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11760" activeTab="2"/>
  </bookViews>
  <sheets>
    <sheet name="прил2(3) " sheetId="1" r:id="rId1"/>
    <sheet name="прил 3(4) " sheetId="2" state="hidden" r:id="rId2"/>
    <sheet name="прил 3(8) " sheetId="3" r:id="rId3"/>
    <sheet name="прил 9 2016-17" sheetId="4" state="hidden" r:id="rId4"/>
    <sheet name="прил4(10)" sheetId="5" r:id="rId5"/>
    <sheet name="прил 11 2016-17" sheetId="6" state="hidden" r:id="rId6"/>
    <sheet name="прил 12 " sheetId="7" state="hidden" r:id="rId7"/>
    <sheet name="прил 14 " sheetId="8" state="hidden" r:id="rId8"/>
    <sheet name="прил 15 " sheetId="9" state="hidden" r:id="rId9"/>
  </sheets>
  <definedNames>
    <definedName name="_xlnm._FilterDatabase" localSheetId="3" hidden="1">'прил 9 2016-17'!$A$191:$AB$191</definedName>
    <definedName name="_xlnm.Print_Area" localSheetId="5">'прил 11 2016-17'!$A$1:$Y$220</definedName>
    <definedName name="_xlnm.Print_Area" localSheetId="6">'прил 12 '!$A$1:$J$30</definedName>
    <definedName name="_xlnm.Print_Area" localSheetId="7">'прил 14 '!$A$1:$D$26</definedName>
    <definedName name="_xlnm.Print_Area" localSheetId="8">'прил 15 '!$A$1:$I$200</definedName>
    <definedName name="_xlnm.Print_Area" localSheetId="2">'прил 3(8) '!$A$1:$N$439</definedName>
    <definedName name="_xlnm.Print_Area" localSheetId="3">'прил 9 2016-17'!$A$1:$J$391</definedName>
    <definedName name="_xlnm.Print_Area" localSheetId="0">'прил2(3) '!$A$1:$L$114</definedName>
    <definedName name="_xlnm.Print_Area" localSheetId="4">'прил4(10)'!$A$1:$Q$245</definedName>
  </definedNames>
  <calcPr fullCalcOnLoad="1"/>
</workbook>
</file>

<file path=xl/sharedStrings.xml><?xml version="1.0" encoding="utf-8"?>
<sst xmlns="http://schemas.openxmlformats.org/spreadsheetml/2006/main" count="6412" uniqueCount="665">
  <si>
    <t>Подпрограмма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2014-2016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2014-2016 годах"</t>
  </si>
  <si>
    <t xml:space="preserve">Мероприятия по обеспечению предупреждения и ликвидации последствий черезвычайных ситуаций и стихийных бедствий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2014-2016 годах" </t>
  </si>
  <si>
    <t xml:space="preserve">Мероприятия в области пожарной безопасности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2014-2016 годах" </t>
  </si>
  <si>
    <t>Приложение  № 11</t>
  </si>
  <si>
    <t>Подпрограмма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 муниципальной программы "Безопасность в муниципальном образовании Тельмановское сельское поселение Тосненского района Ленинградской области в 2014-2016 годах"</t>
  </si>
  <si>
    <t xml:space="preserve">Мерпориятие по вовлечению в предупреждение правонарушений на территории городского (сельского) поселения Тосненского района Ленинградской области граждан и организаций, стимулирование и поддержка гражданских инциатив в рамках подпрограммы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 </t>
  </si>
  <si>
    <t>Подпрограмма "Поддержание и развитие существующей сети автомобильных дорог общего пользования местного значения"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2014-2016 годах"</t>
  </si>
  <si>
    <t xml:space="preserve">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располеженных на территории в рамках подпрограммы "Поддержание и развитие существующей сети автомобильных дорог общего пользования местного значения"  </t>
  </si>
  <si>
    <t>Подпрограмма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2014-2016 годах"</t>
  </si>
  <si>
    <t>Мероприятия по содержанию автомобильных дорог в рамках подпрограммы"Обеспечение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2014-2016 годах"</t>
  </si>
  <si>
    <t>Организация и проведение мероприятий в сфере культуры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</si>
  <si>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9901122</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</si>
  <si>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муниципальной программы "Газификация территории муниципального образования Тельмановское сельское поселение Тосненского района Ленинградской области в 2014-2019 годах"</t>
  </si>
  <si>
    <t>Иные межбюджетные трансферты бюджету района из бюджетов поселений на осуществление отдельных полномочий по исполнению бюджета (местный бюджет)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t>
  </si>
  <si>
    <t>Расходы на выплаты персоналу государственных (муниципальных) 
органов</t>
  </si>
  <si>
    <r>
      <t>Муниципальная программа "Благоустройство территории   муниципального образования Тельмановское сельское поселение Тосненского района Ленинградской области в</t>
    </r>
    <r>
      <rPr>
        <sz val="10"/>
        <color indexed="10"/>
        <rFont val="Times New Roman"/>
        <family val="1"/>
      </rPr>
      <t xml:space="preserve"> </t>
    </r>
    <r>
      <rPr>
        <sz val="10"/>
        <rFont val="Times New Roman"/>
        <family val="1"/>
      </rPr>
      <t>2015-2019 годах</t>
    </r>
    <r>
      <rPr>
        <sz val="10"/>
        <color indexed="8"/>
        <rFont val="Times New Roman"/>
        <family val="1"/>
      </rPr>
      <t>"</t>
    </r>
  </si>
  <si>
    <r>
      <t>Муниципальная программа "Развитие культуры муниципального образования Тельмановское сельское поселение Тосненского района Ленинградской области в</t>
    </r>
    <r>
      <rPr>
        <sz val="10"/>
        <color indexed="10"/>
        <rFont val="Times New Roman"/>
        <family val="1"/>
      </rPr>
      <t xml:space="preserve"> </t>
    </r>
    <r>
      <rPr>
        <sz val="10"/>
        <rFont val="Times New Roman"/>
        <family val="1"/>
      </rPr>
      <t>2015-2019 годах</t>
    </r>
    <r>
      <rPr>
        <sz val="10"/>
        <color indexed="8"/>
        <rFont val="Times New Roman"/>
        <family val="1"/>
      </rPr>
      <t xml:space="preserve">" </t>
    </r>
  </si>
  <si>
    <t>Проектирование, строительство и ремонт объектов физической культуры и спорта в рамках подпрограммы "Развитие объектов физической культуры и спорта в  муниципальном образовании</t>
  </si>
  <si>
    <t>9900464</t>
  </si>
  <si>
    <t>Приобретение объектов недвижимого имущества в муниципальную собственность</t>
  </si>
  <si>
    <t>9900478</t>
  </si>
  <si>
    <t>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располеженных на территории</t>
  </si>
  <si>
    <t>9901011</t>
  </si>
  <si>
    <t>9901327</t>
  </si>
  <si>
    <t>9901328</t>
  </si>
  <si>
    <t>9909601</t>
  </si>
  <si>
    <r>
      <t xml:space="preserve">Муниципальная программа "Развитие части территории городского (сельского) поселения Тосненского района Ленинградской области </t>
    </r>
    <r>
      <rPr>
        <b/>
        <sz val="10"/>
        <color indexed="10"/>
        <rFont val="Times New Roman"/>
        <family val="1"/>
      </rPr>
      <t xml:space="preserve"> на 2014-2016 годы</t>
    </r>
    <r>
      <rPr>
        <b/>
        <sz val="10"/>
        <color indexed="8"/>
        <rFont val="Times New Roman"/>
        <family val="1"/>
      </rPr>
      <t>"</t>
    </r>
  </si>
  <si>
    <r>
      <t>Муниципальная программа "Газификация территории муниципального образования Тельмановское сельское поселение Тосненского района Ленинградской области в 2014-2016 годах</t>
    </r>
    <r>
      <rPr>
        <b/>
        <sz val="10"/>
        <color indexed="8"/>
        <rFont val="Times New Roman"/>
        <family val="1"/>
      </rPr>
      <t>"</t>
    </r>
  </si>
  <si>
    <r>
      <t xml:space="preserve">Муниципальная программа "Обеспечения населения питьевой водой городского (сельского) поселения Тосненского района Ленинградской области  </t>
    </r>
    <r>
      <rPr>
        <b/>
        <sz val="10"/>
        <color indexed="10"/>
        <rFont val="Times New Roman"/>
        <family val="1"/>
      </rPr>
      <t>на 2014-2016 годы</t>
    </r>
    <r>
      <rPr>
        <b/>
        <sz val="10"/>
        <color indexed="8"/>
        <rFont val="Times New Roman"/>
        <family val="1"/>
      </rPr>
      <t>"</t>
    </r>
  </si>
  <si>
    <r>
      <t>Муниципальная программа "Благоустройство территории   муниципального образования Тельмановское сельское поселение Тосненского района Ленинградской области в</t>
    </r>
    <r>
      <rPr>
        <b/>
        <sz val="10"/>
        <color indexed="10"/>
        <rFont val="Times New Roman"/>
        <family val="1"/>
      </rPr>
      <t xml:space="preserve"> </t>
    </r>
    <r>
      <rPr>
        <b/>
        <sz val="10"/>
        <rFont val="Times New Roman"/>
        <family val="1"/>
      </rPr>
      <t>2014-2016 годах</t>
    </r>
    <r>
      <rPr>
        <b/>
        <sz val="10"/>
        <color indexed="8"/>
        <rFont val="Times New Roman"/>
        <family val="1"/>
      </rPr>
      <t>"</t>
    </r>
  </si>
  <si>
    <r>
      <t xml:space="preserve">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 </t>
    </r>
    <r>
      <rPr>
        <sz val="10"/>
        <rFont val="Times New Roman"/>
        <family val="1"/>
      </rPr>
      <t>в рамках муниципальной программы  "Благоустройство территории  муниципального образования Те</t>
    </r>
  </si>
  <si>
    <r>
      <t>Муниципальная программа "Развитие культуры муниципального образования Тельмановское сельское поселение Тосненского района Ленинградской области в</t>
    </r>
    <r>
      <rPr>
        <b/>
        <sz val="10"/>
        <color indexed="10"/>
        <rFont val="Times New Roman"/>
        <family val="1"/>
      </rPr>
      <t xml:space="preserve"> </t>
    </r>
    <r>
      <rPr>
        <b/>
        <sz val="10"/>
        <rFont val="Times New Roman"/>
        <family val="1"/>
      </rPr>
      <t>2014-2016 годах</t>
    </r>
    <r>
      <rPr>
        <b/>
        <sz val="10"/>
        <color indexed="8"/>
        <rFont val="Times New Roman"/>
        <family val="1"/>
      </rPr>
      <t xml:space="preserve">" </t>
    </r>
  </si>
  <si>
    <t>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t>
  </si>
  <si>
    <t>Выполнение других обязательств мунципальных образований в рамках расходов на реализацию государственных функций, связанных с общегосударственным управлением</t>
  </si>
  <si>
    <t>Доплаты к пенсиям муниципальных служащих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</si>
  <si>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в области национальной экономики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</si>
  <si>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в области строительства, архитектуры и градостроительства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</si>
  <si>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в сфере коммунального хозяйства, направленные  для обеспечения условий проживания населения, отвечающих стандартам качества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</si>
  <si>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в области социальной политики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</si>
  <si>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по развитию объектов благоустройства территории  муниципального образования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</si>
  <si>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</si>
  <si>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</si>
  <si>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Осуществление первичного воинского учета на территориях, где отсутствуют военные комиссариаты (Федеральные средства)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</si>
  <si>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 xml:space="preserve">Расходы на обеспечение деятельности муниципальных казенных учреждений в рамках подпрограммы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2015-2019 годах»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 годах"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</si>
  <si>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муниципальной программы "Газификация территории муниципального образования Тельмановское сельское поселение Тосненского района Ленинградской области в 2015-2019 годах"</t>
  </si>
  <si>
    <t>360</t>
  </si>
  <si>
    <t>Иные выплаты населению</t>
  </si>
  <si>
    <t>Приобретение объектов недвижимого имущества в муниципальную собственность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</si>
  <si>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Расходы на обеспечение деятельности муниципальных казенных
 учреждений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</si>
  <si>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Мерпориятие по вовлечению в предупреждение правонарушений на территории городского (сельского) поселения Тосненского района Ленинградской области граждан и организаций, стимулирование и поддержка гражданских инциатив в рамках подпрограммы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</si>
  <si>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 xml:space="preserve">Организация  отдыха и оздоровления детей и подростков  в рамках подпрограммы "Молодежь в муниципальном образовании Тельмановское сельское поселение Тосненского района Ленинградской области в 2015-2019 годах"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 годах" </t>
  </si>
  <si>
    <t xml:space="preserve">Организация  отдыха и оздоровления детей и подростков   в рамках подпрограммы "Молодежь в муниципальном образовании Тельмановское сельское поселение Тосненского района Ленинградской области в 2015-2019 годах"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 годах" </t>
  </si>
  <si>
    <t>Подпрограмма "Поддержание и развитие существующей сети автомобильных дорог общего пользования местного значения"  муниципальной программы "Развите автомобильных дорог в муниципальном образовании Тельмановское сельское поселение Тосненского района Ленинградской области в 2015-2019 годах"</t>
  </si>
  <si>
    <t>Мероприятия по содержанию автомобильных дорог в рамках подпрограммы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 год"</t>
  </si>
  <si>
    <t>Мероприятия по повышению надежности и энергетической эффективности в рамках муниципальной программы  "Энергосбережение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2015-2019 годах"</t>
  </si>
  <si>
    <r>
      <t xml:space="preserve">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 </t>
    </r>
    <r>
      <rPr>
        <sz val="10"/>
        <rFont val="Times New Roman"/>
        <family val="1"/>
      </rPr>
      <t>в рамках муниципальной программы   "Благоустройство территории   муниципального образования Тельмановское сельское поселение Тосненского района Ленинградской области в 2015-2019 годах"</t>
    </r>
  </si>
  <si>
    <t>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 в рамках муниципальной программы  "Благоустройство территории   муниципального образования Тельмановское сельское поселение Тосненского района Ленинградской области в 2015-2019 годах"</t>
  </si>
  <si>
    <t xml:space="preserve">Муниципальная программа "Развитие физической культуры и   спорта в муниципальном образовании Тельмановское сельское поселение Тосненского района Ленинградской области в 2015-2019 годах" </t>
  </si>
  <si>
    <t xml:space="preserve">Расходы на обеспечение деятельности муниципальных казенных учреждений в рамках подпрограммы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2014-2016 годах" </t>
  </si>
  <si>
    <t>Подпрограмма «Обеспечение условий реализации программы муниципального образования Тельмановское сельское поселение Тосненского района Ленинградской области»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2014-2016 годах"</t>
  </si>
  <si>
    <t>Организация и проведение мероприятий в сфере культуры в рамках подпрограммы «Обеспечение условий реализации программы муниципального образования Тельмановское сельское поселение Тосненского района Ленинградской области»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2014-2016 годах"</t>
  </si>
  <si>
    <t>Подпрограмма "Обеспечение жителей городского (сельского) поселения Тосненского района Ленинградской области услугами в сфере спорта, оздоровление и досуга" муниципальной программы "Развитие физической культуры и  спорта на территории городского (сельского)</t>
  </si>
  <si>
    <t>Расходы на обеспечение деятельности муниципальных казенных учреждений в рамках подпрограммы "Обеспечение жителей городского (сельского) поселения Тосненского района Ленинградской области услугами в сфере спорта, оздоровление и досуга" муниципальной програм</t>
  </si>
  <si>
    <t xml:space="preserve">Подпрограмма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в 2014 - 2016 годах"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2014 - 2016 годах" </t>
  </si>
  <si>
    <t xml:space="preserve">Проектирование, строительство и ремонт объектов физической культуры и спорта в рамках подпрограммы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в 2014 - 2016 годах"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2014 - 2016 годах" </t>
  </si>
  <si>
    <t xml:space="preserve">Подпрограмма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2014 - 2016 годах" </t>
  </si>
  <si>
    <t xml:space="preserve">Мероприятия по организации и проведение физкультурных спортивно-массовых  мероприятий в рамках подпрограммы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2014 - 2016 годах" </t>
  </si>
  <si>
    <t xml:space="preserve">    от " 04 " сентября 2015 года № 160  </t>
  </si>
  <si>
    <t xml:space="preserve">    от  " 04 " сентября 2015 года № 160</t>
  </si>
  <si>
    <t xml:space="preserve">    от  " 04 " сентября 2015 года № 160 </t>
  </si>
  <si>
    <t>Нормативы поступления доходов в местный бюджет</t>
  </si>
  <si>
    <t>от уплаты федеральных, региональных и местных налогов и сборов</t>
  </si>
  <si>
    <t>Наименование дохода</t>
  </si>
  <si>
    <t>Местный бюджет</t>
  </si>
  <si>
    <t>Налог на доходы физических лиц</t>
  </si>
  <si>
    <t>Доходы от передачи в аренду земельных участков</t>
  </si>
  <si>
    <t>Доходы от продажи земельных участков</t>
  </si>
  <si>
    <t>Доходы от сдачи в аренду имущества</t>
  </si>
  <si>
    <t>Доходы от оказания платных услуг</t>
  </si>
  <si>
    <t>Доходы от реализации иного имущества</t>
  </si>
  <si>
    <t xml:space="preserve">                                                                  Приложение 14</t>
  </si>
  <si>
    <t>на 2015 год и плановый период 2016 и 2017 годов</t>
  </si>
  <si>
    <t>Приложение 7</t>
  </si>
  <si>
    <t>Бюджетные ассигнования на осуществление бюджетных инвестиций</t>
  </si>
  <si>
    <t>на осуществление капитальных вложений в объекты муниципальной  собственности</t>
  </si>
  <si>
    <t>Наименование  объекта</t>
  </si>
  <si>
    <t>Сроки строительства</t>
  </si>
  <si>
    <t>Сумма,
тыс.рублей</t>
  </si>
  <si>
    <t>Муниципальная программа "Газификация территории муниципального образования Тельмановское сельское поселение Тосненского района Ленинградской области в 2014-2016 годах"</t>
  </si>
  <si>
    <t>Проектирование газопровода высокого и низкого давления в пос.Тельмана, массив "Волков лес"</t>
  </si>
  <si>
    <t>ИТОГО:</t>
  </si>
  <si>
    <t>Приобретение жилых помещений в целях обеспечения жилыми помещениями по договорам социального найма граждан, состоящих на учете в администрации муниципального образования Тельмановское сельское поселение Тосненского района Ленинградской области</t>
  </si>
  <si>
    <t>Приложение  № 15</t>
  </si>
  <si>
    <t xml:space="preserve">  на 2015 год</t>
  </si>
  <si>
    <t>2015 г.</t>
  </si>
  <si>
    <t>МО Тельмановское сельское поселение</t>
  </si>
  <si>
    <t>Приложение  № 3</t>
  </si>
  <si>
    <t xml:space="preserve">к   решению совета депутатов </t>
  </si>
  <si>
    <t>Тосненского района  Ленинградской области</t>
  </si>
  <si>
    <t xml:space="preserve">     </t>
  </si>
  <si>
    <t>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t>
  </si>
  <si>
    <t>Обеспечение деятельности главы местной администрации (исполнительно-распорядительного органа муниципального образования) в рамках расходов на руководство и управление в сфере установленных фукнций органов государственной власти субъекта Российской Федерац</t>
  </si>
  <si>
    <t>Субсидия на решение вопросов местного значения межмуниципального характера в сфере архивного дела(местный бюджет) в рамках расходов на руководство и управление в сфере установленных фукнций органов государственной власти субъекта Российской Федерации и ор</t>
  </si>
  <si>
    <t>Иные межбюджетные трансферты бюджету района из бюджетов поселений на осуществления отдельных полномочий по исполнению бюджета (местный бюджет) в рамках расходов на руководство и управление в сфере установленных фукнций органов государственной власти субъе</t>
  </si>
  <si>
    <t>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(горячее водоснабжение, отопление) населения в части формирования отчетности (местный бюджет) в рамках р</t>
  </si>
  <si>
    <t>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(областной бюджет) в рамках расходов на руководство и управление в сфере у</t>
  </si>
  <si>
    <t>Осуществление первичного воинского учета на территориях, где отсутствуют военные комиссариаты (Федеральные средства) в рамках непрограммных расходов органов исполнительной власти муниципального образования  Тельмановское сельское поселение Тосненского рай</t>
  </si>
  <si>
    <t>Подпрограмма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t>
  </si>
  <si>
    <t>Мероприятия по обеспечению предупреждения и ликвидации последствий черезвычайных ситуаций и стихийных бедствий в рамках подпрограммы «Предупреждение и ликвидация чрезвычайных ситуаций, обеспечение пожарной безопасности,  обеспечение мероприятий гражданско</t>
  </si>
  <si>
    <t>Мероприятия в области пожарной безопасности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t>
  </si>
  <si>
    <r>
      <t xml:space="preserve">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 </t>
    </r>
    <r>
      <rPr>
        <sz val="10"/>
        <rFont val="Times New Roman"/>
        <family val="1"/>
      </rPr>
      <t>в рамках муниципальной программы  "Благоустройство территории  муниципального образования Тельмановское сельское поселение Тосненского района Ленинградской области в 2015-2019 годах"</t>
    </r>
  </si>
  <si>
    <t>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 в рамках муниципальной программы  "Благоустройство территории  муниципального образования Тельмановское сельское поселение Тосненского района Ленинградской области в 2015-2019 годах"</t>
  </si>
  <si>
    <t>Муниципальная программа "Энергосбережение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2015-2019 годах"</t>
  </si>
  <si>
    <t>Мероприятия по повышению надежности и энергетической эффективности в рамках муниципальной программы "Энергосбережение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2015-2019 годах"</t>
  </si>
  <si>
    <t>Обеспечение функций органов местного самоуправления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t>
  </si>
  <si>
    <t>Обеспечение деятельности главы местной администрации (исполнительно-распорядительного органа муниципального образования)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t>
  </si>
  <si>
    <t>Субсидия на решение вопросов местного значения межмуниципального характера в сфере архивного дела(местный бюджет)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t>
  </si>
  <si>
    <t>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(горячее водоснабжение, отопление) населения в части формирования отчетности (местный бюджет)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t>
  </si>
  <si>
    <t>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(областной бюджет)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t>
  </si>
  <si>
    <t>Общегосударственные вопросы</t>
  </si>
  <si>
    <t>008</t>
  </si>
  <si>
    <t>0100</t>
  </si>
  <si>
    <t>Функционирование высшего должностного лица субъекта Российской Федерации и муниципального образования</t>
  </si>
  <si>
    <t>0102</t>
  </si>
  <si>
    <t xml:space="preserve">    от  " 23 "  декабря 2014  № 134    </t>
  </si>
  <si>
    <t xml:space="preserve">    от  " 23 " декабря 2014  года №  134</t>
  </si>
  <si>
    <t xml:space="preserve">    от  " 23 " декабря  2014 года № 134 </t>
  </si>
  <si>
    <t xml:space="preserve">    от  " 23 "  декабря 2014  №  134</t>
  </si>
  <si>
    <t xml:space="preserve">    от " 23 " декабря 2014 года №  134</t>
  </si>
  <si>
    <t xml:space="preserve"> на 2015 год и плановый период 2016 и 2017 годов </t>
  </si>
  <si>
    <r>
      <t xml:space="preserve">    от  " 23 " декабря 2014 года №</t>
    </r>
    <r>
      <rPr>
        <u val="single"/>
        <sz val="12"/>
        <rFont val="Times New Roman"/>
        <family val="1"/>
      </rPr>
      <t xml:space="preserve"> 134</t>
    </r>
  </si>
  <si>
    <t xml:space="preserve">                                  от  " 23 " декабря 2014 года № 134</t>
  </si>
  <si>
    <t xml:space="preserve">    от  "23 "  декабря 2014  № 134    </t>
  </si>
  <si>
    <t>9901010</t>
  </si>
  <si>
    <t>Коммунальное хозяйство</t>
  </si>
  <si>
    <t>Бюджетные инвестиции</t>
  </si>
  <si>
    <t xml:space="preserve">Мероприятия по организации и проведению физкультурных спортивно-массовых  мероприятий в рамках подпрограммы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2015 - 2019 годах" </t>
  </si>
  <si>
    <t>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расположенных на территории муниципального образования  Тельмановское сельское поселение Тосненского района Ленинградской области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</si>
  <si>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по содержанию автомобильных дорог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</si>
  <si>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по капитальному ремонту муниципального жилищного фонда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</si>
  <si>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по строительству и реконструкции объектов водоснабжения, водоотведения и очистки сточных вод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</si>
  <si>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Мероприятия по организации и проведению физкультурных спортивно-массовых  мероприятий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</si>
  <si>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</si>
  <si>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Доходы от сдачи в аренду имущества, составляющего казну</t>
  </si>
  <si>
    <t>сельских поселений (за исключением земельных участков)</t>
  </si>
  <si>
    <t xml:space="preserve">    от  " 27 " апреля 2015 года № 146 </t>
  </si>
  <si>
    <t>Бюджетные инвестиции на приобретение объектов недвижимого имущества</t>
  </si>
  <si>
    <t>440</t>
  </si>
  <si>
    <t>Коммунальное  хозяйство</t>
  </si>
  <si>
    <t>0502</t>
  </si>
  <si>
    <t>1100000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</si>
  <si>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муниципальной программы "Газификация территории муниципального образования Тельман</t>
  </si>
  <si>
    <t>1100420</t>
  </si>
  <si>
    <t>Бюджетные инвестиции в объекты  капитального строительства государственной (муниципальной) собственности</t>
  </si>
  <si>
    <t>414</t>
  </si>
  <si>
    <t>Мероприятия по обслуживанию объектов газификации в рамках муниципальной программы "Газификация территории муниципального образования Тельмановское сельское поселение Тосненского района Ленинградской области в 2014-2016 годах"</t>
  </si>
  <si>
    <t>1101320</t>
  </si>
  <si>
    <t>1600000</t>
  </si>
  <si>
    <t>Мероприятия по строительству и реконструкции объектов водоснабжения, водоотведения и очистки сточных вод в рамках муниципальной программы "Обеспечения населения питьевой водой городского (сельского) поселения Тосненского района Ленинградской области"</t>
  </si>
  <si>
    <t>1601325</t>
  </si>
  <si>
    <t>Мероприятия направленные на безаварийную работу объектов водоснабжения и водоотведения в рамках муниципальной программы "Обеспечения населения питьевой водой городского (сельского) поселения Тосненского района Ленинградской области"</t>
  </si>
  <si>
    <t>1601326</t>
  </si>
  <si>
    <t xml:space="preserve">Мероприятия в сфере коммунального хозяйства, направленные  для обеспечения условий проживания населения, отвечающих стандартам качества </t>
  </si>
  <si>
    <t>9901063</t>
  </si>
  <si>
    <t>Субсидии на возмещения части затрат организациям коммунального хозяйства</t>
  </si>
  <si>
    <t>9900691</t>
  </si>
  <si>
    <t>организации которые являются арендаторами объектов коммунальной инфраструктуры</t>
  </si>
  <si>
    <t xml:space="preserve">Субсидии организациям коммунального хозяйства на компенсацию части потерь в доходах </t>
  </si>
  <si>
    <t>9900690</t>
  </si>
  <si>
    <t xml:space="preserve">организация оказывающие банные услуги населению </t>
  </si>
  <si>
    <t>Благоустройство</t>
  </si>
  <si>
    <t>0503</t>
  </si>
  <si>
    <t>Муниципальная программа "Энергосбережение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2014-2016 годах"</t>
  </si>
  <si>
    <t>1400000</t>
  </si>
  <si>
    <t>Мероприятия по повышению надежности и энергетической эффективности в рамках муниципальной программы "Энергосбережение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t>
  </si>
  <si>
    <t>1401318</t>
  </si>
  <si>
    <t>1200000</t>
  </si>
  <si>
    <t>1201327</t>
  </si>
  <si>
    <t>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 в рамках муниципальной программы  "Благоустройство территории  муниципального образования Т</t>
  </si>
  <si>
    <t>1201328</t>
  </si>
  <si>
    <t>Другие вопросы в области жилищно-коммунального хозяйства</t>
  </si>
  <si>
    <t>0505</t>
  </si>
  <si>
    <t>Учреждения по обеспечению развития жилищно-коммунального комплекса и благоустройства</t>
  </si>
  <si>
    <t>9500000</t>
  </si>
  <si>
    <t>Расходы на обеспечение деятельности муниципальных казенных учреждений</t>
  </si>
  <si>
    <t>9500016</t>
  </si>
  <si>
    <t>Образование</t>
  </si>
  <si>
    <t>0700</t>
  </si>
  <si>
    <t>Молодежная политика и оздоровление детей</t>
  </si>
  <si>
    <t>0707</t>
  </si>
  <si>
    <t>0700000</t>
  </si>
  <si>
    <t>Подпрограмма "Молодежь муниципального образования Тельмановское сельское поселение Тосненского района Ленинградской области " муниципальной программы "Развитие культуры муниципального образования Тельмановское сельское поселение Тосненского района Ленингр</t>
  </si>
  <si>
    <t>0710000</t>
  </si>
  <si>
    <t>Организация отдыха и оздоровления детей и подростков в рамках подпрограммы "Молодежь городского(сельского)поселения Тосненского района Ленинградской области" муниципальной программы "Развитие культуры городского (сельского) поселения Тосненского района Ле</t>
  </si>
  <si>
    <t>0711229</t>
  </si>
  <si>
    <t>Обеспечение деятельности инфраструктуры поддержки субъектов малого и среднего предпринимательства  в рамках муниципальной программы "Развитие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2014-2016 годах"</t>
  </si>
  <si>
    <t>Информационная и консультационная поддержка субъектов малого и среднего предпринимательства, развитие инфраструктуры поддержки малого и среднего предпринимательства муниципальной программы "Развитие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2014-2016 годах"</t>
  </si>
  <si>
    <t>Подпрограмма "Переселение граждан из аварийного жилищного фонда"  муниципальной программы "Обеспечение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2014-2016 годах"</t>
  </si>
  <si>
    <t>Строительство,реконструкция и ремонт объектов культуры городского (сельского) поселения Тосненского района Ленинграсдкой области  в рамках подпрограммы «Обеспечение условий реализации программы городского (сельского) поселения Тосненского района Ленинграс</t>
  </si>
  <si>
    <t>0731235</t>
  </si>
  <si>
    <t>Социальная политика</t>
  </si>
  <si>
    <t>1000</t>
  </si>
  <si>
    <t>Пенсионное обеспечение</t>
  </si>
  <si>
    <t>1001</t>
  </si>
  <si>
    <t>Доплаты к пенсиям муниципальных служащих</t>
  </si>
  <si>
    <t>Публичные нормативные социальные выплаты гражданам</t>
  </si>
  <si>
    <t>310</t>
  </si>
  <si>
    <t>Социальное обеспечение населения</t>
  </si>
  <si>
    <t>1003</t>
  </si>
  <si>
    <t>Мероприятия в области социальной политики</t>
  </si>
  <si>
    <t>Физическая культура и спорт</t>
  </si>
  <si>
    <t>1100</t>
  </si>
  <si>
    <t>Другие вопросы в области физической культуры и спорта</t>
  </si>
  <si>
    <t>1105</t>
  </si>
  <si>
    <t xml:space="preserve">Муниципальная программа "Развитие физической культуры и   спорта в муниципальном образовании Тельмановское сельское поселение Тосненского района Ленинградской области в 2014 - 2016 годах" </t>
  </si>
  <si>
    <t>0400000</t>
  </si>
  <si>
    <t>Подпрограмма "Обеспечение жителей городского (сельского) поселения Тосненского района Ленинградской области услугами в сфере спорта, оздоровление и досуга" муниципальной программы "Развитие физической культуры и  спорта на территории городского (сельского</t>
  </si>
  <si>
    <t>0410000</t>
  </si>
  <si>
    <t>Расходы на обеспечение деятельности муниципальных казенных учреждений в рамках подпрограммы "Обеспечение жителей городского (сельского) поселения Тосненского района Ленинградской области услугами в сфере спорта, оздоровление и досуга" муниципальной програ</t>
  </si>
  <si>
    <t>0410016</t>
  </si>
  <si>
    <t>Подпрограмма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в 2014 - 2016 годах"  муниципальной программы "Развитие физической культуры и   спорта в му</t>
  </si>
  <si>
    <t>0420000</t>
  </si>
  <si>
    <t>Проектирование, строительство и ремонт объектов физической культуры и спорта в рамках подпрограммы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в 201</t>
  </si>
  <si>
    <t>0420464</t>
  </si>
  <si>
    <t>Мероприятия по капитальному ремонту объектов физической культуры и спорта в рамках подпрограммы "Развитие объектов физической культуры и спорта в городском (сельском) поселении  Тосненского района Ленинградской области" муниципальной программы "Развитие ф</t>
  </si>
  <si>
    <t>0421065</t>
  </si>
  <si>
    <t>Подпрограмма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t>
  </si>
  <si>
    <t>0430000</t>
  </si>
  <si>
    <t xml:space="preserve">поступления доходов в местный бюджет </t>
  </si>
  <si>
    <t xml:space="preserve">поступления доходов в местный  бюджет </t>
  </si>
  <si>
    <t xml:space="preserve"> группам и подгруппам видов расходов классификации расходов бюджетов, а также по разделам и подразделам </t>
  </si>
  <si>
    <t>классификации расходов бюджетов  на 2015 год</t>
  </si>
  <si>
    <t>классификации расходов бюджетов  на плановый период 2016 и 2017 годов</t>
  </si>
  <si>
    <t>Подпрограмма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t>
  </si>
  <si>
    <t>Мерпориятие по вовлечению в предупреждение правонарушений на территории  на территории муниципального образования Тельмановское сельское поселение Тосненского района Ленинградской области граждан и организаций, стимулирование и поддержка гражданских инциа</t>
  </si>
  <si>
    <t>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расположенных на территории в рамках подпрограммы "Под</t>
  </si>
  <si>
    <t>Подпрограмма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 год</t>
  </si>
  <si>
    <t>Мероприятия по содержанию автомобильных дорог в рамках подпрограммы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t>
  </si>
  <si>
    <t>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расположенных на территории муниципального образования</t>
  </si>
  <si>
    <t>Информационная и консультационная поддержка субъектов малого и среднего предпринимательства, развитие инфраструктуры поддержки малого и среднего предпринимательства в рамках муниципальной программы "Развитие и поддержка малого и среднего предпринимательст</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</si>
  <si>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непрограммных расходов органов исполнительной власти муниципального образования  Т</t>
  </si>
  <si>
    <t>Мероприятия в сфере коммунального хозяйства, направленные  для обеспечения условий проживания населения, отвечающих стандартам качества в рамках непрограммных расходов органов исполнительной власти муниципального образования  Тельмановское сельское поселе</t>
  </si>
  <si>
    <t>Мероприятия по строительству и реконструкции объектов водоснабжения, водоотведения и очистки сточных вод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t>
  </si>
  <si>
    <t>Мероприятия по повышению надежности и энергетической эффективности в рамках муниципальной программы  "Энергосбережение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t>
  </si>
  <si>
    <t xml:space="preserve">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 в рамках муниципальной программы  "Благоустройство территории   муниципального образования </t>
  </si>
  <si>
    <t>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 в рамках непрограммных расходов органов исполнительной власти муниципального образования  Т</t>
  </si>
  <si>
    <t>Подпрограмма "Молодежь в муниципальном образовании Тельмановское сельское поселение Тосненского района Ленинградской области в 2015-2019 годах" муниципальной программы "Развитие культуры муниципального образования Тельмановское сельское поселение Тосненск</t>
  </si>
  <si>
    <t>Организация  отдыха и оздоровления детей и подростков в рамках подпрограммы "Молодежь в муниципальном образовании Тельмановское сельское поселение Тосненского района Ленинградской области в 2015-2019 годах"  муниципальной программы "Развитие культуры муни</t>
  </si>
  <si>
    <t>Подпрограмма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t>
  </si>
  <si>
    <t>Проектирование, строительство и ремонт объектов физической культуры и спорта в рамках подпрограммы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муниц</t>
  </si>
  <si>
    <t>Подпрограмма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2015-2019 годах» муниципальной программы "Развитие культуры муниципального образова</t>
  </si>
  <si>
    <t>Расходы на обеспечение деятельности муниципальных казенных учреждений в рамках подпрограммы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t>
  </si>
  <si>
    <t>Мероприятия на поддержку муниципальных образований Ленинградской области по развитию общественной инфраструктуры муниципального значения Ленинградской области в рамках непрограммных расходов органов исполнительной власти муниципального образования  Тельма</t>
  </si>
  <si>
    <r>
      <t xml:space="preserve">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 </t>
    </r>
    <r>
      <rPr>
        <sz val="10"/>
        <rFont val="Times New Roman"/>
        <family val="1"/>
      </rPr>
      <t xml:space="preserve">в рамках муниципальной программы   "Благоустройство территории   муниципального образования </t>
    </r>
  </si>
  <si>
    <t>Приложение  №4</t>
  </si>
  <si>
    <t xml:space="preserve">  1 03 02000 01 0000 110</t>
  </si>
  <si>
    <t>Акцизы по подакцизным товарам (продукции), производимым на территории Российской Федерации</t>
  </si>
  <si>
    <t xml:space="preserve">  1 05 00000 00 0000 000</t>
  </si>
  <si>
    <t>НАЛОГИ НА СОВОКУПНЫЙ ДОХОД</t>
  </si>
  <si>
    <t xml:space="preserve">  1 05 03000 00 0000 110</t>
  </si>
  <si>
    <t>Единый сельскохозяйственный налог</t>
  </si>
  <si>
    <t xml:space="preserve">  1 06 00000 00 0000 000</t>
  </si>
  <si>
    <t>НАЛОГИ НА ИМУЩЕСТВО</t>
  </si>
  <si>
    <t xml:space="preserve">  1 06 01000 00 0000 110</t>
  </si>
  <si>
    <t>Налог на имущество физических лиц</t>
  </si>
  <si>
    <t xml:space="preserve">  1 06 04000 02 0000 110</t>
  </si>
  <si>
    <t>Транспортный налог</t>
  </si>
  <si>
    <t xml:space="preserve">  1 06 06000 00 0000 110</t>
  </si>
  <si>
    <t>Земельный налог</t>
  </si>
  <si>
    <t xml:space="preserve">  1 08 00000 00 0000 000</t>
  </si>
  <si>
    <t>ГОСУДАРСТВЕННАЯ ПОШЛИНА, СБОРЫ</t>
  </si>
  <si>
    <t xml:space="preserve">  1 08 04020 01 0000 110</t>
  </si>
  <si>
    <t>Государственная пошлина за совершение нотариальных действий</t>
  </si>
  <si>
    <t>должностными лицами органов местного самоуправления, уполномочен-</t>
  </si>
  <si>
    <t>ными в соответствии с законодательными актами Российской Федерации</t>
  </si>
  <si>
    <t>на совершение нотариальных действий</t>
  </si>
  <si>
    <t xml:space="preserve">  1 11 00000 00 0000 000</t>
  </si>
  <si>
    <t>ДОХОДЫ ОТ ИСПОЛЬЗОВАНИЯ ИМУЩЕСТВА,</t>
  </si>
  <si>
    <t>НАХОДЯЩЕГОСЯ В ГОСУДАРСТВЕННОЙ И</t>
  </si>
  <si>
    <t>МУНИЦИПАЛЬНОЙ СОБСТВЕННОСТИ</t>
  </si>
  <si>
    <t xml:space="preserve">  1 11 05013 10 0000 120</t>
  </si>
  <si>
    <t>Доходы,получаемые в виде арендной платы за земельные участки,</t>
  </si>
  <si>
    <t xml:space="preserve">государственная собственность на которые не разграничена и которые </t>
  </si>
  <si>
    <t>на заключение договоров аренды указанных земельных участков</t>
  </si>
  <si>
    <t xml:space="preserve">  1 11 05035 10 0000 120</t>
  </si>
  <si>
    <t>Доходы от сдачи в аренду имущества, находящегося в оперативном</t>
  </si>
  <si>
    <t xml:space="preserve">ими учреждений (за исключением имущества муниципальных бюджетных </t>
  </si>
  <si>
    <t>и автономных учреждений)</t>
  </si>
  <si>
    <t xml:space="preserve">  1 11 09045 10 0000 120</t>
  </si>
  <si>
    <t xml:space="preserve">Прочие поступления от использования имущества,находящегося </t>
  </si>
  <si>
    <t xml:space="preserve">бюджетных и автономных учреждений, а также имущества муниципальных </t>
  </si>
  <si>
    <t>унитарных предприятий, в том числе казенных)</t>
  </si>
  <si>
    <t xml:space="preserve">  1 13 00000 00 0000 000</t>
  </si>
  <si>
    <t>ДОХОДЫ ОТ ОКАЗАНИЯ ПЛАТНЫХ УСЛУГ ИЛИ</t>
  </si>
  <si>
    <t>КОМПЕНСАЦИИ ЗАТРАТ ГОСУДАРСТВА</t>
  </si>
  <si>
    <t xml:space="preserve">  1 13 01995 10 0000 130</t>
  </si>
  <si>
    <t>Прочие доходы от оказания платных услуг(работ) получателями</t>
  </si>
  <si>
    <t xml:space="preserve">средств бюджетов поселений </t>
  </si>
  <si>
    <t xml:space="preserve">  1 13 02995 10 0000 130</t>
  </si>
  <si>
    <t xml:space="preserve">  1 14 00000 00 0000 000</t>
  </si>
  <si>
    <t xml:space="preserve">ДОХОДЫ ОТ ПРОДАЖИ МАТЕРИАЛЬНЫХ И </t>
  </si>
  <si>
    <t xml:space="preserve">НЕМАТЕРИАЛЬНЫХ АКТИВОВ </t>
  </si>
  <si>
    <t xml:space="preserve">  1 14 01050 10 0000 410 </t>
  </si>
  <si>
    <t>Доходы от продажи квартир, находящихся в собственности поселений</t>
  </si>
  <si>
    <t xml:space="preserve">  1 14 02053 10 0000 410 </t>
  </si>
  <si>
    <t>Доходы от реализации иного имущества,находящегося</t>
  </si>
  <si>
    <t>муниципальных бюджетных и автономных учреждений, а также имущества</t>
  </si>
  <si>
    <t xml:space="preserve">муниципальных унитарных предприятий, в том числе казенных), </t>
  </si>
  <si>
    <t>в части реализации основных средств по указанному имуществу</t>
  </si>
  <si>
    <t xml:space="preserve">  1 14 06013 10 0000 430</t>
  </si>
  <si>
    <t xml:space="preserve">Доходы от продажи земельных участков, государственная собствен- </t>
  </si>
  <si>
    <t>ность на которые не разграничена и которые расположены</t>
  </si>
  <si>
    <t xml:space="preserve">  1 17  00000 00 0000 000</t>
  </si>
  <si>
    <t>ПРОЧИЕ НЕНАЛОГОВЫЕ ДОХОДЫ</t>
  </si>
  <si>
    <t xml:space="preserve">  1 17  05050 10 0000 180</t>
  </si>
  <si>
    <t xml:space="preserve">  2 00 00000 00 0000 000</t>
  </si>
  <si>
    <t>БЕЗВОЗМЕЗДНЫЕ ПОСТУПЛЕНИЯ</t>
  </si>
  <si>
    <t>2 02 01001 10 0000 151</t>
  </si>
  <si>
    <t>2 02 01001 10 0002 151</t>
  </si>
  <si>
    <t>2 02 02999 10 0000 151</t>
  </si>
  <si>
    <t>Прочие субсидии бюджетам поселений</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</si>
  <si>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</si>
  <si>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</si>
  <si>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2 02 03024 10 0000 151</t>
  </si>
  <si>
    <t>2 02 04012 10 0000 151</t>
  </si>
  <si>
    <t>2 07 05000 10 0000 180</t>
  </si>
  <si>
    <t>ВСЕГО ДОХОДОВ</t>
  </si>
  <si>
    <t xml:space="preserve">               на  2015  год</t>
  </si>
  <si>
    <t>2015 г</t>
  </si>
  <si>
    <t>Приложение  № 4</t>
  </si>
  <si>
    <t>Утв на 2012</t>
  </si>
  <si>
    <t>2016 г</t>
  </si>
  <si>
    <t xml:space="preserve">           на плановый период  2016 и 2017 годов</t>
  </si>
  <si>
    <t>2017 г</t>
  </si>
  <si>
    <t xml:space="preserve">  1 16  00000 00 0000 000</t>
  </si>
  <si>
    <t>ШТРАФЫ, САНКЦИИ, ВОЗМЕЩЕНИЕ УЩЕРБА</t>
  </si>
  <si>
    <t xml:space="preserve">  1 16  90050 10 6000 000</t>
  </si>
  <si>
    <t>МО Тельмановское СП Тосненского района Ленинградской области</t>
  </si>
  <si>
    <t>к решению совета депутатов</t>
  </si>
  <si>
    <t>Тосненского района Ленинградской области</t>
  </si>
  <si>
    <t xml:space="preserve"> от «10 » июля 2014 года № 116 </t>
  </si>
  <si>
    <t>Приложение  № 13</t>
  </si>
  <si>
    <t xml:space="preserve">от «  »              2013 года №   </t>
  </si>
  <si>
    <t>___________________ Ю.Н. Кваша</t>
  </si>
  <si>
    <t>д.б.</t>
  </si>
  <si>
    <t xml:space="preserve"> =</t>
  </si>
  <si>
    <t>усл расх</t>
  </si>
  <si>
    <t xml:space="preserve">РАСПРЕДЕЛЕНИЕ </t>
  </si>
  <si>
    <t>бюджетных ассигнований по целевым статьям</t>
  </si>
  <si>
    <t>(муниципальным программам  и непрограммным направлениям деятельности),</t>
  </si>
  <si>
    <t>(тысяч рублей)</t>
  </si>
  <si>
    <t>Наименование</t>
  </si>
  <si>
    <t>Г
код главного распорядителя</t>
  </si>
  <si>
    <t>Рз             раздел</t>
  </si>
  <si>
    <t>ПР подраздел</t>
  </si>
  <si>
    <t>ЦСР                 целевая статья</t>
  </si>
  <si>
    <t>ВР                 вид расхода</t>
  </si>
  <si>
    <t>Рз ПР</t>
  </si>
  <si>
    <t>Сумма</t>
  </si>
  <si>
    <t>2015 год
(тысяч рублей)</t>
  </si>
  <si>
    <t>2016 год
(тысяч рублей)</t>
  </si>
  <si>
    <t>Итого</t>
  </si>
  <si>
    <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</si>
  <si>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</si>
  <si>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2 02 04999 10 0003 151</t>
  </si>
  <si>
    <t>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располеженных на территории в рамках подпрограммы "Под</t>
  </si>
  <si>
    <t>1011011</t>
  </si>
  <si>
    <t xml:space="preserve">Мероприятия по строительству и реконструкции автомобильных дорог общего пользования местного значения, расположенных на территории  в рамках подпрограммы "Поддержание и развитие существующей сети автомобильных дорог общего пользования местного значения"  </t>
  </si>
  <si>
    <t>1010401</t>
  </si>
  <si>
    <t>Подпрограмма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2014-2016 год</t>
  </si>
  <si>
    <t>1020000</t>
  </si>
  <si>
    <t>Мероприятия по содержанию автомобильных дорог в рамках подпрограммы"Обеспечение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t>
  </si>
  <si>
    <t>1021010</t>
  </si>
  <si>
    <t>Другие вопросы в области национальной экономики</t>
  </si>
  <si>
    <t>0412</t>
  </si>
  <si>
    <t>Муниципальная программа "Развитие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2014-2016 годах"</t>
  </si>
  <si>
    <t>0500000</t>
  </si>
  <si>
    <t>Обеспечение деятельности инфраструктуры поддержки субъектов малого и среднего предпринимательства  в рамках муниципальной программы "Развитие и поддержка малого и среднего предпринимательства на территории муниципального образования Тельмановское сельское</t>
  </si>
  <si>
    <t>0500637</t>
  </si>
  <si>
    <t>Информационная и консультационная поддержка субъектов малого и среднего предпринимательства, развитие инфраструктуры поддержки малого и среднего предпринимательства муниципальной программы "Развитие и поддержка малого и среднего предпринимательства на тер</t>
  </si>
  <si>
    <t>0501055</t>
  </si>
  <si>
    <t xml:space="preserve">Мероприятия по землеустройству и землепользованию </t>
  </si>
  <si>
    <t>9901035</t>
  </si>
  <si>
    <t>Мероприятия в области национальной экономики</t>
  </si>
  <si>
    <t>9901036</t>
  </si>
  <si>
    <t>Мероприятия в области строительства, архитектуры и градостроительства</t>
  </si>
  <si>
    <t>9901038</t>
  </si>
  <si>
    <t>Жилищно-коммунальное хозяйство</t>
  </si>
  <si>
    <t>0500</t>
  </si>
  <si>
    <t>Жилищное хозяйство</t>
  </si>
  <si>
    <t>0501</t>
  </si>
  <si>
    <t>Муниципальная программа "Обеспечение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2014-2016 годах"</t>
  </si>
  <si>
    <t>0600000</t>
  </si>
  <si>
    <t>Подпрограмма "Переселение граждан из аварийного жилищного фонда"  муниципальной программы "Обеспечение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2014-20</t>
  </si>
  <si>
    <t>0610000</t>
  </si>
  <si>
    <t>Приобретение объектов недвижимого имущества для переселения граждан из аварийного жилищного фонда в рамках подпрограммы "Переселение граждан из аварийного жилищного фонда"  муниципальной программы "Обеспечение качественным жильем граждан на территории мун</t>
  </si>
  <si>
    <t>0610477</t>
  </si>
  <si>
    <t>Подпрограмма "Оказание поддержки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Тельмановское сельское поселение Тосненс</t>
  </si>
  <si>
    <t>0620000</t>
  </si>
  <si>
    <t>Приобретение объектов недвижимого имущества для оказания поддержки гражданам, пострадавшим в результате пожара муниципального жилого фонда в рамках подпрограммы "Оказание поддержки гражданам, пострадавшим в результате пожара муниципального жилищного фонда</t>
  </si>
  <si>
    <t>0620480</t>
  </si>
  <si>
    <t>Мероприятие  по капитальному ремонту муниципального жилищного фонда</t>
  </si>
  <si>
    <t>9901376</t>
  </si>
  <si>
    <t>Мероприятия в области жилищного хозяйства</t>
  </si>
  <si>
    <t>9901377</t>
  </si>
  <si>
    <t xml:space="preserve">  1 11 05075 10 0000 120</t>
  </si>
  <si>
    <t xml:space="preserve"> группам и подгруппам видов расходов классификации расходов бюджетов,  а также по разделам и подразделам </t>
  </si>
  <si>
    <t>муниципального образования Тельмановское сельское поселение</t>
  </si>
  <si>
    <t xml:space="preserve">                                                                  к решению совета депутатов</t>
  </si>
  <si>
    <t xml:space="preserve">                                                                  мунициипального образования Тельмановское сельское поселение</t>
  </si>
  <si>
    <t xml:space="preserve">Муниципальная программа "Развитие физической культуры и   спорта в муниципальном образовании Тельмановское сельское поселение Тосненского района Ленинградской области в 2015 - 2019 годах" </t>
  </si>
  <si>
    <t>Мерпориятие по вовлечению в предупреждение правонарушений на территории  на территории муниципального образования Тельмановское сельское поселение Тосненского района Ленинградской области граждан и организаций, стимулирование и поддержка гражданских инциатив в рамках подпрограммы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 в 2015-2019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</si>
  <si>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Муниципальная программа "Развитие автомобильных дорог в муниципальном образовании Тельмановское сельское поселение Тосненского района Ленинградской области в 2015-2019 годах"</t>
  </si>
  <si>
    <t>Информационная и консультационная поддержка субъектов малого и среднего предпринимательства, развитие инфраструктуры поддержки малого и среднего предпринимательства в рамках муниципальной программы "Развитие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2015-2019 годах"</t>
  </si>
  <si>
    <t>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</si>
  <si>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t>Обеспечение деятельности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</si>
  <si>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</si>
  <si>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</si>
  <si>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функций органов местного самоуправления</t>
  </si>
  <si>
    <t>Расходы на выплаты персоналу государственных органов</t>
  </si>
  <si>
    <t>Иные закупки товаров, работ и услуг для государственных нужд</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</si>
  <si>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</si>
  <si>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t>
  </si>
  <si>
    <t>0104</t>
  </si>
  <si>
    <t>Обеспечение деятельности главы местной администрации (исполнительно-распорядительного органа муниципального образования)</t>
  </si>
  <si>
    <t>9100008</t>
  </si>
  <si>
    <t>Субсидия на решение вопросов местного значения межмуниципального характера в сфере архивного дела(местный бюджет)</t>
  </si>
  <si>
    <t>9105065</t>
  </si>
  <si>
    <t>Субсидии</t>
  </si>
  <si>
    <t>520</t>
  </si>
  <si>
    <t>Иные межбюджетные трансферты бюджету района из бюджетов поселений на осуществления отдельных полномочий по исполнению бюджета (местный бюджет)</t>
  </si>
  <si>
    <t>9106060</t>
  </si>
  <si>
    <t>Иные межбюджетные трансферты бюджету района из бюджетов поселений на осуществления отдельных полномочий в области градостроительной деятельности (местный бюджет)</t>
  </si>
  <si>
    <t>9106061</t>
  </si>
  <si>
    <t>Иные межбюджетные трансферты</t>
  </si>
  <si>
    <t>540</t>
  </si>
  <si>
    <t>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(горячее водоснабжение, отопление) населения в части формирования отчетности (местный бюджет)</t>
  </si>
  <si>
    <t>9106062</t>
  </si>
  <si>
    <t>Глава муниципального образования</t>
  </si>
  <si>
    <t>__________________________ Ю.Н. Кваша</t>
  </si>
  <si>
    <t xml:space="preserve">               ПРОГНОЗИРУЕМЫЕ</t>
  </si>
  <si>
    <t>(тыс.руб.)</t>
  </si>
  <si>
    <t>Код бюджетной</t>
  </si>
  <si>
    <t xml:space="preserve">  Источник доходов</t>
  </si>
  <si>
    <t>утв на 01.10.12</t>
  </si>
  <si>
    <t>октябрь</t>
  </si>
  <si>
    <t>ноябрь</t>
  </si>
  <si>
    <t>утв на 03.11.12</t>
  </si>
  <si>
    <t>исп на 01.10.12</t>
  </si>
  <si>
    <t>классификации</t>
  </si>
  <si>
    <t xml:space="preserve">  1 00 00000 00 0000 000</t>
  </si>
  <si>
    <t>НАЛОГОВЫЕ И НЕНАЛОГОВЫЕ ДОХОДЫ</t>
  </si>
  <si>
    <t xml:space="preserve">  </t>
  </si>
  <si>
    <t xml:space="preserve">          1 01 00000 00 0000 000</t>
  </si>
  <si>
    <t>Налоги на прибыль, доходы</t>
  </si>
  <si>
    <t xml:space="preserve">  1 01 02000 01 0000 110</t>
  </si>
  <si>
    <t>Налог на доходы  физических лиц</t>
  </si>
  <si>
    <t xml:space="preserve">  1 03 00000 00 0000 000</t>
  </si>
  <si>
    <t>НАЛОГИ НА ТОВАРЫ (РАБОТЫ, УСЛУГИ), РЕАЛИЗУЕМЫЕ НА ТЕРРИТОРИИ РОССИЙСКОЙ ФЕДЕРАЦИИ</t>
  </si>
  <si>
    <t>Приобретение объектов недвижимого имущества для переселения граждан из аварийного жилищного фонда в рамках подпрограммы "Переселение граждан из аварийного жилищного фонда"  муниципальной программы "Обеспечение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2014-2016 годах"</t>
  </si>
  <si>
    <t>Подпрограмма "Оказание поддержки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2014-2016 годах"</t>
  </si>
  <si>
    <t>Приобретение объектов недвижимого имущества для оказания поддержки гражданам, пострадавшим в результате пожара муниципального жилого фонда в рамках подпрограммы "Оказание поддержки гражданам, пострадавшим в результате пожара муниципального жилищного фонда"</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</si>
  <si>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муниципальной программы "Газификация территории муниципального образования Тельмановское сельское поселение Тосненского района Ленинградской области в 2014-2016 годах"</t>
  </si>
  <si>
    <t>Мероприятия по повышению надежности и энергетической эффективности в рамках муниципальной программы "Энергосбережение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2014-2016 годах"</t>
  </si>
  <si>
    <r>
      <t xml:space="preserve">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 </t>
    </r>
    <r>
      <rPr>
        <sz val="10"/>
        <rFont val="Times New Roman"/>
        <family val="1"/>
      </rPr>
      <t>в рамках муниципальной программы  "Благоустройство территории  муниципального образования Тельмановское сельское поселение Тосненского района Ленинградской области в 2014-2016 годах"</t>
    </r>
  </si>
  <si>
    <t>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 в рамках муниципальной программы  "Благоустройство территории  муниципального образования Тельмановское сельское поселение Тосненского района Ленинградской области в 2014-2016 годах"</t>
  </si>
  <si>
    <t xml:space="preserve">Подпрограмма "Молодежь муниципального образования Тельмановское сельское поселение Тосненского района Ленинградской области "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2014-2016 годах" </t>
  </si>
  <si>
    <t xml:space="preserve">Мероприятия в сфере молодежной политики  в рамках подпрограммы "Молодежь муниципального образования Тельмановское сельское поселение Тосненского района Ленинградской области "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2014-2016 годах" </t>
  </si>
  <si>
    <t xml:space="preserve">Подпрограмма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2014-2016 годах" </t>
  </si>
  <si>
    <t xml:space="preserve">Подпрограмма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2015 - 2019 годах" </t>
  </si>
  <si>
    <t xml:space="preserve">Мероприятия по организации и проведение физкультурных спортивно-массовых  мероприятий в рамках подпрограммы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2015 - 2019 годах" </t>
  </si>
  <si>
    <t>Муниципальная программа "Развитие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2015-2019 годах"</t>
  </si>
  <si>
    <t>Информационная и консультационная поддержка субъектов малого и среднего предпринимательства, развитие инфраструктуры поддержки малого и среднего предпринимательства муниципальной программы "Развитие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2015-2019 годах"</t>
  </si>
  <si>
    <r>
      <t>Муниципальная программа "Развитие культуры муниципального образования Тельмановское сельское поселение Тосненского района Ленинградской области в</t>
    </r>
    <r>
      <rPr>
        <b/>
        <sz val="10"/>
        <color indexed="10"/>
        <rFont val="Times New Roman"/>
        <family val="1"/>
      </rPr>
      <t xml:space="preserve"> </t>
    </r>
    <r>
      <rPr>
        <b/>
        <sz val="10"/>
        <rFont val="Times New Roman"/>
        <family val="1"/>
      </rPr>
      <t>2015-2019 годах</t>
    </r>
    <r>
      <rPr>
        <b/>
        <sz val="10"/>
        <color indexed="8"/>
        <rFont val="Times New Roman"/>
        <family val="1"/>
      </rPr>
      <t xml:space="preserve">" </t>
    </r>
  </si>
  <si>
    <t xml:space="preserve">Подпрограмма "Молодежь в муниципальном образовании Тельмановское сельское поселение Тосненского района Ленинградской области в 2015-2019 годах"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 годах" </t>
  </si>
  <si>
    <t xml:space="preserve">Подпрограмма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2015-2019 годах»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 годах" </t>
  </si>
  <si>
    <t xml:space="preserve">Расходы на обеспечение деятельности муниципальных казенных учреждений в рамках подпрограммы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2015-2019 годах»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2015-2017 годах" </t>
  </si>
  <si>
    <t>Подпрограмма «Обеспечение условий реализации программы муниципального образования Тельмановское сельское поселение Тосненского района Ленинградской области»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 годах"</t>
  </si>
  <si>
    <t>Организация и проведение мероприятий в сфере культуры в рамках подпрограммы «Обеспечение условий реализации программы муниципального образования Тельмановское сельское поселение Тосненского района Ленинградской области»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 годах"</t>
  </si>
  <si>
    <t>Муниципальная программа "Безопасность в муниципальном образовании Тельмановское сельское поселение Тосненского района Ленинградской области в 2015-2019 годах"</t>
  </si>
  <si>
    <t>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(областной бюджет)</t>
  </si>
  <si>
    <t>9107133</t>
  </si>
  <si>
    <t>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(областной бюджет)</t>
  </si>
  <si>
    <t>9107134</t>
  </si>
  <si>
    <t>120</t>
  </si>
  <si>
    <t>240</t>
  </si>
  <si>
    <t>Обеспечение деятельности финансовых, налоговых и таможенных органов и органов финансового (финансово-бюджетного) надзора</t>
  </si>
  <si>
    <t>0106</t>
  </si>
  <si>
    <t>9100000</t>
  </si>
  <si>
    <t>Иные межбюджетные трансферты бюджету района из бюджетов поселений на осуществление полномочий по внешнему муниципальному финансовому контролю</t>
  </si>
  <si>
    <t>9106064</t>
  </si>
  <si>
    <t>Обеспечение проведения выборов и референдумов</t>
  </si>
  <si>
    <t>0107</t>
  </si>
  <si>
    <t>Непрограммные расходы органов исполнительной власти муниципального образования  Тельмановское сельское поселение Тосненского района Ленинградской области</t>
  </si>
  <si>
    <t>9900000</t>
  </si>
  <si>
    <t>Проведение выборов в представительные органы муниципального образования</t>
  </si>
  <si>
    <t>9901204</t>
  </si>
  <si>
    <t>Резервные фонды</t>
  </si>
  <si>
    <t>0111</t>
  </si>
  <si>
    <t>Резервные фонды исполнительных органов государственной власти субъектов Российской Федерации и органов местного самоуправления</t>
  </si>
  <si>
    <t>9901005</t>
  </si>
  <si>
    <t>Резервные средства</t>
  </si>
  <si>
    <t>Другие общегосударственные вопросы</t>
  </si>
  <si>
    <t>0113</t>
  </si>
  <si>
    <t>Реализация государственных функций, связанных с общегосударственным управлением</t>
  </si>
  <si>
    <t>9200000</t>
  </si>
  <si>
    <t>Выполнение других обязательств мунципальных образований</t>
  </si>
  <si>
    <t>9200003</t>
  </si>
  <si>
    <t>Уплата налогов, сборов и иных платежей</t>
  </si>
  <si>
    <t>850</t>
  </si>
  <si>
    <t>Национальная безопасность</t>
  </si>
  <si>
    <t>0200</t>
  </si>
  <si>
    <t>Мобилизационная  и вневосковая подготовка</t>
  </si>
  <si>
    <t>0203</t>
  </si>
  <si>
    <t>Осуществление первичного воинского учета на территориях, где отсутствуют военные комиссариаты (Федеральные средства)</t>
  </si>
  <si>
    <t>9905118</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</si>
  <si>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</si>
  <si>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</si>
  <si>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</si>
  <si>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</si>
  <si>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Муниципальная программа "Безопасность в муниципальном образовании Тельмановское сельское поселение Тосненского района Ленинградской области в 2014-2016 годах"</t>
  </si>
  <si>
    <t>0800000</t>
  </si>
  <si>
    <t>Подпрограмма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t>
  </si>
  <si>
    <t>0810000</t>
  </si>
  <si>
    <t>Мероприятия по обеспечению предупреждения и ликвидации последствий черезвычайных ситуаций и стихийных бедствий в рамках подпрограммы "Предупреждение и ликвидация чрезвычайных ситуаций, обеспечение пожарной безопасности, обеспечение мероприятий гражданской</t>
  </si>
  <si>
    <t>0811157</t>
  </si>
  <si>
    <t>Мероприятия в области пожарной безопасности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t>
  </si>
  <si>
    <t>0811162</t>
  </si>
  <si>
    <t>Подпрограмма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t>
  </si>
  <si>
    <t>0820000</t>
  </si>
  <si>
    <t>Мерпориятие по вовлечению в предупреждение правонарушений на территории городского (сельского) поселения Тосненского района Ленинградской области граждан и организаций, стимулирование и поддержка гражданских инциатив в рамках подпрограммы "Профилактика пр</t>
  </si>
  <si>
    <t>0821152</t>
  </si>
  <si>
    <t xml:space="preserve">Мероприятия по обслуживанию аппаратно-программного комплекса автоматизированной информационной системы "Безопасный город" </t>
  </si>
  <si>
    <t>0821343</t>
  </si>
  <si>
    <t>1500000</t>
  </si>
  <si>
    <t xml:space="preserve">Мероприятия по устойчивому развитию части территорий в рамках   муниципальной программы "Развитие части территории городского (сельского) поселения Тосненского района Ленинградской области" </t>
  </si>
  <si>
    <t>1501329</t>
  </si>
  <si>
    <t>Национальная экономика</t>
  </si>
  <si>
    <t>0400</t>
  </si>
  <si>
    <t>Дорожное хозяйство (дорожные фонды)</t>
  </si>
  <si>
    <t>0409</t>
  </si>
  <si>
    <t>Муниципальная программа "Развите автомобильных дорог в муниципальном образовании Тельмановское сельское поселение Тосненского района Ленинградской области в 2014-2016 годах"</t>
  </si>
  <si>
    <t>1000000</t>
  </si>
  <si>
    <t>Подпрограмма "Поддержание и развитие существующей сети автомобильных дорог общего пользования местного значения"  муниципальной программы "Развитие автомобильных дорог в муниципальном образовании Тельмановское сельское поселение Тосненского района Ленингр</t>
  </si>
  <si>
    <t>1010000</t>
  </si>
  <si>
    <t>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располеженных на территории в рамках подпрограммы "Поддержание и развитие существующей сети автомобильных дорог общего пользования местного значения"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 годах"</t>
  </si>
  <si>
    <t>Подпрограмма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 годах"</t>
  </si>
  <si>
    <t>Мероприятия по содержанию автомобильных дорог в рамках подпрограммы"Обеспечение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 годах"</t>
  </si>
  <si>
    <t>Мероприятия по организации и проведение физкультурных спортивно-массовых  мероприятий в рамках подпрограммы "Развитие физической культуры и массового спорта в муниципальном образовании Тельмановское сельское поселение Тосненского района Ленинградской обла</t>
  </si>
  <si>
    <t>0431130</t>
  </si>
  <si>
    <t xml:space="preserve">РзПР   раздел подраздел          </t>
  </si>
  <si>
    <t>Всего</t>
  </si>
  <si>
    <t>Итого программные расходы</t>
  </si>
  <si>
    <t>Иные закупки товаров, работ и услуг для обеспечения государственных (муниципальных) нужд</t>
  </si>
  <si>
    <t xml:space="preserve">Бюджетные инвестиции </t>
  </si>
  <si>
    <t>410</t>
  </si>
  <si>
    <t>Итого непрограммные расходы</t>
  </si>
  <si>
    <t>Расходы на выплаты персоналу государственных (муниципальных) органов</t>
  </si>
  <si>
    <t>Исполнение судебных актов</t>
  </si>
  <si>
    <t>830</t>
  </si>
  <si>
    <t>Расходы на обеспечение деятельности муниципальных казенных
 учреждений</t>
  </si>
  <si>
    <t>9900016</t>
  </si>
  <si>
    <t xml:space="preserve">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муниципальной </t>
  </si>
  <si>
    <t>9900420</t>
  </si>
  <si>
    <t>420</t>
  </si>
  <si>
    <t xml:space="preserve">Подпрограмма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2014 - 2016 годах" </t>
  </si>
  <si>
    <t>Подпрограмма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2015-2019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</si>
  <si>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Мероприятия по обеспечению предупреждения и ликвидации последствий черезвычайных ситуаций и стихийных бедствий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2015-2019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</si>
  <si>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Подпрограмма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</si>
  <si>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Мерпориятия по вовлечению в предупреждение правонарушений на территории муниципального образования Тельмановское сельское поселение  Тосненского района Ленинградской области граждан и организаций, стимулирование и поддержка гражданских инциатив в рамках подпрограммы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</si>
  <si>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Мероприятия в области пожарной безопасности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2015-2019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</si>
  <si>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Муниципальная программа "Развите автомобильных дорог в муниципальном образовании Тельмановское сельское поселение Тосненского района Ленинградской области в 2015-2019 годах"</t>
  </si>
  <si>
    <t>Подпрограмма "Поддержание и развитие существующей сети автомобильных дорог общего пользования местного значения"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 годах"</t>
  </si>
  <si>
    <t>было</t>
  </si>
  <si>
    <t>было по квр 410, стало по квр 240</t>
  </si>
  <si>
    <t>удалить</t>
  </si>
  <si>
    <t>Мероприятия по содержанию автомобильных дорог в рамках подпрограммы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 годах"</t>
  </si>
  <si>
    <t>Муниципальная программа "Газификация территории муниципального образования Тельмановское сельское поселение Тосненского района Ленинградской области в 2015-2019 годах"</t>
  </si>
  <si>
    <r>
      <t>Муниципальная программа "Благоустройство территории   муниципального образования Тельмановское сельское поселение Тосненского района Ленинградской области в</t>
    </r>
    <r>
      <rPr>
        <b/>
        <sz val="10"/>
        <color indexed="10"/>
        <rFont val="Times New Roman"/>
        <family val="1"/>
      </rPr>
      <t xml:space="preserve"> </t>
    </r>
    <r>
      <rPr>
        <b/>
        <sz val="10"/>
        <rFont val="Times New Roman"/>
        <family val="1"/>
      </rPr>
      <t>2015-2019 годах</t>
    </r>
    <r>
      <rPr>
        <b/>
        <sz val="10"/>
        <color indexed="8"/>
        <rFont val="Times New Roman"/>
        <family val="1"/>
      </rPr>
      <t>"</t>
    </r>
  </si>
  <si>
    <t>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</si>
  <si>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Сумма первоначальная</t>
  </si>
  <si>
    <t xml:space="preserve"> +</t>
  </si>
  <si>
    <t xml:space="preserve"> -</t>
  </si>
  <si>
    <t>9907202</t>
  </si>
  <si>
    <t>Мероприятия на поддержку муниципальных образований Ленинградской области по развитию общественной инфраструктуры муниципального значения Ленинградской области в рамках непрограммных расходов органов исполнительной власти муниципального образования  Тельмановское сельское поселение Тосненского района Ленинградской области</t>
  </si>
  <si>
    <t xml:space="preserve">  1 05 03010 00 0000 110</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</si>
  <si>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</si>
  <si>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 xml:space="preserve">расположены в границах сельских поселений, а также средства от продажи права </t>
  </si>
  <si>
    <t xml:space="preserve">управлении органов управления сельских поселений и созданных </t>
  </si>
  <si>
    <t xml:space="preserve"> в собственности сельских поселений (за исключением имущества муниципальных </t>
  </si>
  <si>
    <t>Прочие доходы от компенсации затрат бюджетов сельских поселений</t>
  </si>
  <si>
    <t>в собственности сельских поселений (за исключением имущества</t>
  </si>
  <si>
    <t>в границах сельских поселений</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</si>
  <si>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</si>
  <si>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Прочие неналоговые доходы бюджетов сельских поселений</t>
  </si>
  <si>
    <t>Дотации бюджетам сельских поселений на выравнивание  
бюджетной обеспеченности (из областного фонда)</t>
  </si>
  <si>
    <t>Дотации бюджетам сельских поселений на выравнивание уровня бюджетной обеспеченности (из районного фонда)</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</si>
  <si>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</si>
  <si>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</si>
  <si>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безвозмездные поступления в бюджеты сельских поселений</t>
  </si>
  <si>
    <t>Приложение  № 2</t>
  </si>
  <si>
    <t xml:space="preserve">Приложение  №3 </t>
  </si>
  <si>
    <t>9901130</t>
  </si>
  <si>
    <t>9901325</t>
  </si>
  <si>
    <t>Мероприятия в сфере молодежной политики  в рамках подпрограммы "Молодежь муниципального образования Тельмановское сельское поселение Тосненского района Ленинградской области " муниципальной программы "Развитие культуры муниципального образования Тельманов</t>
  </si>
  <si>
    <t>0711168</t>
  </si>
  <si>
    <t>Культура, кинематография</t>
  </si>
  <si>
    <t>0800</t>
  </si>
  <si>
    <t>Культура</t>
  </si>
  <si>
    <t>0801</t>
  </si>
  <si>
    <t xml:space="preserve">Подпрограмма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муниципальной программы "Развитие культуры муниципального образования Тельмановское </t>
  </si>
  <si>
    <t>0720000</t>
  </si>
  <si>
    <t>Расходы на обеспечение деятельности муниципальных казенных учреждений в рамках подпрограммы «Обеспечение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муниц</t>
  </si>
  <si>
    <t>0720016</t>
  </si>
  <si>
    <t>Расходы на выплаты персоналу казенных учреждений</t>
  </si>
  <si>
    <t>110</t>
  </si>
  <si>
    <t>Другие вопросы в области культуры, кинематографии</t>
  </si>
  <si>
    <t>0804</t>
  </si>
  <si>
    <t>Подпрограмма «Обеспечение условий реализации программы муниципального образования Тельмановское сельское поселение Тосненского района Ленинградской области» муниципальной программы "Развитие культуры муниципального образования Тельмановское сельское посел</t>
  </si>
  <si>
    <t>0730000</t>
  </si>
  <si>
    <t>Организация и проведение мероприятий в сфере культуры в рамках подпрограммы «Обеспечение условий реализации программы муниципального образования Тельмановское сельское поселение Тосненского района Ленинградской области» муниципальной программы "Развитие к</t>
  </si>
  <si>
    <t>0731122</t>
  </si>
  <si>
    <t xml:space="preserve">Подпрограмма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2015-2019 годах" </t>
  </si>
  <si>
    <t xml:space="preserve">Мероприятия по организации и проведение физкультурных спортивно-массовых  мероприятий в рамках подпрограммы "Развитие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2015-2019 годах" </t>
  </si>
  <si>
    <t>Подпрограмма "Обеспечение условий для организации дорожного движения на территории" муниципальной программы "Развитие автомобильных дорог в муниципальном образовании Тельмановское сельское поселение Тосненского района Ленинградской области в 2015-2019год"</t>
  </si>
  <si>
    <t xml:space="preserve">Подпрограмма «Обеспечение условий реализации программы муниципального образования Тельмановское сельское поселение Тосненского района Ленинградской области» муниципальной программы "Развитие культуры муниципального образования Тельмановское сельское поселение Тосненского района Ленинградской области в 2015-2019годах" </t>
  </si>
  <si>
    <t>Подпрограмма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2015-2019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</si>
  <si>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Мероприятия по обеспечению предупреждения и ликвидации последствий черезвычайных ситуаций и стихийных бедствий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2015-2019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</si>
  <si>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Мероприятия в области пожарной безопасности  в рамках подпрограммы «Предупреждение и ликвидация чрезвычайных ситуаций, обеспечение пожарной безопасности,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2015-2019 годах» муниципальной программы "Безопасность в муниципальном образовании Тельмановское сельское поселение Тосненского района Ленинградской области в 2015-2019 годах"</t>
  </si>
  <si>
    <t xml:space="preserve">Проектирование, строительство и ремонт объектов физической культуры и спорта в рамках подпрограммы "Развитие объектов физической культуры и спорта в  муниципальном образовании Тельмановское сельское поселение Тосненского района Ленинградской области муниципальной программы "Развитие физической культуры и   спорта в муниципальном образовании Тельмановское сельское поселение Тосненского района Ленинградской области в 2014 - 2016 годах" </t>
  </si>
  <si>
    <t>Мобилизационная  и вневойсковая подготовка</t>
  </si>
  <si>
    <t>Приложение  № 8</t>
  </si>
  <si>
    <t>Приложение  № 10</t>
  </si>
  <si>
    <t>ВЕДОМСТВЕННАЯ СТРУКТУРА</t>
  </si>
  <si>
    <t>РАСХОДОВ МЕСТНОГО БЮДЖЕТА</t>
  </si>
  <si>
    <t>№ п/п</t>
  </si>
  <si>
    <t>Совет депутатов муниципального образования Тельмановское сельское поселение Тосненского района Ленинградской области</t>
  </si>
  <si>
    <t>Социальные выплаты гражданам, кроме публичных нормативных социальных выплат</t>
  </si>
  <si>
    <t>320</t>
  </si>
  <si>
    <t>Приложение  № 9</t>
  </si>
  <si>
    <t>Местная администрация муниципального образования Тельмановское сельское поселение Тосненского района Ленинградской области</t>
  </si>
  <si>
    <t>2,3,4</t>
  </si>
  <si>
    <t>Непрограммные расходы органов исполнительной власти муниципального образования Тосненский район Ленинградской области</t>
  </si>
  <si>
    <t>плюс 163343 денисову</t>
  </si>
  <si>
    <t>Подпрограмма "Профилактика правонарушений, терроризма,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t>
  </si>
  <si>
    <t xml:space="preserve">Мероприятия по капитальному ремонту и ремонту автомобильных дорог общего пользования местного значения, дворовых территорий многоквартирных домов, прездов к дворовым территориям многоквартирных домов, расположенных на территории в рамках подпрограммы "Поддержание и развитие существующей сети автомобильных дорог общего пользования местного значения"  </t>
  </si>
  <si>
    <t>трупы</t>
  </si>
  <si>
    <t>ЛОКС</t>
  </si>
  <si>
    <t>МУП</t>
  </si>
  <si>
    <t>Организация и проведение мероприятий в сфере культуры</t>
  </si>
  <si>
    <t>МУК "Тельмановский сельский дом культуры"</t>
  </si>
  <si>
    <t>на 2015 год</t>
  </si>
  <si>
    <t>на плановый период 2016 и 2017 годов</t>
  </si>
  <si>
    <t>2016 год</t>
  </si>
  <si>
    <t>2017 год</t>
  </si>
  <si>
    <t>2015 год</t>
  </si>
  <si>
    <t>Контрол суммы</t>
  </si>
  <si>
    <t>Итого (без условно утвержденных расходов)</t>
  </si>
  <si>
    <t>Всего (без условно утвержденных расходов)</t>
  </si>
  <si>
    <t xml:space="preserve">Тосненского района Ленинградской области </t>
  </si>
  <si>
    <t>Раздел</t>
  </si>
  <si>
    <t>Приложение №12</t>
  </si>
  <si>
    <t xml:space="preserve"> Межбюджетные трансферты, передаваемые муниципальным образованием Тельмановское сельское поселение Тосненского района Ленинградской области муниципальному образованию Тосненский район Ленинградской области на исполнение полномочий(по вопросам местного значения)</t>
  </si>
  <si>
    <t>2017 год
(тысяч рублей)</t>
  </si>
  <si>
    <t xml:space="preserve">                                                                  Тосненского района Ленинградской области</t>
  </si>
</sst>
</file>

<file path=xl/styles.xml><?xml version="1.0" encoding="utf-8"?>
<styleSheet xmlns="http://schemas.openxmlformats.org/spreadsheetml/2006/main">
  <numFmts count="6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000000"/>
    <numFmt numFmtId="181" formatCode="0.000000"/>
    <numFmt numFmtId="182" formatCode="0.00000"/>
    <numFmt numFmtId="183" formatCode="#,##0.0"/>
    <numFmt numFmtId="184" formatCode="#,##0.00&quot;р.&quot;"/>
    <numFmt numFmtId="185" formatCode="#,##0.00_р_."/>
    <numFmt numFmtId="186" formatCode="#,##0.000"/>
    <numFmt numFmtId="187" formatCode="#,##0.0000"/>
    <numFmt numFmtId="188" formatCode="[$-FC19]d\ mmmm\ yyyy\ &quot;г.&quot;"/>
    <numFmt numFmtId="189" formatCode="_-* #,##0_р_._-;\-* #,##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
    <numFmt numFmtId="195" formatCode="#,##0\ &quot;р.&quot;;\-#,##0\ &quot;р.&quot;"/>
    <numFmt numFmtId="196" formatCode="#,##0\ &quot;р.&quot;;[Red]\-#,##0\ &quot;р.&quot;"/>
    <numFmt numFmtId="197" formatCode="#,##0.00\ &quot;р.&quot;;\-#,##0.00\ &quot;р.&quot;"/>
    <numFmt numFmtId="198" formatCode="#,##0.00\ &quot;р.&quot;;[Red]\-#,##0.00\ &quot;р.&quot;"/>
    <numFmt numFmtId="199" formatCode="_-* #,##0\ &quot;р.&quot;_-;\-* #,##0\ &quot;р.&quot;_-;_-* &quot;-&quot;\ &quot;р.&quot;_-;_-@_-"/>
    <numFmt numFmtId="200" formatCode="_-* #,##0\ _р_._-;\-* #,##0\ _р_._-;_-* &quot;-&quot;\ _р_._-;_-@_-"/>
    <numFmt numFmtId="201" formatCode="_-* #,##0.00\ &quot;р.&quot;_-;\-* #,##0.00\ &quot;р.&quot;_-;_-* &quot;-&quot;??\ &quot;р.&quot;_-;_-@_-"/>
    <numFmt numFmtId="202" formatCode="_-* #,##0.00\ _р_._-;\-* #,##0.00\ _р_._-;_-* &quot;-&quot;??\ _р_._-;_-@_-"/>
    <numFmt numFmtId="203" formatCode="_-* #,##0.000_р_._-;\-* #,##0.000_р_._-;_-* &quot;-&quot;??_р_._-;_-@_-"/>
    <numFmt numFmtId="204" formatCode="_-* #,##0.000_р_._-;\-* #,##0.000_р_._-;_-* &quot;-&quot;???_р_._-;_-@_-"/>
    <numFmt numFmtId="205" formatCode="000000"/>
    <numFmt numFmtId="206" formatCode="#,##0.000_ ;\-#,##0.000\ "/>
    <numFmt numFmtId="207" formatCode="#,##0.0000_ ;\-#,##0.0000\ "/>
    <numFmt numFmtId="208" formatCode="_(* #,##0.000_);_(* \(#,##0.000\);_(* &quot;-&quot;??_);_(@_)"/>
    <numFmt numFmtId="209" formatCode="_(* #,##0.0_);_(* \(#,##0.0\);_(* &quot;-&quot;??_);_(@_)"/>
    <numFmt numFmtId="210" formatCode="?"/>
    <numFmt numFmtId="211" formatCode="#,##0.000000"/>
    <numFmt numFmtId="212" formatCode="#,##0.0000000"/>
    <numFmt numFmtId="213" formatCode="_(* #,##0.0000_);_(* \(#,##0.0000\);_(* &quot;-&quot;??_);_(@_)"/>
    <numFmt numFmtId="214" formatCode="_(* #,##0.00000_);_(* \(#,##0.00000\);_(* &quot;-&quot;??_);_(@_)"/>
    <numFmt numFmtId="215" formatCode="#,##0.00_ ;[Red]\-#,##0.00\ "/>
    <numFmt numFmtId="216" formatCode="0.00_ ;\-0.00\ "/>
    <numFmt numFmtId="217" formatCode="0.000_ ;\-0.000\ "/>
    <numFmt numFmtId="218" formatCode="#,##0.00000_ ;\-#,##0.00000\ "/>
    <numFmt numFmtId="219" formatCode="_-* #,##0.0000_р_._-;\-* #,##0.0000_р_._-;_-* &quot;-&quot;??_р_._-;_-@_-"/>
    <numFmt numFmtId="220" formatCode="_-* #,##0.00000_р_._-;\-* #,##0.00000_р_._-;_-* &quot;-&quot;??_р_._-;_-@_-"/>
    <numFmt numFmtId="221" formatCode="#,##0.00_ ;\-#,##0.00\ "/>
  </numFmts>
  <fonts count="63">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
      <color indexed="12"/>
      <name val="Arial"/>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0"/>
      <name val="Arial Cyr"/>
      <family val="0"/>
    </font>
    <font>
      <u val="single"/>
      <sz val="12"/>
      <color indexed="36"/>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2"/>
      <name val="Times New Roman"/>
      <family val="1"/>
    </font>
    <font>
      <sz val="12"/>
      <name val="Arial Cyr"/>
      <family val="0"/>
    </font>
    <font>
      <u val="single"/>
      <sz val="12"/>
      <name val="Times New Roman"/>
      <family val="1"/>
    </font>
    <font>
      <u val="single"/>
      <sz val="10"/>
      <name val="Arial"/>
      <family val="2"/>
    </font>
    <font>
      <b/>
      <sz val="12"/>
      <name val="Arial Cyr"/>
      <family val="0"/>
    </font>
    <font>
      <sz val="12"/>
      <color indexed="8"/>
      <name val="Times New Roman"/>
      <family val="1"/>
    </font>
    <font>
      <sz val="12"/>
      <name val="Arial"/>
      <family val="2"/>
    </font>
    <font>
      <sz val="14"/>
      <name val="Arial Cyr"/>
      <family val="0"/>
    </font>
    <font>
      <sz val="10"/>
      <name val="Times New Roman"/>
      <family val="1"/>
    </font>
    <font>
      <sz val="10"/>
      <color indexed="9"/>
      <name val="Arial"/>
      <family val="2"/>
    </font>
    <font>
      <b/>
      <sz val="10"/>
      <color indexed="9"/>
      <name val="Arial"/>
      <family val="2"/>
    </font>
    <font>
      <sz val="12"/>
      <color indexed="9"/>
      <name val="Times New Roman"/>
      <family val="1"/>
    </font>
    <font>
      <b/>
      <sz val="12"/>
      <name val="Times New Roman"/>
      <family val="1"/>
    </font>
    <font>
      <b/>
      <sz val="10"/>
      <color indexed="8"/>
      <name val="Times New Roman"/>
      <family val="1"/>
    </font>
    <font>
      <b/>
      <sz val="12"/>
      <name val="Times New Roman CYR"/>
      <family val="0"/>
    </font>
    <font>
      <b/>
      <sz val="10"/>
      <color indexed="8"/>
      <name val="Arial"/>
      <family val="2"/>
    </font>
    <font>
      <b/>
      <sz val="12"/>
      <color indexed="8"/>
      <name val="Times New Roman"/>
      <family val="1"/>
    </font>
    <font>
      <b/>
      <sz val="11"/>
      <name val="Times New Roman"/>
      <family val="1"/>
    </font>
    <font>
      <b/>
      <sz val="10"/>
      <name val="Times New Roman"/>
      <family val="1"/>
    </font>
    <font>
      <sz val="10"/>
      <color indexed="8"/>
      <name val="Times New Roman"/>
      <family val="1"/>
    </font>
    <font>
      <sz val="10"/>
      <color indexed="10"/>
      <name val="Times New Roman"/>
      <family val="1"/>
    </font>
    <font>
      <sz val="11"/>
      <color indexed="8"/>
      <name val="Times New Roman"/>
      <family val="1"/>
    </font>
    <font>
      <b/>
      <sz val="11"/>
      <color indexed="8"/>
      <name val="Times New Roman"/>
      <family val="1"/>
    </font>
    <font>
      <i/>
      <sz val="10"/>
      <color indexed="8"/>
      <name val="Times New Roman"/>
      <family val="1"/>
    </font>
    <font>
      <b/>
      <sz val="10"/>
      <color indexed="10"/>
      <name val="Times New Roman"/>
      <family val="1"/>
    </font>
    <font>
      <sz val="11"/>
      <name val="Times New Roman"/>
      <family val="1"/>
    </font>
    <font>
      <sz val="11"/>
      <name val="Arial"/>
      <family val="2"/>
    </font>
    <font>
      <sz val="9"/>
      <name val="Times New Roman"/>
      <family val="1"/>
    </font>
    <font>
      <b/>
      <sz val="10"/>
      <name val="Arial"/>
      <family val="2"/>
    </font>
    <font>
      <sz val="10"/>
      <color indexed="8"/>
      <name val="Arial"/>
      <family val="2"/>
    </font>
    <font>
      <sz val="9"/>
      <color indexed="8"/>
      <name val="Arial"/>
      <family val="2"/>
    </font>
    <font>
      <b/>
      <sz val="13"/>
      <name val="Times New Roman"/>
      <family val="1"/>
    </font>
    <font>
      <sz val="8"/>
      <name val="Arial"/>
      <family val="2"/>
    </font>
    <font>
      <b/>
      <sz val="10"/>
      <name val="Arial Cyr"/>
      <family val="0"/>
    </font>
    <font>
      <sz val="12"/>
      <name val="Times New Roman CYR"/>
      <family val="0"/>
    </font>
    <font>
      <sz val="12"/>
      <name val="Arial Narrow"/>
      <family val="2"/>
    </font>
    <font>
      <sz val="10"/>
      <name val="Arial Narrow"/>
      <family val="2"/>
    </font>
    <font>
      <sz val="8"/>
      <name val="Times New Roman"/>
      <family val="1"/>
    </font>
    <font>
      <sz val="9"/>
      <name val="Arial"/>
      <family val="2"/>
    </font>
    <font>
      <b/>
      <sz val="14"/>
      <name val="Times New Roman"/>
      <family val="1"/>
    </font>
    <font>
      <sz val="8"/>
      <name val="Tahoma"/>
      <family val="2"/>
    </font>
  </fonts>
  <fills count="2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55"/>
        <bgColor indexed="64"/>
      </patternFill>
    </fill>
    <fill>
      <patternFill patternType="solid">
        <fgColor indexed="15"/>
        <bgColor indexed="64"/>
      </patternFill>
    </fill>
    <fill>
      <patternFill patternType="solid">
        <fgColor indexed="9"/>
        <bgColor indexed="64"/>
      </patternFill>
    </fill>
    <fill>
      <patternFill patternType="solid">
        <fgColor indexed="9"/>
        <bgColor indexed="64"/>
      </patternFill>
    </fill>
    <fill>
      <patternFill patternType="gray0625">
        <bgColor indexed="9"/>
      </patternFill>
    </fill>
    <fill>
      <patternFill patternType="gray0625">
        <fgColor indexed="22"/>
        <bgColor indexed="9"/>
      </patternFill>
    </fill>
    <fill>
      <patternFill patternType="gray0625"/>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medium"/>
      <right style="medium"/>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thin"/>
      <top>
        <color indexed="63"/>
      </top>
      <bottom style="medium"/>
    </border>
    <border>
      <left style="thin"/>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color indexed="63"/>
      </right>
      <top style="thin"/>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medium"/>
      <right style="thin"/>
      <top>
        <color indexed="63"/>
      </top>
      <bottom style="medium"/>
    </border>
    <border>
      <left style="medium"/>
      <right style="thin"/>
      <top style="thin"/>
      <bottom style="medium"/>
    </border>
    <border>
      <left>
        <color indexed="63"/>
      </left>
      <right>
        <color indexed="63"/>
      </right>
      <top style="thin"/>
      <bottom style="medium"/>
    </border>
    <border>
      <left style="medium"/>
      <right style="thin"/>
      <top>
        <color indexed="63"/>
      </top>
      <bottom style="thin"/>
    </border>
    <border>
      <left style="medium"/>
      <right>
        <color indexed="63"/>
      </right>
      <top style="thin"/>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medium"/>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15" borderId="7" applyNumberFormat="0" applyAlignment="0" applyProtection="0"/>
    <xf numFmtId="0" fontId="12" fillId="0" borderId="0" applyNumberFormat="0" applyFill="0" applyBorder="0" applyAlignment="0" applyProtection="0"/>
    <xf numFmtId="0" fontId="13" fillId="8"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14" fillId="4" borderId="8" applyNumberFormat="0" applyFont="0" applyAlignment="0" applyProtection="0"/>
    <xf numFmtId="9" fontId="0" fillId="0" borderId="0" applyFont="0" applyFill="0" applyBorder="0" applyAlignment="0" applyProtection="0"/>
    <xf numFmtId="9" fontId="14"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4" fillId="0" borderId="0" applyFont="0" applyFill="0" applyBorder="0" applyAlignment="0" applyProtection="0"/>
    <xf numFmtId="0" fontId="20" fillId="17" borderId="0" applyNumberFormat="0" applyBorder="0" applyAlignment="0" applyProtection="0"/>
  </cellStyleXfs>
  <cellXfs count="1250">
    <xf numFmtId="0" fontId="0" fillId="0" borderId="0" xfId="0" applyAlignment="1">
      <alignment/>
    </xf>
    <xf numFmtId="0" fontId="14" fillId="0" borderId="0" xfId="54">
      <alignment/>
      <protection/>
    </xf>
    <xf numFmtId="0" fontId="14" fillId="0" borderId="0" xfId="54" applyFill="1">
      <alignment/>
      <protection/>
    </xf>
    <xf numFmtId="186" fontId="23" fillId="0" borderId="0" xfId="71" applyNumberFormat="1" applyFont="1" applyAlignment="1">
      <alignment/>
    </xf>
    <xf numFmtId="186" fontId="23" fillId="17" borderId="0" xfId="71" applyNumberFormat="1" applyFont="1" applyFill="1" applyAlignment="1">
      <alignment/>
    </xf>
    <xf numFmtId="186" fontId="23" fillId="0" borderId="0" xfId="54" applyNumberFormat="1" applyFont="1" applyAlignment="1">
      <alignment/>
      <protection/>
    </xf>
    <xf numFmtId="0" fontId="22" fillId="0" borderId="0" xfId="54" applyFont="1" applyAlignment="1">
      <alignment/>
      <protection/>
    </xf>
    <xf numFmtId="0" fontId="14" fillId="0" borderId="0" xfId="54" applyAlignment="1">
      <alignment/>
      <protection/>
    </xf>
    <xf numFmtId="0" fontId="14" fillId="0" borderId="0" xfId="54" applyAlignment="1">
      <alignment horizontal="right"/>
      <protection/>
    </xf>
    <xf numFmtId="0" fontId="22" fillId="0" borderId="0" xfId="54" applyFont="1" applyFill="1" applyAlignment="1">
      <alignment horizontal="right" vertical="center"/>
      <protection/>
    </xf>
    <xf numFmtId="0" fontId="25" fillId="0" borderId="0" xfId="0" applyFont="1" applyAlignment="1">
      <alignment vertical="center"/>
    </xf>
    <xf numFmtId="0" fontId="22" fillId="0" borderId="0" xfId="54" applyFont="1" applyFill="1" applyAlignment="1">
      <alignment horizontal="right"/>
      <protection/>
    </xf>
    <xf numFmtId="0" fontId="23" fillId="0" borderId="10" xfId="54" applyFont="1" applyBorder="1">
      <alignment/>
      <protection/>
    </xf>
    <xf numFmtId="0" fontId="23" fillId="0" borderId="11" xfId="54" applyFont="1" applyBorder="1" applyAlignment="1">
      <alignment horizontal="center"/>
      <protection/>
    </xf>
    <xf numFmtId="0" fontId="23" fillId="0" borderId="12" xfId="54" applyFont="1" applyBorder="1">
      <alignment/>
      <protection/>
    </xf>
    <xf numFmtId="0" fontId="23" fillId="0" borderId="11" xfId="54" applyFont="1" applyBorder="1">
      <alignment/>
      <protection/>
    </xf>
    <xf numFmtId="186" fontId="23" fillId="0" borderId="13" xfId="71" applyNumberFormat="1" applyFont="1" applyBorder="1" applyAlignment="1">
      <alignment/>
    </xf>
    <xf numFmtId="186" fontId="23" fillId="17" borderId="13" xfId="71" applyNumberFormat="1" applyFont="1" applyFill="1" applyBorder="1" applyAlignment="1">
      <alignment/>
    </xf>
    <xf numFmtId="186" fontId="23" fillId="0" borderId="13" xfId="54" applyNumberFormat="1" applyFont="1" applyBorder="1" applyAlignment="1">
      <alignment/>
      <protection/>
    </xf>
    <xf numFmtId="186" fontId="23" fillId="0" borderId="14" xfId="71" applyNumberFormat="1" applyFont="1" applyBorder="1" applyAlignment="1">
      <alignment/>
    </xf>
    <xf numFmtId="186" fontId="23" fillId="17" borderId="14" xfId="71" applyNumberFormat="1" applyFont="1" applyFill="1" applyBorder="1" applyAlignment="1">
      <alignment/>
    </xf>
    <xf numFmtId="206" fontId="26" fillId="0" borderId="15" xfId="73" applyNumberFormat="1" applyFont="1" applyFill="1" applyBorder="1" applyAlignment="1">
      <alignment horizontal="center"/>
    </xf>
    <xf numFmtId="0" fontId="26" fillId="0" borderId="16" xfId="54" applyFont="1" applyBorder="1">
      <alignment/>
      <protection/>
    </xf>
    <xf numFmtId="0" fontId="26" fillId="0" borderId="17" xfId="54" applyFont="1" applyBorder="1">
      <alignment/>
      <protection/>
    </xf>
    <xf numFmtId="0" fontId="26" fillId="0" borderId="18" xfId="54" applyFont="1" applyBorder="1">
      <alignment/>
      <protection/>
    </xf>
    <xf numFmtId="0" fontId="26" fillId="0" borderId="16" xfId="54" applyFont="1" applyFill="1" applyBorder="1">
      <alignment/>
      <protection/>
    </xf>
    <xf numFmtId="186" fontId="23" fillId="0" borderId="14" xfId="54" applyNumberFormat="1" applyFont="1" applyBorder="1" applyAlignment="1">
      <alignment/>
      <protection/>
    </xf>
    <xf numFmtId="0" fontId="26" fillId="0" borderId="19" xfId="54" applyFont="1" applyBorder="1">
      <alignment/>
      <protection/>
    </xf>
    <xf numFmtId="0" fontId="26" fillId="0" borderId="20" xfId="54" applyFont="1" applyBorder="1">
      <alignment/>
      <protection/>
    </xf>
    <xf numFmtId="0" fontId="26" fillId="0" borderId="15" xfId="54" applyFont="1" applyBorder="1">
      <alignment/>
      <protection/>
    </xf>
    <xf numFmtId="0" fontId="26" fillId="0" borderId="19" xfId="54" applyFont="1" applyFill="1" applyBorder="1">
      <alignment/>
      <protection/>
    </xf>
    <xf numFmtId="0" fontId="23" fillId="0" borderId="16" xfId="54" applyFont="1" applyFill="1" applyBorder="1">
      <alignment/>
      <protection/>
    </xf>
    <xf numFmtId="0" fontId="23" fillId="0" borderId="17" xfId="54" applyFont="1" applyBorder="1">
      <alignment/>
      <protection/>
    </xf>
    <xf numFmtId="0" fontId="23" fillId="0" borderId="18" xfId="54" applyFont="1" applyBorder="1">
      <alignment/>
      <protection/>
    </xf>
    <xf numFmtId="186" fontId="23" fillId="18" borderId="14" xfId="71" applyNumberFormat="1" applyFont="1" applyFill="1" applyBorder="1" applyAlignment="1">
      <alignment/>
    </xf>
    <xf numFmtId="0" fontId="23" fillId="0" borderId="19" xfId="54" applyFont="1" applyBorder="1">
      <alignment/>
      <protection/>
    </xf>
    <xf numFmtId="0" fontId="23" fillId="0" borderId="20" xfId="54" applyFont="1" applyBorder="1">
      <alignment/>
      <protection/>
    </xf>
    <xf numFmtId="0" fontId="23" fillId="0" borderId="15" xfId="54" applyFont="1" applyBorder="1">
      <alignment/>
      <protection/>
    </xf>
    <xf numFmtId="194" fontId="23" fillId="0" borderId="14" xfId="54" applyNumberFormat="1" applyFont="1" applyBorder="1" applyAlignment="1">
      <alignment/>
      <protection/>
    </xf>
    <xf numFmtId="0" fontId="26" fillId="0" borderId="10" xfId="54" applyFont="1" applyBorder="1" applyAlignment="1">
      <alignment horizontal="center" vertical="center"/>
      <protection/>
    </xf>
    <xf numFmtId="0" fontId="26" fillId="0" borderId="11" xfId="54" applyFont="1" applyBorder="1" applyAlignment="1">
      <alignment horizontal="center" vertical="center"/>
      <protection/>
    </xf>
    <xf numFmtId="0" fontId="26" fillId="0" borderId="12" xfId="54" applyFont="1" applyBorder="1" applyAlignment="1">
      <alignment horizontal="center" vertical="center"/>
      <protection/>
    </xf>
    <xf numFmtId="206" fontId="26" fillId="0" borderId="20" xfId="73" applyNumberFormat="1" applyFont="1" applyFill="1" applyBorder="1" applyAlignment="1">
      <alignment horizontal="center"/>
    </xf>
    <xf numFmtId="0" fontId="26" fillId="0" borderId="10" xfId="54" applyFont="1" applyBorder="1">
      <alignment/>
      <protection/>
    </xf>
    <xf numFmtId="0" fontId="26" fillId="0" borderId="11" xfId="54" applyFont="1" applyBorder="1">
      <alignment/>
      <protection/>
    </xf>
    <xf numFmtId="0" fontId="26" fillId="0" borderId="12" xfId="54" applyFont="1" applyBorder="1">
      <alignment/>
      <protection/>
    </xf>
    <xf numFmtId="0" fontId="23" fillId="0" borderId="21" xfId="54" applyFont="1" applyBorder="1">
      <alignment/>
      <protection/>
    </xf>
    <xf numFmtId="0" fontId="23" fillId="0" borderId="0" xfId="54" applyFont="1" applyBorder="1">
      <alignment/>
      <protection/>
    </xf>
    <xf numFmtId="0" fontId="23" fillId="0" borderId="22" xfId="54" applyFont="1" applyBorder="1">
      <alignment/>
      <protection/>
    </xf>
    <xf numFmtId="0" fontId="23" fillId="0" borderId="21" xfId="54" applyFont="1" applyFill="1" applyBorder="1">
      <alignment/>
      <protection/>
    </xf>
    <xf numFmtId="0" fontId="23" fillId="0" borderId="19" xfId="54" applyFont="1" applyFill="1" applyBorder="1">
      <alignment/>
      <protection/>
    </xf>
    <xf numFmtId="194" fontId="23" fillId="0" borderId="14" xfId="71" applyNumberFormat="1" applyFont="1" applyBorder="1" applyAlignment="1">
      <alignment/>
    </xf>
    <xf numFmtId="0" fontId="26" fillId="0" borderId="21" xfId="54" applyFont="1" applyBorder="1">
      <alignment/>
      <protection/>
    </xf>
    <xf numFmtId="0" fontId="26" fillId="0" borderId="0" xfId="54" applyFont="1" applyBorder="1">
      <alignment/>
      <protection/>
    </xf>
    <xf numFmtId="0" fontId="26" fillId="0" borderId="22" xfId="54" applyFont="1" applyBorder="1">
      <alignment/>
      <protection/>
    </xf>
    <xf numFmtId="0" fontId="23" fillId="0" borderId="16" xfId="54" applyFont="1" applyBorder="1">
      <alignment/>
      <protection/>
    </xf>
    <xf numFmtId="0" fontId="23" fillId="0" borderId="23" xfId="54" applyFont="1" applyFill="1" applyBorder="1">
      <alignment/>
      <protection/>
    </xf>
    <xf numFmtId="0" fontId="23" fillId="0" borderId="24" xfId="54" applyFont="1" applyBorder="1">
      <alignment/>
      <protection/>
    </xf>
    <xf numFmtId="0" fontId="23" fillId="0" borderId="25" xfId="54" applyFont="1" applyBorder="1">
      <alignment/>
      <protection/>
    </xf>
    <xf numFmtId="0" fontId="23" fillId="0" borderId="26" xfId="54" applyFont="1" applyFill="1" applyBorder="1">
      <alignment/>
      <protection/>
    </xf>
    <xf numFmtId="0" fontId="26" fillId="0" borderId="27" xfId="54" applyFont="1" applyBorder="1">
      <alignment/>
      <protection/>
    </xf>
    <xf numFmtId="0" fontId="26" fillId="0" borderId="28" xfId="54" applyFont="1" applyBorder="1">
      <alignment/>
      <protection/>
    </xf>
    <xf numFmtId="186" fontId="23" fillId="0" borderId="29" xfId="71" applyNumberFormat="1" applyFont="1" applyBorder="1" applyAlignment="1">
      <alignment/>
    </xf>
    <xf numFmtId="186" fontId="23" fillId="0" borderId="30" xfId="71" applyNumberFormat="1" applyFont="1" applyBorder="1" applyAlignment="1">
      <alignment/>
    </xf>
    <xf numFmtId="186" fontId="23" fillId="17" borderId="30" xfId="71" applyNumberFormat="1" applyFont="1" applyFill="1" applyBorder="1" applyAlignment="1">
      <alignment/>
    </xf>
    <xf numFmtId="194" fontId="23" fillId="0" borderId="31" xfId="71" applyNumberFormat="1" applyFont="1" applyBorder="1" applyAlignment="1">
      <alignment/>
    </xf>
    <xf numFmtId="0" fontId="26" fillId="0" borderId="23" xfId="54" applyFont="1" applyBorder="1">
      <alignment/>
      <protection/>
    </xf>
    <xf numFmtId="0" fontId="26" fillId="0" borderId="24" xfId="54" applyFont="1" applyBorder="1">
      <alignment/>
      <protection/>
    </xf>
    <xf numFmtId="0" fontId="26" fillId="0" borderId="25" xfId="54" applyFont="1" applyBorder="1">
      <alignment/>
      <protection/>
    </xf>
    <xf numFmtId="0" fontId="23" fillId="0" borderId="23" xfId="54" applyFont="1" applyBorder="1">
      <alignment/>
      <protection/>
    </xf>
    <xf numFmtId="0" fontId="26" fillId="0" borderId="21" xfId="54" applyFont="1" applyFill="1" applyBorder="1">
      <alignment/>
      <protection/>
    </xf>
    <xf numFmtId="43" fontId="26" fillId="0" borderId="10" xfId="73" applyFont="1" applyFill="1" applyBorder="1" applyAlignment="1">
      <alignment horizontal="right"/>
    </xf>
    <xf numFmtId="186" fontId="23" fillId="0" borderId="12" xfId="54" applyNumberFormat="1" applyFont="1" applyFill="1" applyBorder="1" applyAlignment="1">
      <alignment horizontal="center"/>
      <protection/>
    </xf>
    <xf numFmtId="186" fontId="14" fillId="0" borderId="0" xfId="54" applyNumberFormat="1">
      <alignment/>
      <protection/>
    </xf>
    <xf numFmtId="43" fontId="26" fillId="0" borderId="19" xfId="73" applyFont="1" applyFill="1" applyBorder="1" applyAlignment="1">
      <alignment horizontal="right"/>
    </xf>
    <xf numFmtId="186" fontId="23" fillId="0" borderId="15" xfId="54" applyNumberFormat="1" applyFont="1" applyFill="1" applyBorder="1" applyAlignment="1">
      <alignment horizontal="center"/>
      <protection/>
    </xf>
    <xf numFmtId="172" fontId="14" fillId="0" borderId="0" xfId="54" applyNumberFormat="1" applyFill="1">
      <alignment/>
      <protection/>
    </xf>
    <xf numFmtId="0" fontId="0" fillId="0" borderId="0" xfId="0" applyAlignment="1">
      <alignment horizontal="right" vertical="center"/>
    </xf>
    <xf numFmtId="186" fontId="23" fillId="0" borderId="0" xfId="71" applyNumberFormat="1" applyFont="1" applyFill="1" applyAlignment="1">
      <alignment/>
    </xf>
    <xf numFmtId="186" fontId="23" fillId="0" borderId="0" xfId="54" applyNumberFormat="1" applyFont="1" applyFill="1" applyAlignment="1">
      <alignment/>
      <protection/>
    </xf>
    <xf numFmtId="0" fontId="29" fillId="0" borderId="0" xfId="54" applyFont="1">
      <alignment/>
      <protection/>
    </xf>
    <xf numFmtId="0" fontId="29" fillId="0" borderId="0" xfId="54" applyFont="1" applyFill="1">
      <alignment/>
      <protection/>
    </xf>
    <xf numFmtId="186" fontId="23" fillId="0" borderId="13" xfId="71" applyNumberFormat="1" applyFont="1" applyFill="1" applyBorder="1" applyAlignment="1">
      <alignment/>
    </xf>
    <xf numFmtId="186" fontId="23" fillId="0" borderId="13" xfId="54" applyNumberFormat="1" applyFont="1" applyFill="1" applyBorder="1" applyAlignment="1">
      <alignment/>
      <protection/>
    </xf>
    <xf numFmtId="186" fontId="23" fillId="0" borderId="14" xfId="71" applyNumberFormat="1" applyFont="1" applyFill="1" applyBorder="1" applyAlignment="1">
      <alignment/>
    </xf>
    <xf numFmtId="206" fontId="26" fillId="0" borderId="15" xfId="73" applyNumberFormat="1" applyFont="1" applyFill="1" applyBorder="1" applyAlignment="1">
      <alignment horizontal="right"/>
    </xf>
    <xf numFmtId="186" fontId="23" fillId="0" borderId="14" xfId="54" applyNumberFormat="1" applyFont="1" applyFill="1" applyBorder="1" applyAlignment="1">
      <alignment/>
      <protection/>
    </xf>
    <xf numFmtId="206" fontId="26" fillId="0" borderId="20" xfId="73" applyNumberFormat="1" applyFont="1" applyFill="1" applyBorder="1" applyAlignment="1">
      <alignment horizontal="right"/>
    </xf>
    <xf numFmtId="186" fontId="23" fillId="0" borderId="30" xfId="71" applyNumberFormat="1" applyFont="1" applyFill="1" applyBorder="1" applyAlignment="1">
      <alignment/>
    </xf>
    <xf numFmtId="186" fontId="23" fillId="0" borderId="29" xfId="71" applyNumberFormat="1" applyFont="1" applyFill="1" applyBorder="1" applyAlignment="1">
      <alignment/>
    </xf>
    <xf numFmtId="194" fontId="23" fillId="0" borderId="31" xfId="71" applyNumberFormat="1" applyFont="1" applyFill="1" applyBorder="1" applyAlignment="1">
      <alignment/>
    </xf>
    <xf numFmtId="0" fontId="22" fillId="0" borderId="0" xfId="0" applyFont="1" applyAlignment="1">
      <alignment horizontal="right" vertical="center"/>
    </xf>
    <xf numFmtId="0" fontId="22" fillId="0" borderId="0" xfId="54" applyFont="1" applyAlignment="1">
      <alignment horizontal="right"/>
      <protection/>
    </xf>
    <xf numFmtId="0" fontId="24" fillId="0" borderId="0" xfId="0" applyFont="1" applyAlignment="1">
      <alignment horizontal="right" vertical="center"/>
    </xf>
    <xf numFmtId="0" fontId="0" fillId="0" borderId="0" xfId="58" applyFont="1" applyAlignment="1">
      <alignment horizontal="left" vertical="center"/>
      <protection/>
    </xf>
    <xf numFmtId="0" fontId="0" fillId="0" borderId="0" xfId="58" applyFont="1" applyAlignment="1">
      <alignment horizontal="center"/>
      <protection/>
    </xf>
    <xf numFmtId="0" fontId="0" fillId="0" borderId="0" xfId="58" applyFont="1" applyAlignment="1">
      <alignment horizontal="center" vertical="center"/>
      <protection/>
    </xf>
    <xf numFmtId="0" fontId="0" fillId="0" borderId="0" xfId="58" applyFont="1" applyFill="1" applyAlignment="1">
      <alignment horizontal="center" vertical="center"/>
      <protection/>
    </xf>
    <xf numFmtId="0" fontId="22" fillId="0" borderId="0" xfId="55" applyFont="1" applyFill="1" applyAlignment="1">
      <alignment horizontal="right"/>
      <protection/>
    </xf>
    <xf numFmtId="172" fontId="0" fillId="0" borderId="0" xfId="71" applyNumberFormat="1" applyFont="1" applyAlignment="1">
      <alignment horizontal="right"/>
    </xf>
    <xf numFmtId="0" fontId="0" fillId="0" borderId="0" xfId="58" applyFont="1">
      <alignment/>
      <protection/>
    </xf>
    <xf numFmtId="0" fontId="0" fillId="0" borderId="0" xfId="58" applyFont="1" applyBorder="1">
      <alignment/>
      <protection/>
    </xf>
    <xf numFmtId="0" fontId="22" fillId="0" borderId="0" xfId="55" applyFont="1" applyFill="1" applyAlignment="1">
      <alignment horizontal="right"/>
      <protection/>
    </xf>
    <xf numFmtId="0" fontId="22" fillId="0" borderId="0" xfId="54" applyFont="1" applyBorder="1" applyAlignment="1">
      <alignment/>
      <protection/>
    </xf>
    <xf numFmtId="0" fontId="22" fillId="0" borderId="0" xfId="54" applyFont="1" applyFill="1" applyBorder="1" applyAlignment="1">
      <alignment horizontal="right" vertical="center"/>
      <protection/>
    </xf>
    <xf numFmtId="0" fontId="25" fillId="0" borderId="0" xfId="0" applyFont="1" applyBorder="1" applyAlignment="1">
      <alignment vertical="center"/>
    </xf>
    <xf numFmtId="172" fontId="0" fillId="0" borderId="0" xfId="71" applyNumberFormat="1" applyFont="1" applyFill="1" applyAlignment="1">
      <alignment horizontal="right"/>
    </xf>
    <xf numFmtId="0" fontId="22" fillId="0" borderId="0" xfId="54" applyFont="1" applyFill="1" applyBorder="1" applyAlignment="1">
      <alignment horizontal="right"/>
      <protection/>
    </xf>
    <xf numFmtId="0" fontId="22" fillId="0" borderId="0" xfId="0" applyFont="1" applyFill="1" applyAlignment="1">
      <alignment horizontal="right" vertical="center"/>
    </xf>
    <xf numFmtId="0" fontId="30" fillId="0" borderId="0" xfId="0" applyFont="1" applyFill="1" applyAlignment="1">
      <alignment vertical="center"/>
    </xf>
    <xf numFmtId="0" fontId="31" fillId="0" borderId="0" xfId="58" applyFont="1" applyAlignment="1">
      <alignment horizontal="left" vertical="center"/>
      <protection/>
    </xf>
    <xf numFmtId="0" fontId="31" fillId="0" borderId="0" xfId="58" applyFont="1" applyAlignment="1">
      <alignment horizontal="center"/>
      <protection/>
    </xf>
    <xf numFmtId="0" fontId="31" fillId="0" borderId="0" xfId="58" applyFont="1" applyAlignment="1">
      <alignment horizontal="center" vertical="center"/>
      <protection/>
    </xf>
    <xf numFmtId="0" fontId="31" fillId="0" borderId="0" xfId="58" applyFont="1" applyFill="1" applyAlignment="1">
      <alignment horizontal="center" vertical="center"/>
      <protection/>
    </xf>
    <xf numFmtId="208" fontId="32" fillId="0" borderId="0" xfId="71" applyNumberFormat="1" applyFont="1" applyFill="1" applyAlignment="1">
      <alignment horizontal="right"/>
    </xf>
    <xf numFmtId="172" fontId="31" fillId="0" borderId="0" xfId="71" applyNumberFormat="1" applyFont="1" applyAlignment="1">
      <alignment horizontal="right"/>
    </xf>
    <xf numFmtId="208" fontId="32" fillId="0" borderId="0" xfId="71" applyNumberFormat="1" applyFont="1" applyAlignment="1">
      <alignment horizontal="left"/>
    </xf>
    <xf numFmtId="208" fontId="32" fillId="0" borderId="0" xfId="71" applyNumberFormat="1" applyFont="1" applyAlignment="1">
      <alignment horizontal="center" vertical="center"/>
    </xf>
    <xf numFmtId="49" fontId="31" fillId="0" borderId="0" xfId="58" applyNumberFormat="1" applyFont="1" applyFill="1" applyAlignment="1">
      <alignment horizontal="right" vertical="center"/>
      <protection/>
    </xf>
    <xf numFmtId="186" fontId="32" fillId="0" borderId="0" xfId="71" applyNumberFormat="1" applyFont="1" applyFill="1" applyAlignment="1">
      <alignment horizontal="right"/>
    </xf>
    <xf numFmtId="208" fontId="32" fillId="0" borderId="0" xfId="71" applyNumberFormat="1" applyFont="1" applyAlignment="1">
      <alignment/>
    </xf>
    <xf numFmtId="49" fontId="33" fillId="0" borderId="0" xfId="58" applyNumberFormat="1" applyFont="1" applyAlignment="1">
      <alignment horizontal="right" vertical="center" wrapText="1"/>
      <protection/>
    </xf>
    <xf numFmtId="204" fontId="32" fillId="0" borderId="0" xfId="58" applyNumberFormat="1" applyFont="1" applyBorder="1" applyAlignment="1">
      <alignment horizontal="left"/>
      <protection/>
    </xf>
    <xf numFmtId="204" fontId="32" fillId="0" borderId="0" xfId="58" applyNumberFormat="1" applyFont="1" applyBorder="1" applyAlignment="1">
      <alignment horizontal="center"/>
      <protection/>
    </xf>
    <xf numFmtId="0" fontId="0" fillId="0" borderId="0" xfId="58" applyFont="1" applyAlignment="1">
      <alignment horizontal="right"/>
      <protection/>
    </xf>
    <xf numFmtId="0" fontId="34" fillId="0" borderId="0" xfId="59" applyFont="1" applyAlignment="1">
      <alignment horizontal="right"/>
      <protection/>
    </xf>
    <xf numFmtId="0" fontId="34" fillId="0" borderId="0" xfId="59" applyFont="1" applyFill="1" applyAlignment="1">
      <alignment horizontal="right"/>
      <protection/>
    </xf>
    <xf numFmtId="0" fontId="22" fillId="0" borderId="0" xfId="58" applyFont="1" applyAlignment="1">
      <alignment wrapText="1"/>
      <protection/>
    </xf>
    <xf numFmtId="0" fontId="22" fillId="0" borderId="0" xfId="58" applyFont="1" applyAlignment="1">
      <alignment horizontal="left" vertical="center"/>
      <protection/>
    </xf>
    <xf numFmtId="0" fontId="22" fillId="0" borderId="0" xfId="58" applyFont="1" applyAlignment="1">
      <alignment horizontal="center"/>
      <protection/>
    </xf>
    <xf numFmtId="0" fontId="22" fillId="0" borderId="0" xfId="58" applyFont="1" applyAlignment="1">
      <alignment horizontal="center" vertical="center"/>
      <protection/>
    </xf>
    <xf numFmtId="0" fontId="22" fillId="0" borderId="0" xfId="58" applyFont="1" applyFill="1" applyAlignment="1">
      <alignment horizontal="center" vertical="center"/>
      <protection/>
    </xf>
    <xf numFmtId="172" fontId="22" fillId="0" borderId="0" xfId="71" applyNumberFormat="1" applyFont="1" applyFill="1" applyAlignment="1">
      <alignment horizontal="right"/>
    </xf>
    <xf numFmtId="172" fontId="22" fillId="0" borderId="0" xfId="71" applyNumberFormat="1" applyFont="1" applyAlignment="1">
      <alignment horizontal="right"/>
    </xf>
    <xf numFmtId="0" fontId="35" fillId="19" borderId="14" xfId="58" applyFont="1" applyFill="1" applyBorder="1" applyAlignment="1">
      <alignment horizontal="center" vertical="center"/>
      <protection/>
    </xf>
    <xf numFmtId="0" fontId="35" fillId="19" borderId="14" xfId="58" applyFont="1" applyFill="1" applyBorder="1" applyAlignment="1">
      <alignment horizontal="center" vertical="center" wrapText="1"/>
      <protection/>
    </xf>
    <xf numFmtId="0" fontId="35" fillId="0" borderId="14" xfId="58" applyFont="1" applyFill="1" applyBorder="1" applyAlignment="1">
      <alignment horizontal="center" vertical="center" wrapText="1"/>
      <protection/>
    </xf>
    <xf numFmtId="172" fontId="35" fillId="0" borderId="14" xfId="71" applyNumberFormat="1" applyFont="1" applyFill="1" applyBorder="1" applyAlignment="1">
      <alignment horizontal="center" vertical="center"/>
    </xf>
    <xf numFmtId="172" fontId="35" fillId="19" borderId="14" xfId="71" applyNumberFormat="1" applyFont="1" applyFill="1" applyBorder="1" applyAlignment="1">
      <alignment horizontal="center" vertical="center"/>
    </xf>
    <xf numFmtId="210" fontId="36" fillId="0" borderId="14" xfId="0" applyNumberFormat="1" applyFont="1" applyBorder="1" applyAlignment="1">
      <alignment horizontal="center" vertical="top" wrapText="1"/>
    </xf>
    <xf numFmtId="0" fontId="37" fillId="0" borderId="0" xfId="58" applyFont="1">
      <alignment/>
      <protection/>
    </xf>
    <xf numFmtId="0" fontId="38" fillId="2" borderId="14" xfId="58" applyFont="1" applyFill="1" applyBorder="1" applyAlignment="1">
      <alignment horizontal="left" vertical="center" wrapText="1"/>
      <protection/>
    </xf>
    <xf numFmtId="0" fontId="38" fillId="2" borderId="14" xfId="58" applyFont="1" applyFill="1" applyBorder="1" applyAlignment="1">
      <alignment horizontal="center" vertical="center" wrapText="1"/>
      <protection/>
    </xf>
    <xf numFmtId="0" fontId="38" fillId="0" borderId="14" xfId="58" applyFont="1" applyFill="1" applyBorder="1" applyAlignment="1">
      <alignment horizontal="center" vertical="center" wrapText="1"/>
      <protection/>
    </xf>
    <xf numFmtId="208" fontId="38" fillId="0" borderId="14" xfId="71" applyNumberFormat="1" applyFont="1" applyFill="1" applyBorder="1" applyAlignment="1">
      <alignment horizontal="right" vertical="center" wrapText="1"/>
    </xf>
    <xf numFmtId="172" fontId="38" fillId="2" borderId="14" xfId="71" applyNumberFormat="1" applyFont="1" applyFill="1" applyBorder="1" applyAlignment="1">
      <alignment horizontal="right" vertical="center" wrapText="1"/>
    </xf>
    <xf numFmtId="208" fontId="38" fillId="2" borderId="14" xfId="71" applyNumberFormat="1" applyFont="1" applyFill="1" applyBorder="1" applyAlignment="1">
      <alignment horizontal="right" vertical="center" wrapText="1"/>
    </xf>
    <xf numFmtId="0" fontId="37" fillId="0" borderId="0" xfId="58" applyFont="1" applyBorder="1">
      <alignment/>
      <protection/>
    </xf>
    <xf numFmtId="0" fontId="39" fillId="15" borderId="32" xfId="58" applyFont="1" applyFill="1" applyBorder="1" applyAlignment="1">
      <alignment horizontal="left" vertical="center" wrapText="1"/>
      <protection/>
    </xf>
    <xf numFmtId="49" fontId="39" fillId="15" borderId="14" xfId="58" applyNumberFormat="1" applyFont="1" applyFill="1" applyBorder="1" applyAlignment="1">
      <alignment horizontal="center" vertical="center" wrapText="1"/>
      <protection/>
    </xf>
    <xf numFmtId="0" fontId="39" fillId="15" borderId="14" xfId="58" applyFont="1" applyFill="1" applyBorder="1" applyAlignment="1">
      <alignment horizontal="center" vertical="center" wrapText="1"/>
      <protection/>
    </xf>
    <xf numFmtId="0" fontId="39" fillId="0" borderId="14" xfId="58" applyFont="1" applyFill="1" applyBorder="1" applyAlignment="1">
      <alignment horizontal="center" vertical="center" wrapText="1"/>
      <protection/>
    </xf>
    <xf numFmtId="208" fontId="39" fillId="0" borderId="14" xfId="71" applyNumberFormat="1" applyFont="1" applyFill="1" applyBorder="1" applyAlignment="1">
      <alignment horizontal="right" vertical="center" wrapText="1"/>
    </xf>
    <xf numFmtId="172" fontId="39" fillId="15" borderId="14" xfId="71" applyNumberFormat="1" applyFont="1" applyFill="1" applyBorder="1" applyAlignment="1">
      <alignment horizontal="right" vertical="center" wrapText="1"/>
    </xf>
    <xf numFmtId="208" fontId="39" fillId="15" borderId="14" xfId="71" applyNumberFormat="1" applyFont="1" applyFill="1" applyBorder="1" applyAlignment="1">
      <alignment horizontal="right" vertical="center" wrapText="1"/>
    </xf>
    <xf numFmtId="0" fontId="40" fillId="2" borderId="14" xfId="58" applyFont="1" applyFill="1" applyBorder="1" applyAlignment="1">
      <alignment horizontal="left" vertical="center" wrapText="1"/>
      <protection/>
    </xf>
    <xf numFmtId="0" fontId="40" fillId="2" borderId="14" xfId="58" applyFont="1" applyFill="1" applyBorder="1" applyAlignment="1">
      <alignment horizontal="center" vertical="center" wrapText="1"/>
      <protection/>
    </xf>
    <xf numFmtId="49" fontId="40" fillId="0" borderId="14" xfId="58" applyNumberFormat="1" applyFont="1" applyFill="1" applyBorder="1" applyAlignment="1">
      <alignment horizontal="center" vertical="center" wrapText="1"/>
      <protection/>
    </xf>
    <xf numFmtId="0" fontId="40" fillId="0" borderId="14" xfId="58" applyNumberFormat="1" applyFont="1" applyFill="1" applyBorder="1" applyAlignment="1">
      <alignment horizontal="center" vertical="center" wrapText="1"/>
      <protection/>
    </xf>
    <xf numFmtId="0" fontId="40" fillId="0" borderId="14" xfId="58" applyFont="1" applyFill="1" applyBorder="1" applyAlignment="1">
      <alignment horizontal="center" vertical="center" wrapText="1"/>
      <protection/>
    </xf>
    <xf numFmtId="172" fontId="40" fillId="0" borderId="14" xfId="71" applyNumberFormat="1" applyFont="1" applyFill="1" applyBorder="1" applyAlignment="1">
      <alignment horizontal="right" vertical="center" wrapText="1"/>
    </xf>
    <xf numFmtId="172" fontId="40" fillId="2" borderId="14" xfId="71" applyNumberFormat="1" applyFont="1" applyFill="1" applyBorder="1" applyAlignment="1">
      <alignment horizontal="right" vertical="center" wrapText="1"/>
    </xf>
    <xf numFmtId="49" fontId="40" fillId="2" borderId="14" xfId="58" applyNumberFormat="1" applyFont="1" applyFill="1" applyBorder="1" applyAlignment="1">
      <alignment horizontal="center" vertical="center" wrapText="1"/>
      <protection/>
    </xf>
    <xf numFmtId="0" fontId="30" fillId="2" borderId="14" xfId="58" applyFont="1" applyFill="1" applyBorder="1" applyAlignment="1">
      <alignment horizontal="left" vertical="center" wrapText="1"/>
      <protection/>
    </xf>
    <xf numFmtId="49" fontId="30" fillId="2" borderId="14" xfId="58" applyNumberFormat="1" applyFont="1" applyFill="1" applyBorder="1" applyAlignment="1">
      <alignment horizontal="center" vertical="center" wrapText="1"/>
      <protection/>
    </xf>
    <xf numFmtId="0" fontId="30" fillId="0" borderId="14" xfId="58" applyNumberFormat="1" applyFont="1" applyFill="1" applyBorder="1" applyAlignment="1">
      <alignment horizontal="center" vertical="center" wrapText="1"/>
      <protection/>
    </xf>
    <xf numFmtId="49" fontId="30" fillId="0" borderId="14" xfId="58" applyNumberFormat="1" applyFont="1" applyFill="1" applyBorder="1" applyAlignment="1">
      <alignment horizontal="center" vertical="center" wrapText="1"/>
      <protection/>
    </xf>
    <xf numFmtId="208" fontId="40" fillId="0" borderId="14" xfId="71" applyNumberFormat="1" applyFont="1" applyFill="1" applyBorder="1" applyAlignment="1">
      <alignment horizontal="right" vertical="center" wrapText="1"/>
    </xf>
    <xf numFmtId="208" fontId="40" fillId="2" borderId="14" xfId="71" applyNumberFormat="1" applyFont="1" applyFill="1" applyBorder="1" applyAlignment="1">
      <alignment horizontal="right" vertical="center" wrapText="1"/>
    </xf>
    <xf numFmtId="0" fontId="40" fillId="0" borderId="14" xfId="58" applyFont="1" applyFill="1" applyBorder="1" applyAlignment="1">
      <alignment horizontal="left" vertical="center" wrapText="1"/>
      <protection/>
    </xf>
    <xf numFmtId="0" fontId="30" fillId="0" borderId="14" xfId="58" applyFont="1" applyFill="1" applyBorder="1" applyAlignment="1">
      <alignment horizontal="left" vertical="center" wrapText="1"/>
      <protection/>
    </xf>
    <xf numFmtId="0" fontId="30" fillId="0" borderId="0" xfId="0" applyFont="1" applyAlignment="1">
      <alignment/>
    </xf>
    <xf numFmtId="0" fontId="30" fillId="0" borderId="14" xfId="58" applyFont="1" applyFill="1" applyBorder="1" applyAlignment="1">
      <alignment horizontal="center" vertical="center" wrapText="1"/>
      <protection/>
    </xf>
    <xf numFmtId="208" fontId="30" fillId="0" borderId="14" xfId="71" applyNumberFormat="1" applyFont="1" applyFill="1" applyBorder="1" applyAlignment="1">
      <alignment horizontal="right" vertical="center" wrapText="1"/>
    </xf>
    <xf numFmtId="208" fontId="41" fillId="2" borderId="14" xfId="71" applyNumberFormat="1" applyFont="1" applyFill="1" applyBorder="1" applyAlignment="1">
      <alignment horizontal="right" vertical="center" wrapText="1"/>
    </xf>
    <xf numFmtId="172" fontId="30" fillId="0" borderId="14" xfId="71" applyNumberFormat="1" applyFont="1" applyFill="1" applyBorder="1" applyAlignment="1">
      <alignment horizontal="right" vertical="center" wrapText="1"/>
    </xf>
    <xf numFmtId="172" fontId="41" fillId="2" borderId="14" xfId="71" applyNumberFormat="1" applyFont="1" applyFill="1" applyBorder="1" applyAlignment="1">
      <alignment horizontal="right" vertical="center" wrapText="1"/>
    </xf>
    <xf numFmtId="0" fontId="35" fillId="2" borderId="32" xfId="58" applyFont="1" applyFill="1" applyBorder="1" applyAlignment="1">
      <alignment horizontal="left" vertical="center" wrapText="1"/>
      <protection/>
    </xf>
    <xf numFmtId="0" fontId="41" fillId="2" borderId="14" xfId="58" applyFont="1" applyFill="1" applyBorder="1" applyAlignment="1">
      <alignment horizontal="center" vertical="center" wrapText="1"/>
      <protection/>
    </xf>
    <xf numFmtId="0" fontId="35" fillId="2" borderId="14" xfId="58" applyFont="1" applyFill="1" applyBorder="1" applyAlignment="1">
      <alignment horizontal="center" vertical="center" wrapText="1"/>
      <protection/>
    </xf>
    <xf numFmtId="208" fontId="35" fillId="0" borderId="14" xfId="71" applyNumberFormat="1" applyFont="1" applyFill="1" applyBorder="1" applyAlignment="1">
      <alignment horizontal="right" vertical="center" wrapText="1"/>
    </xf>
    <xf numFmtId="172" fontId="35" fillId="2" borderId="14" xfId="71" applyNumberFormat="1" applyFont="1" applyFill="1" applyBorder="1" applyAlignment="1">
      <alignment horizontal="right" vertical="center" wrapText="1"/>
    </xf>
    <xf numFmtId="208" fontId="35" fillId="2" borderId="14" xfId="71" applyNumberFormat="1" applyFont="1" applyFill="1" applyBorder="1" applyAlignment="1">
      <alignment horizontal="right" vertical="center" wrapText="1"/>
    </xf>
    <xf numFmtId="0" fontId="41" fillId="2" borderId="32" xfId="58" applyFont="1" applyFill="1" applyBorder="1" applyAlignment="1">
      <alignment horizontal="left" vertical="center" wrapText="1"/>
      <protection/>
    </xf>
    <xf numFmtId="0" fontId="41" fillId="0" borderId="14" xfId="58" applyFont="1" applyFill="1" applyBorder="1" applyAlignment="1">
      <alignment horizontal="center" vertical="center" wrapText="1"/>
      <protection/>
    </xf>
    <xf numFmtId="171" fontId="41" fillId="0" borderId="14" xfId="71" applyFont="1" applyFill="1" applyBorder="1" applyAlignment="1">
      <alignment horizontal="right" vertical="center" wrapText="1"/>
    </xf>
    <xf numFmtId="171" fontId="41" fillId="2" borderId="14" xfId="71" applyFont="1" applyFill="1" applyBorder="1" applyAlignment="1">
      <alignment horizontal="right" vertical="center" wrapText="1"/>
    </xf>
    <xf numFmtId="208" fontId="41" fillId="0" borderId="14" xfId="71" applyNumberFormat="1" applyFont="1" applyFill="1" applyBorder="1" applyAlignment="1">
      <alignment horizontal="right" vertical="center" wrapText="1"/>
    </xf>
    <xf numFmtId="49" fontId="35" fillId="0" borderId="14" xfId="58" applyNumberFormat="1" applyFont="1" applyFill="1" applyBorder="1" applyAlignment="1">
      <alignment horizontal="center" vertical="center" wrapText="1"/>
      <protection/>
    </xf>
    <xf numFmtId="49" fontId="41" fillId="0" borderId="14" xfId="58" applyNumberFormat="1" applyFont="1" applyFill="1" applyBorder="1" applyAlignment="1">
      <alignment horizontal="center" vertical="center" wrapText="1"/>
      <protection/>
    </xf>
    <xf numFmtId="208" fontId="30" fillId="2" borderId="14" xfId="71" applyNumberFormat="1" applyFont="1" applyFill="1" applyBorder="1" applyAlignment="1">
      <alignment horizontal="right" vertical="center" wrapText="1"/>
    </xf>
    <xf numFmtId="0" fontId="30" fillId="2" borderId="32" xfId="58" applyFont="1" applyFill="1" applyBorder="1" applyAlignment="1">
      <alignment horizontal="left" vertical="center" wrapText="1"/>
      <protection/>
    </xf>
    <xf numFmtId="172" fontId="35" fillId="0" borderId="14" xfId="71" applyNumberFormat="1" applyFont="1" applyFill="1" applyBorder="1" applyAlignment="1">
      <alignment horizontal="right" vertical="center" wrapText="1"/>
    </xf>
    <xf numFmtId="172" fontId="41" fillId="0" borderId="14" xfId="71" applyNumberFormat="1" applyFont="1" applyFill="1" applyBorder="1" applyAlignment="1">
      <alignment horizontal="right" vertical="center" wrapText="1"/>
    </xf>
    <xf numFmtId="49" fontId="30" fillId="2" borderId="14" xfId="58" applyNumberFormat="1" applyFont="1" applyFill="1" applyBorder="1" applyAlignment="1" applyProtection="1">
      <alignment horizontal="left" vertical="center" wrapText="1"/>
      <protection/>
    </xf>
    <xf numFmtId="49" fontId="41" fillId="2" borderId="14" xfId="58" applyNumberFormat="1" applyFont="1" applyFill="1" applyBorder="1" applyAlignment="1">
      <alignment horizontal="center" vertical="center" wrapText="1"/>
      <protection/>
    </xf>
    <xf numFmtId="0" fontId="42" fillId="2" borderId="32" xfId="58" applyFont="1" applyFill="1" applyBorder="1" applyAlignment="1">
      <alignment horizontal="left" vertical="center" wrapText="1"/>
      <protection/>
    </xf>
    <xf numFmtId="172" fontId="30" fillId="2" borderId="14" xfId="71" applyNumberFormat="1" applyFont="1" applyFill="1" applyBorder="1" applyAlignment="1">
      <alignment horizontal="right" vertical="center" wrapText="1"/>
    </xf>
    <xf numFmtId="210" fontId="30" fillId="2" borderId="14" xfId="58" applyNumberFormat="1" applyFont="1" applyFill="1" applyBorder="1" applyAlignment="1" applyProtection="1">
      <alignment horizontal="left" vertical="center" wrapText="1"/>
      <protection/>
    </xf>
    <xf numFmtId="210" fontId="30" fillId="2" borderId="32" xfId="58" applyNumberFormat="1" applyFont="1" applyFill="1" applyBorder="1" applyAlignment="1">
      <alignment horizontal="left" vertical="center" wrapText="1"/>
      <protection/>
    </xf>
    <xf numFmtId="49" fontId="30" fillId="2" borderId="32" xfId="58" applyNumberFormat="1" applyFont="1" applyFill="1" applyBorder="1" applyAlignment="1">
      <alignment horizontal="left" vertical="center" wrapText="1"/>
      <protection/>
    </xf>
    <xf numFmtId="0" fontId="30" fillId="0" borderId="14" xfId="0" applyFont="1" applyBorder="1" applyAlignment="1">
      <alignment/>
    </xf>
    <xf numFmtId="49" fontId="35" fillId="2" borderId="14" xfId="58" applyNumberFormat="1" applyFont="1" applyFill="1" applyBorder="1" applyAlignment="1">
      <alignment horizontal="center" vertical="center" wrapText="1"/>
      <protection/>
    </xf>
    <xf numFmtId="0" fontId="40" fillId="0" borderId="14" xfId="58" applyFont="1" applyFill="1" applyBorder="1" applyAlignment="1">
      <alignment horizontal="center" vertical="center"/>
      <protection/>
    </xf>
    <xf numFmtId="49" fontId="39" fillId="2" borderId="32" xfId="58" applyNumberFormat="1" applyFont="1" applyFill="1" applyBorder="1" applyAlignment="1" applyProtection="1">
      <alignment horizontal="left" vertical="center" wrapText="1"/>
      <protection/>
    </xf>
    <xf numFmtId="49" fontId="43" fillId="2" borderId="14" xfId="58" applyNumberFormat="1" applyFont="1" applyFill="1" applyBorder="1" applyAlignment="1">
      <alignment horizontal="center" vertical="center" wrapText="1"/>
      <protection/>
    </xf>
    <xf numFmtId="0" fontId="44" fillId="2" borderId="14" xfId="58" applyFont="1" applyFill="1" applyBorder="1" applyAlignment="1">
      <alignment horizontal="center" vertical="center" wrapText="1"/>
      <protection/>
    </xf>
    <xf numFmtId="49" fontId="44" fillId="2" borderId="14" xfId="58" applyNumberFormat="1" applyFont="1" applyFill="1" applyBorder="1" applyAlignment="1">
      <alignment horizontal="center" vertical="center" wrapText="1"/>
      <protection/>
    </xf>
    <xf numFmtId="49" fontId="44" fillId="0" borderId="14" xfId="58" applyNumberFormat="1" applyFont="1" applyFill="1" applyBorder="1" applyAlignment="1">
      <alignment horizontal="center" vertical="center" wrapText="1"/>
      <protection/>
    </xf>
    <xf numFmtId="49" fontId="30" fillId="2" borderId="32" xfId="58" applyNumberFormat="1" applyFont="1" applyFill="1" applyBorder="1" applyAlignment="1" applyProtection="1">
      <alignment horizontal="left" vertical="center" wrapText="1"/>
      <protection/>
    </xf>
    <xf numFmtId="0" fontId="41" fillId="2" borderId="14" xfId="58" applyFont="1" applyFill="1" applyBorder="1" applyAlignment="1">
      <alignment horizontal="left" vertical="center" wrapText="1"/>
      <protection/>
    </xf>
    <xf numFmtId="0" fontId="44" fillId="15" borderId="32" xfId="58" applyFont="1" applyFill="1" applyBorder="1" applyAlignment="1">
      <alignment horizontal="left" vertical="center" wrapText="1"/>
      <protection/>
    </xf>
    <xf numFmtId="49" fontId="44" fillId="15" borderId="14" xfId="58" applyNumberFormat="1" applyFont="1" applyFill="1" applyBorder="1" applyAlignment="1">
      <alignment horizontal="center" vertical="center" wrapText="1"/>
      <protection/>
    </xf>
    <xf numFmtId="172" fontId="44" fillId="0" borderId="14" xfId="71" applyNumberFormat="1" applyFont="1" applyFill="1" applyBorder="1" applyAlignment="1">
      <alignment horizontal="right" vertical="center" wrapText="1"/>
    </xf>
    <xf numFmtId="172" fontId="44" fillId="15" borderId="14" xfId="71" applyNumberFormat="1" applyFont="1" applyFill="1" applyBorder="1" applyAlignment="1">
      <alignment horizontal="right" vertical="center" wrapText="1"/>
    </xf>
    <xf numFmtId="49" fontId="30" fillId="0" borderId="14" xfId="58" applyNumberFormat="1" applyFont="1" applyFill="1" applyBorder="1" applyAlignment="1" applyProtection="1">
      <alignment horizontal="center" vertical="center" wrapText="1"/>
      <protection/>
    </xf>
    <xf numFmtId="49" fontId="39" fillId="0" borderId="14" xfId="58" applyNumberFormat="1" applyFont="1" applyFill="1" applyBorder="1" applyAlignment="1">
      <alignment horizontal="center" vertical="center" wrapText="1"/>
      <protection/>
    </xf>
    <xf numFmtId="208" fontId="44" fillId="0" borderId="14" xfId="71" applyNumberFormat="1" applyFont="1" applyFill="1" applyBorder="1" applyAlignment="1">
      <alignment horizontal="right" vertical="center" wrapText="1"/>
    </xf>
    <xf numFmtId="208" fontId="44" fillId="15" borderId="14" xfId="71" applyNumberFormat="1" applyFont="1" applyFill="1" applyBorder="1" applyAlignment="1">
      <alignment horizontal="right" vertical="center" wrapText="1"/>
    </xf>
    <xf numFmtId="49" fontId="35" fillId="0" borderId="14" xfId="58" applyNumberFormat="1" applyFont="1" applyFill="1" applyBorder="1" applyAlignment="1">
      <alignment vertical="center" wrapText="1"/>
      <protection/>
    </xf>
    <xf numFmtId="186" fontId="35" fillId="0" borderId="14" xfId="58" applyNumberFormat="1" applyFont="1" applyFill="1" applyBorder="1" applyAlignment="1">
      <alignment vertical="center" wrapText="1"/>
      <protection/>
    </xf>
    <xf numFmtId="186" fontId="35" fillId="2" borderId="14" xfId="58" applyNumberFormat="1" applyFont="1" applyFill="1" applyBorder="1" applyAlignment="1">
      <alignment vertical="center" wrapText="1"/>
      <protection/>
    </xf>
    <xf numFmtId="0" fontId="45" fillId="2" borderId="32" xfId="58" applyFont="1" applyFill="1" applyBorder="1" applyAlignment="1">
      <alignment horizontal="left" vertical="center" wrapText="1"/>
      <protection/>
    </xf>
    <xf numFmtId="49" fontId="46" fillId="2" borderId="14" xfId="58" applyNumberFormat="1" applyFont="1" applyFill="1" applyBorder="1" applyAlignment="1">
      <alignment horizontal="center" vertical="center" wrapText="1"/>
      <protection/>
    </xf>
    <xf numFmtId="49" fontId="42" fillId="2" borderId="14" xfId="58" applyNumberFormat="1" applyFont="1" applyFill="1" applyBorder="1" applyAlignment="1">
      <alignment horizontal="center" vertical="center" wrapText="1"/>
      <protection/>
    </xf>
    <xf numFmtId="49" fontId="42" fillId="0" borderId="14" xfId="58" applyNumberFormat="1" applyFont="1" applyFill="1" applyBorder="1" applyAlignment="1">
      <alignment horizontal="center" vertical="center" wrapText="1"/>
      <protection/>
    </xf>
    <xf numFmtId="49" fontId="46" fillId="0" borderId="33" xfId="58" applyNumberFormat="1" applyFont="1" applyFill="1" applyBorder="1" applyAlignment="1">
      <alignment horizontal="center" vertical="center" wrapText="1"/>
      <protection/>
    </xf>
    <xf numFmtId="172" fontId="41" fillId="0" borderId="32" xfId="71" applyNumberFormat="1" applyFont="1" applyFill="1" applyBorder="1" applyAlignment="1">
      <alignment horizontal="right" vertical="center" wrapText="1"/>
    </xf>
    <xf numFmtId="172" fontId="41" fillId="2" borderId="32" xfId="71" applyNumberFormat="1" applyFont="1" applyFill="1" applyBorder="1" applyAlignment="1">
      <alignment horizontal="right" vertical="center" wrapText="1"/>
    </xf>
    <xf numFmtId="49" fontId="35" fillId="2" borderId="14" xfId="58" applyNumberFormat="1" applyFont="1" applyFill="1" applyBorder="1" applyAlignment="1">
      <alignment vertical="center" wrapText="1"/>
      <protection/>
    </xf>
    <xf numFmtId="0" fontId="0" fillId="0" borderId="13" xfId="58" applyFont="1" applyBorder="1">
      <alignment/>
      <protection/>
    </xf>
    <xf numFmtId="208" fontId="43" fillId="0" borderId="14" xfId="71" applyNumberFormat="1" applyFont="1" applyFill="1" applyBorder="1" applyAlignment="1">
      <alignment horizontal="right" vertical="center" wrapText="1"/>
    </xf>
    <xf numFmtId="172" fontId="43" fillId="15" borderId="14" xfId="71" applyNumberFormat="1" applyFont="1" applyFill="1" applyBorder="1" applyAlignment="1">
      <alignment horizontal="right" vertical="center" wrapText="1"/>
    </xf>
    <xf numFmtId="208" fontId="43" fillId="15" borderId="14" xfId="71" applyNumberFormat="1" applyFont="1" applyFill="1" applyBorder="1" applyAlignment="1">
      <alignment horizontal="right" vertical="center" wrapText="1"/>
    </xf>
    <xf numFmtId="0" fontId="40" fillId="2" borderId="32" xfId="58" applyFont="1" applyFill="1" applyBorder="1" applyAlignment="1">
      <alignment horizontal="left" vertical="center" wrapText="1"/>
      <protection/>
    </xf>
    <xf numFmtId="186" fontId="35" fillId="2" borderId="14" xfId="58" applyNumberFormat="1" applyFont="1" applyFill="1" applyBorder="1" applyAlignment="1">
      <alignment horizontal="center" vertical="center" wrapText="1"/>
      <protection/>
    </xf>
    <xf numFmtId="208" fontId="41" fillId="20" borderId="14" xfId="71" applyNumberFormat="1" applyFont="1" applyFill="1" applyBorder="1" applyAlignment="1">
      <alignment horizontal="right" vertical="center" wrapText="1"/>
    </xf>
    <xf numFmtId="186" fontId="35" fillId="0" borderId="14" xfId="71" applyNumberFormat="1" applyFont="1" applyFill="1" applyBorder="1" applyAlignment="1">
      <alignment horizontal="right" vertical="center" wrapText="1"/>
    </xf>
    <xf numFmtId="186" fontId="35" fillId="2" borderId="14" xfId="71" applyNumberFormat="1" applyFont="1" applyFill="1" applyBorder="1" applyAlignment="1">
      <alignment horizontal="right" vertical="center" wrapText="1"/>
    </xf>
    <xf numFmtId="0" fontId="37" fillId="2" borderId="0" xfId="58" applyFont="1" applyFill="1">
      <alignment/>
      <protection/>
    </xf>
    <xf numFmtId="0" fontId="47" fillId="0" borderId="14" xfId="58" applyFont="1" applyBorder="1" applyAlignment="1">
      <alignment wrapText="1"/>
      <protection/>
    </xf>
    <xf numFmtId="49" fontId="43" fillId="15" borderId="14" xfId="58" applyNumberFormat="1" applyFont="1" applyFill="1" applyBorder="1" applyAlignment="1">
      <alignment horizontal="center" vertical="center" wrapText="1"/>
      <protection/>
    </xf>
    <xf numFmtId="49" fontId="43" fillId="0" borderId="14" xfId="58" applyNumberFormat="1" applyFont="1" applyFill="1" applyBorder="1" applyAlignment="1">
      <alignment horizontal="center" vertical="center" wrapText="1"/>
      <protection/>
    </xf>
    <xf numFmtId="171" fontId="44" fillId="0" borderId="14" xfId="71" applyFont="1" applyFill="1" applyBorder="1" applyAlignment="1">
      <alignment horizontal="right" vertical="center" wrapText="1"/>
    </xf>
    <xf numFmtId="171" fontId="44" fillId="15" borderId="14" xfId="71" applyFont="1" applyFill="1" applyBorder="1" applyAlignment="1">
      <alignment horizontal="right" vertical="center" wrapText="1"/>
    </xf>
    <xf numFmtId="0" fontId="35" fillId="2" borderId="14" xfId="58" applyFont="1" applyFill="1" applyBorder="1" applyAlignment="1">
      <alignment horizontal="left" vertical="center" wrapText="1"/>
      <protection/>
    </xf>
    <xf numFmtId="0" fontId="0" fillId="0" borderId="14" xfId="58" applyFont="1" applyBorder="1">
      <alignment/>
      <protection/>
    </xf>
    <xf numFmtId="0" fontId="45" fillId="2" borderId="14" xfId="58" applyFont="1" applyFill="1" applyBorder="1" applyAlignment="1">
      <alignment wrapText="1"/>
      <protection/>
    </xf>
    <xf numFmtId="0" fontId="41" fillId="2" borderId="14" xfId="58" applyFont="1" applyFill="1" applyBorder="1" applyAlignment="1">
      <alignment wrapText="1"/>
      <protection/>
    </xf>
    <xf numFmtId="49" fontId="41" fillId="0" borderId="14" xfId="58" applyNumberFormat="1" applyFont="1" applyFill="1" applyBorder="1" applyAlignment="1">
      <alignment vertical="center" wrapText="1"/>
      <protection/>
    </xf>
    <xf numFmtId="186" fontId="41" fillId="0" borderId="14" xfId="58" applyNumberFormat="1" applyFont="1" applyFill="1" applyBorder="1" applyAlignment="1">
      <alignment vertical="center" wrapText="1"/>
      <protection/>
    </xf>
    <xf numFmtId="186" fontId="41" fillId="2" borderId="33" xfId="58" applyNumberFormat="1" applyFont="1" applyFill="1" applyBorder="1" applyAlignment="1">
      <alignment vertical="center" wrapText="1"/>
      <protection/>
    </xf>
    <xf numFmtId="186" fontId="41" fillId="2" borderId="14" xfId="58" applyNumberFormat="1" applyFont="1" applyFill="1" applyBorder="1" applyAlignment="1">
      <alignment vertical="center" wrapText="1"/>
      <protection/>
    </xf>
    <xf numFmtId="0" fontId="41" fillId="2" borderId="32" xfId="58" applyFont="1" applyFill="1" applyBorder="1" applyAlignment="1">
      <alignment vertical="top" wrapText="1"/>
      <protection/>
    </xf>
    <xf numFmtId="186" fontId="41" fillId="0" borderId="34" xfId="58" applyNumberFormat="1" applyFont="1" applyFill="1" applyBorder="1" applyAlignment="1">
      <alignment horizontal="right" vertical="center" wrapText="1"/>
      <protection/>
    </xf>
    <xf numFmtId="186" fontId="41" fillId="2" borderId="24" xfId="58" applyNumberFormat="1" applyFont="1" applyFill="1" applyBorder="1" applyAlignment="1">
      <alignment vertical="center" wrapText="1"/>
      <protection/>
    </xf>
    <xf numFmtId="186" fontId="0" fillId="0" borderId="14" xfId="58" applyNumberFormat="1" applyFont="1" applyBorder="1">
      <alignment/>
      <protection/>
    </xf>
    <xf numFmtId="186" fontId="0" fillId="0" borderId="32" xfId="58" applyNumberFormat="1" applyFont="1" applyBorder="1">
      <alignment/>
      <protection/>
    </xf>
    <xf numFmtId="186" fontId="41" fillId="2" borderId="34" xfId="58" applyNumberFormat="1" applyFont="1" applyFill="1" applyBorder="1" applyAlignment="1">
      <alignment horizontal="right" vertical="center" wrapText="1"/>
      <protection/>
    </xf>
    <xf numFmtId="0" fontId="30" fillId="0" borderId="0" xfId="0" applyFont="1" applyAlignment="1">
      <alignment wrapText="1"/>
    </xf>
    <xf numFmtId="208" fontId="41" fillId="0" borderId="35" xfId="71" applyNumberFormat="1" applyFont="1" applyFill="1" applyBorder="1" applyAlignment="1">
      <alignment horizontal="right" vertical="center" wrapText="1"/>
    </xf>
    <xf numFmtId="49" fontId="41" fillId="2" borderId="24" xfId="58" applyNumberFormat="1" applyFont="1" applyFill="1" applyBorder="1" applyAlignment="1">
      <alignment vertical="center" wrapText="1"/>
      <protection/>
    </xf>
    <xf numFmtId="186" fontId="30" fillId="0" borderId="14" xfId="58" applyNumberFormat="1" applyFont="1" applyBorder="1" applyAlignment="1">
      <alignment horizontal="right" vertical="center"/>
      <protection/>
    </xf>
    <xf numFmtId="186" fontId="30" fillId="0" borderId="32" xfId="58" applyNumberFormat="1" applyFont="1" applyBorder="1" applyAlignment="1">
      <alignment horizontal="right" vertical="center"/>
      <protection/>
    </xf>
    <xf numFmtId="171" fontId="35" fillId="2" borderId="14" xfId="71" applyFont="1" applyFill="1" applyBorder="1" applyAlignment="1">
      <alignment horizontal="right" vertical="center" wrapText="1"/>
    </xf>
    <xf numFmtId="0" fontId="35" fillId="2" borderId="32" xfId="58" applyFont="1" applyFill="1" applyBorder="1" applyAlignment="1">
      <alignment vertical="top" wrapText="1"/>
      <protection/>
    </xf>
    <xf numFmtId="186" fontId="35" fillId="0" borderId="32" xfId="58" applyNumberFormat="1" applyFont="1" applyFill="1" applyBorder="1" applyAlignment="1">
      <alignment vertical="center" wrapText="1"/>
      <protection/>
    </xf>
    <xf numFmtId="186" fontId="35" fillId="2" borderId="32" xfId="58" applyNumberFormat="1" applyFont="1" applyFill="1" applyBorder="1" applyAlignment="1">
      <alignment vertical="center" wrapText="1"/>
      <protection/>
    </xf>
    <xf numFmtId="171" fontId="35" fillId="0" borderId="14" xfId="71" applyFont="1" applyFill="1" applyBorder="1" applyAlignment="1">
      <alignment horizontal="right" vertical="center" wrapText="1"/>
    </xf>
    <xf numFmtId="49" fontId="35" fillId="2" borderId="0" xfId="58" applyNumberFormat="1" applyFont="1" applyFill="1" applyBorder="1" applyAlignment="1">
      <alignment vertical="center" wrapText="1"/>
      <protection/>
    </xf>
    <xf numFmtId="0" fontId="0" fillId="2" borderId="0" xfId="58" applyFont="1" applyFill="1">
      <alignment/>
      <protection/>
    </xf>
    <xf numFmtId="0" fontId="0" fillId="2" borderId="0" xfId="58" applyFont="1" applyFill="1" applyBorder="1">
      <alignment/>
      <protection/>
    </xf>
    <xf numFmtId="49" fontId="42" fillId="2" borderId="0" xfId="58" applyNumberFormat="1" applyFont="1" applyFill="1" applyBorder="1" applyAlignment="1">
      <alignment horizontal="center" vertical="center" wrapText="1"/>
      <protection/>
    </xf>
    <xf numFmtId="49" fontId="42" fillId="0" borderId="32" xfId="58" applyNumberFormat="1" applyFont="1" applyFill="1" applyBorder="1" applyAlignment="1">
      <alignment horizontal="center" vertical="center" wrapText="1"/>
      <protection/>
    </xf>
    <xf numFmtId="186" fontId="30" fillId="0" borderId="32" xfId="58" applyNumberFormat="1" applyFont="1" applyFill="1" applyBorder="1" applyAlignment="1">
      <alignment horizontal="right" vertical="center" wrapText="1"/>
      <protection/>
    </xf>
    <xf numFmtId="186" fontId="42" fillId="2" borderId="14" xfId="58" applyNumberFormat="1" applyFont="1" applyFill="1" applyBorder="1" applyAlignment="1">
      <alignment horizontal="center" vertical="center" wrapText="1"/>
      <protection/>
    </xf>
    <xf numFmtId="186" fontId="30" fillId="2" borderId="14" xfId="58" applyNumberFormat="1" applyFont="1" applyFill="1" applyBorder="1">
      <alignment/>
      <protection/>
    </xf>
    <xf numFmtId="186" fontId="30" fillId="2" borderId="32" xfId="58" applyNumberFormat="1" applyFont="1" applyFill="1" applyBorder="1" applyAlignment="1">
      <alignment horizontal="right" vertical="center" wrapText="1"/>
      <protection/>
    </xf>
    <xf numFmtId="208" fontId="35" fillId="0" borderId="14" xfId="71" applyNumberFormat="1" applyFont="1" applyFill="1" applyBorder="1" applyAlignment="1">
      <alignment vertical="center" wrapText="1"/>
    </xf>
    <xf numFmtId="208" fontId="35" fillId="2" borderId="14" xfId="71" applyNumberFormat="1" applyFont="1" applyFill="1" applyBorder="1" applyAlignment="1">
      <alignment vertical="center" wrapText="1"/>
    </xf>
    <xf numFmtId="0" fontId="40" fillId="2" borderId="32" xfId="58" applyFont="1" applyFill="1" applyBorder="1" applyAlignment="1">
      <alignment vertical="top" wrapText="1"/>
      <protection/>
    </xf>
    <xf numFmtId="208" fontId="35" fillId="20" borderId="14" xfId="71" applyNumberFormat="1" applyFont="1" applyFill="1" applyBorder="1" applyAlignment="1">
      <alignment horizontal="right" vertical="center" wrapText="1"/>
    </xf>
    <xf numFmtId="172" fontId="41" fillId="0" borderId="14" xfId="71" applyNumberFormat="1" applyFont="1" applyFill="1" applyBorder="1" applyAlignment="1">
      <alignment vertical="center" wrapText="1"/>
    </xf>
    <xf numFmtId="172" fontId="41" fillId="2" borderId="14" xfId="71" applyNumberFormat="1" applyFont="1" applyFill="1" applyBorder="1" applyAlignment="1">
      <alignment vertical="center" wrapText="1"/>
    </xf>
    <xf numFmtId="0" fontId="44" fillId="15" borderId="14" xfId="58" applyFont="1" applyFill="1" applyBorder="1" applyAlignment="1">
      <alignment horizontal="left" vertical="center" wrapText="1"/>
      <protection/>
    </xf>
    <xf numFmtId="0" fontId="48" fillId="15" borderId="0" xfId="58" applyFont="1" applyFill="1" applyAlignment="1">
      <alignment horizontal="center" vertical="center"/>
      <protection/>
    </xf>
    <xf numFmtId="0" fontId="43" fillId="0" borderId="14" xfId="58" applyNumberFormat="1" applyFont="1" applyFill="1" applyBorder="1" applyAlignment="1">
      <alignment horizontal="center" vertical="center" wrapText="1"/>
      <protection/>
    </xf>
    <xf numFmtId="0" fontId="48" fillId="0" borderId="0" xfId="58" applyFont="1" applyFill="1" applyAlignment="1">
      <alignment horizontal="center" vertical="center"/>
      <protection/>
    </xf>
    <xf numFmtId="172" fontId="39" fillId="0" borderId="14" xfId="71" applyNumberFormat="1" applyFont="1" applyFill="1" applyBorder="1" applyAlignment="1">
      <alignment horizontal="right" vertical="center" wrapText="1"/>
    </xf>
    <xf numFmtId="0" fontId="0" fillId="0" borderId="0" xfId="58" applyFont="1" applyFill="1">
      <alignment/>
      <protection/>
    </xf>
    <xf numFmtId="171" fontId="30" fillId="0" borderId="14" xfId="71" applyFont="1" applyFill="1" applyBorder="1" applyAlignment="1">
      <alignment horizontal="right" vertical="center" wrapText="1"/>
    </xf>
    <xf numFmtId="171" fontId="30" fillId="2" borderId="14" xfId="71" applyFont="1" applyFill="1" applyBorder="1" applyAlignment="1">
      <alignment horizontal="right" vertical="center" wrapText="1"/>
    </xf>
    <xf numFmtId="0" fontId="30" fillId="2" borderId="32" xfId="58" applyNumberFormat="1" applyFont="1" applyFill="1" applyBorder="1" applyAlignment="1">
      <alignment horizontal="left" vertical="center" wrapText="1"/>
      <protection/>
    </xf>
    <xf numFmtId="0" fontId="38" fillId="0" borderId="0" xfId="58" applyFont="1">
      <alignment/>
      <protection/>
    </xf>
    <xf numFmtId="0" fontId="38" fillId="0" borderId="0" xfId="58" applyFont="1" applyBorder="1">
      <alignment/>
      <protection/>
    </xf>
    <xf numFmtId="0" fontId="30" fillId="0" borderId="14" xfId="58" applyFont="1" applyFill="1" applyBorder="1" applyAlignment="1">
      <alignment horizontal="center" vertical="center"/>
      <protection/>
    </xf>
    <xf numFmtId="0" fontId="49" fillId="2" borderId="32" xfId="58" applyFont="1" applyFill="1" applyBorder="1" applyAlignment="1">
      <alignment horizontal="left" vertical="center" wrapText="1"/>
      <protection/>
    </xf>
    <xf numFmtId="172" fontId="35" fillId="0" borderId="14" xfId="58" applyNumberFormat="1" applyFont="1" applyFill="1" applyBorder="1" applyAlignment="1">
      <alignment vertical="center" wrapText="1"/>
      <protection/>
    </xf>
    <xf numFmtId="208" fontId="41" fillId="0" borderId="32" xfId="71" applyNumberFormat="1" applyFont="1" applyFill="1" applyBorder="1" applyAlignment="1">
      <alignment vertical="center" wrapText="1"/>
    </xf>
    <xf numFmtId="208" fontId="41" fillId="2" borderId="32" xfId="71" applyNumberFormat="1" applyFont="1" applyFill="1" applyBorder="1" applyAlignment="1">
      <alignment vertical="center" wrapText="1"/>
    </xf>
    <xf numFmtId="0" fontId="45" fillId="2" borderId="14" xfId="58" applyFont="1" applyFill="1" applyBorder="1" applyAlignment="1">
      <alignment horizontal="left" vertical="center" wrapText="1"/>
      <protection/>
    </xf>
    <xf numFmtId="0" fontId="0" fillId="2" borderId="14" xfId="58" applyFont="1" applyFill="1" applyBorder="1">
      <alignment/>
      <protection/>
    </xf>
    <xf numFmtId="0" fontId="35" fillId="21" borderId="32" xfId="58" applyFont="1" applyFill="1" applyBorder="1" applyAlignment="1">
      <alignment horizontal="center" vertical="center"/>
      <protection/>
    </xf>
    <xf numFmtId="0" fontId="0" fillId="2" borderId="0" xfId="58" applyFont="1" applyFill="1" applyAlignment="1">
      <alignment horizontal="center"/>
      <protection/>
    </xf>
    <xf numFmtId="0" fontId="0" fillId="2" borderId="0" xfId="58" applyFont="1" applyFill="1" applyAlignment="1">
      <alignment horizontal="center" vertical="center"/>
      <protection/>
    </xf>
    <xf numFmtId="0" fontId="35" fillId="21" borderId="14" xfId="58" applyFont="1" applyFill="1" applyBorder="1" applyAlignment="1">
      <alignment horizontal="center" vertical="center" wrapText="1"/>
      <protection/>
    </xf>
    <xf numFmtId="172" fontId="35" fillId="21" borderId="14" xfId="71" applyNumberFormat="1" applyFont="1" applyFill="1" applyBorder="1" applyAlignment="1">
      <alignment horizontal="center" vertical="center"/>
    </xf>
    <xf numFmtId="172" fontId="0" fillId="2" borderId="0" xfId="71" applyNumberFormat="1" applyFont="1" applyFill="1" applyAlignment="1">
      <alignment horizontal="right"/>
    </xf>
    <xf numFmtId="210" fontId="36" fillId="2" borderId="14" xfId="0" applyNumberFormat="1" applyFont="1" applyFill="1" applyBorder="1" applyAlignment="1">
      <alignment horizontal="center" vertical="top" wrapText="1"/>
    </xf>
    <xf numFmtId="49" fontId="34" fillId="0" borderId="32" xfId="0" applyNumberFormat="1" applyFont="1" applyBorder="1" applyAlignment="1">
      <alignment horizontal="left" vertical="top" wrapText="1"/>
    </xf>
    <xf numFmtId="208" fontId="35" fillId="21" borderId="32" xfId="71" applyNumberFormat="1" applyFont="1" applyFill="1" applyBorder="1" applyAlignment="1">
      <alignment horizontal="center" vertical="center"/>
    </xf>
    <xf numFmtId="0" fontId="0" fillId="15" borderId="14" xfId="58" applyFont="1" applyFill="1" applyBorder="1">
      <alignment/>
      <protection/>
    </xf>
    <xf numFmtId="0" fontId="38" fillId="15" borderId="32" xfId="0" applyFont="1" applyFill="1" applyBorder="1" applyAlignment="1">
      <alignment horizontal="left" vertical="center"/>
    </xf>
    <xf numFmtId="0" fontId="0" fillId="15" borderId="0" xfId="58" applyFont="1" applyFill="1" applyAlignment="1">
      <alignment horizontal="center"/>
      <protection/>
    </xf>
    <xf numFmtId="0" fontId="0" fillId="15" borderId="0" xfId="58" applyFont="1" applyFill="1" applyAlignment="1">
      <alignment horizontal="center" vertical="center"/>
      <protection/>
    </xf>
    <xf numFmtId="0" fontId="35" fillId="15" borderId="14" xfId="58" applyFont="1" applyFill="1" applyBorder="1" applyAlignment="1">
      <alignment horizontal="center" vertical="center" wrapText="1"/>
      <protection/>
    </xf>
    <xf numFmtId="208" fontId="35" fillId="19" borderId="32" xfId="71" applyNumberFormat="1" applyFont="1" applyFill="1" applyBorder="1" applyAlignment="1">
      <alignment horizontal="center" vertical="center"/>
    </xf>
    <xf numFmtId="172" fontId="0" fillId="15" borderId="0" xfId="71" applyNumberFormat="1" applyFont="1" applyFill="1" applyAlignment="1">
      <alignment horizontal="right"/>
    </xf>
    <xf numFmtId="0" fontId="50" fillId="0" borderId="14" xfId="58" applyFont="1" applyBorder="1" applyAlignment="1">
      <alignment horizontal="center" vertical="center"/>
      <protection/>
    </xf>
    <xf numFmtId="0" fontId="34" fillId="0" borderId="0" xfId="59" applyFont="1" applyBorder="1" applyAlignment="1">
      <alignment/>
      <protection/>
    </xf>
    <xf numFmtId="0" fontId="30" fillId="2" borderId="14" xfId="0" applyFont="1" applyFill="1" applyBorder="1" applyAlignment="1">
      <alignment horizontal="justify" vertical="top" wrapText="1"/>
    </xf>
    <xf numFmtId="0" fontId="37" fillId="0" borderId="14" xfId="58" applyFont="1" applyBorder="1">
      <alignment/>
      <protection/>
    </xf>
    <xf numFmtId="0" fontId="45" fillId="2" borderId="32" xfId="58" applyFont="1" applyFill="1" applyBorder="1" applyAlignment="1">
      <alignment wrapText="1"/>
      <protection/>
    </xf>
    <xf numFmtId="0" fontId="41" fillId="2" borderId="32" xfId="58" applyFont="1" applyFill="1" applyBorder="1" applyAlignment="1">
      <alignment wrapText="1"/>
      <protection/>
    </xf>
    <xf numFmtId="0" fontId="0" fillId="0" borderId="14" xfId="58" applyFont="1" applyFill="1" applyBorder="1">
      <alignment/>
      <protection/>
    </xf>
    <xf numFmtId="0" fontId="0" fillId="0" borderId="0" xfId="58" applyFont="1" applyFill="1" applyBorder="1">
      <alignment/>
      <protection/>
    </xf>
    <xf numFmtId="0" fontId="30" fillId="0" borderId="14" xfId="0" applyFont="1" applyFill="1" applyBorder="1" applyAlignment="1">
      <alignment/>
    </xf>
    <xf numFmtId="0" fontId="50" fillId="0" borderId="14" xfId="58" applyFont="1" applyFill="1" applyBorder="1" applyAlignment="1">
      <alignment horizontal="center" vertical="center"/>
      <protection/>
    </xf>
    <xf numFmtId="0" fontId="35" fillId="0" borderId="32" xfId="58" applyFont="1" applyFill="1" applyBorder="1" applyAlignment="1">
      <alignment horizontal="left" vertical="center" wrapText="1"/>
      <protection/>
    </xf>
    <xf numFmtId="0" fontId="45" fillId="0" borderId="32" xfId="58" applyFont="1" applyFill="1" applyBorder="1" applyAlignment="1">
      <alignment horizontal="left" vertical="center" wrapText="1"/>
      <protection/>
    </xf>
    <xf numFmtId="0" fontId="38" fillId="0" borderId="14" xfId="58" applyFont="1" applyBorder="1">
      <alignment/>
      <protection/>
    </xf>
    <xf numFmtId="0" fontId="30" fillId="0" borderId="32" xfId="0" applyFont="1" applyBorder="1" applyAlignment="1">
      <alignment wrapText="1"/>
    </xf>
    <xf numFmtId="0" fontId="41" fillId="0" borderId="32" xfId="58" applyFont="1" applyFill="1" applyBorder="1" applyAlignment="1">
      <alignment vertical="top" wrapText="1"/>
      <protection/>
    </xf>
    <xf numFmtId="49" fontId="35" fillId="15" borderId="14" xfId="58" applyNumberFormat="1" applyFont="1" applyFill="1" applyBorder="1" applyAlignment="1">
      <alignment horizontal="center" vertical="center" wrapText="1"/>
      <protection/>
    </xf>
    <xf numFmtId="0" fontId="41" fillId="15" borderId="14" xfId="58" applyFont="1" applyFill="1" applyBorder="1" applyAlignment="1">
      <alignment horizontal="center" vertical="center" wrapText="1"/>
      <protection/>
    </xf>
    <xf numFmtId="49" fontId="41" fillId="15" borderId="14" xfId="58" applyNumberFormat="1" applyFont="1" applyFill="1" applyBorder="1" applyAlignment="1">
      <alignment horizontal="center" vertical="center" wrapText="1"/>
      <protection/>
    </xf>
    <xf numFmtId="208" fontId="35" fillId="15" borderId="14" xfId="71" applyNumberFormat="1" applyFont="1" applyFill="1" applyBorder="1" applyAlignment="1">
      <alignment horizontal="right" vertical="center" wrapText="1"/>
    </xf>
    <xf numFmtId="172" fontId="35" fillId="15" borderId="14" xfId="71" applyNumberFormat="1" applyFont="1" applyFill="1" applyBorder="1" applyAlignment="1">
      <alignment horizontal="right" vertical="center" wrapText="1"/>
    </xf>
    <xf numFmtId="0" fontId="40" fillId="0" borderId="32" xfId="58" applyFont="1" applyFill="1" applyBorder="1" applyAlignment="1">
      <alignment horizontal="left" vertical="center" wrapText="1"/>
      <protection/>
    </xf>
    <xf numFmtId="0" fontId="37" fillId="0" borderId="0" xfId="58" applyFont="1" applyFill="1">
      <alignment/>
      <protection/>
    </xf>
    <xf numFmtId="0" fontId="37" fillId="0" borderId="0" xfId="58" applyFont="1" applyFill="1" applyBorder="1">
      <alignment/>
      <protection/>
    </xf>
    <xf numFmtId="0" fontId="37" fillId="0" borderId="14" xfId="58" applyFont="1" applyFill="1" applyBorder="1">
      <alignment/>
      <protection/>
    </xf>
    <xf numFmtId="0" fontId="30" fillId="0" borderId="32" xfId="58" applyFont="1" applyFill="1" applyBorder="1" applyAlignment="1">
      <alignment horizontal="left" vertical="center" wrapText="1"/>
      <protection/>
    </xf>
    <xf numFmtId="0" fontId="30" fillId="0" borderId="0" xfId="0" applyFont="1" applyFill="1" applyAlignment="1">
      <alignment/>
    </xf>
    <xf numFmtId="0" fontId="30" fillId="0" borderId="32" xfId="0" applyFont="1" applyFill="1" applyBorder="1" applyAlignment="1">
      <alignment wrapText="1"/>
    </xf>
    <xf numFmtId="172" fontId="51" fillId="0" borderId="14" xfId="58" applyNumberFormat="1" applyFont="1" applyFill="1" applyBorder="1" applyAlignment="1">
      <alignment vertical="center"/>
      <protection/>
    </xf>
    <xf numFmtId="0" fontId="30" fillId="0" borderId="0" xfId="0" applyFont="1" applyFill="1" applyAlignment="1">
      <alignment wrapText="1"/>
    </xf>
    <xf numFmtId="208" fontId="0" fillId="0" borderId="14" xfId="71" applyNumberFormat="1" applyFont="1" applyFill="1" applyBorder="1" applyAlignment="1">
      <alignment vertical="center"/>
    </xf>
    <xf numFmtId="208" fontId="30" fillId="0" borderId="14" xfId="71" applyNumberFormat="1" applyFont="1" applyFill="1" applyBorder="1" applyAlignment="1">
      <alignment vertical="center"/>
    </xf>
    <xf numFmtId="172" fontId="30" fillId="0" borderId="14" xfId="71" applyNumberFormat="1" applyFont="1" applyFill="1" applyBorder="1" applyAlignment="1">
      <alignment vertical="center"/>
    </xf>
    <xf numFmtId="0" fontId="41" fillId="0" borderId="32" xfId="58" applyFont="1" applyFill="1" applyBorder="1" applyAlignment="1">
      <alignment horizontal="left" vertical="center" wrapText="1"/>
      <protection/>
    </xf>
    <xf numFmtId="49" fontId="30" fillId="0" borderId="32" xfId="58" applyNumberFormat="1" applyFont="1" applyFill="1" applyBorder="1" applyAlignment="1" applyProtection="1">
      <alignment horizontal="left" vertical="center" wrapText="1"/>
      <protection/>
    </xf>
    <xf numFmtId="0" fontId="42" fillId="0" borderId="32" xfId="58" applyFont="1" applyFill="1" applyBorder="1" applyAlignment="1">
      <alignment horizontal="left" vertical="center" wrapText="1"/>
      <protection/>
    </xf>
    <xf numFmtId="210" fontId="30" fillId="0" borderId="32" xfId="58" applyNumberFormat="1" applyFont="1" applyFill="1" applyBorder="1" applyAlignment="1" applyProtection="1">
      <alignment horizontal="left" vertical="center" wrapText="1"/>
      <protection/>
    </xf>
    <xf numFmtId="210" fontId="30" fillId="0" borderId="32" xfId="58" applyNumberFormat="1" applyFont="1" applyFill="1" applyBorder="1" applyAlignment="1">
      <alignment horizontal="left" vertical="center" wrapText="1"/>
      <protection/>
    </xf>
    <xf numFmtId="0" fontId="30" fillId="0" borderId="14" xfId="0" applyFont="1" applyFill="1" applyBorder="1" applyAlignment="1">
      <alignment wrapText="1"/>
    </xf>
    <xf numFmtId="0" fontId="30" fillId="0" borderId="32" xfId="0" applyFont="1" applyFill="1" applyBorder="1" applyAlignment="1">
      <alignment/>
    </xf>
    <xf numFmtId="49" fontId="30" fillId="0" borderId="36" xfId="60" applyNumberFormat="1" applyFont="1" applyFill="1" applyBorder="1" applyAlignment="1">
      <alignment vertical="center" wrapText="1"/>
      <protection/>
    </xf>
    <xf numFmtId="172" fontId="41" fillId="0" borderId="0" xfId="71" applyNumberFormat="1" applyFont="1" applyFill="1" applyBorder="1" applyAlignment="1">
      <alignment horizontal="right" vertical="center" wrapText="1"/>
    </xf>
    <xf numFmtId="0" fontId="30" fillId="0" borderId="14" xfId="0" applyFont="1" applyFill="1" applyBorder="1" applyAlignment="1">
      <alignment horizontal="justify" vertical="top" wrapText="1"/>
    </xf>
    <xf numFmtId="208" fontId="41" fillId="0" borderId="0" xfId="71" applyNumberFormat="1" applyFont="1" applyFill="1" applyBorder="1" applyAlignment="1">
      <alignment horizontal="right" vertical="center" wrapText="1"/>
    </xf>
    <xf numFmtId="0" fontId="41" fillId="0" borderId="14" xfId="0" applyFont="1" applyFill="1" applyBorder="1" applyAlignment="1">
      <alignment horizontal="justify" vertical="top" wrapText="1"/>
    </xf>
    <xf numFmtId="208" fontId="41" fillId="2" borderId="0" xfId="71" applyNumberFormat="1" applyFont="1" applyFill="1" applyBorder="1" applyAlignment="1">
      <alignment horizontal="right" vertical="center" wrapText="1"/>
    </xf>
    <xf numFmtId="49" fontId="42" fillId="0" borderId="37" xfId="58" applyNumberFormat="1" applyFont="1" applyFill="1" applyBorder="1" applyAlignment="1">
      <alignment horizontal="center" vertical="center" wrapText="1"/>
      <protection/>
    </xf>
    <xf numFmtId="0" fontId="0" fillId="0" borderId="37" xfId="58" applyFont="1" applyFill="1" applyBorder="1">
      <alignment/>
      <protection/>
    </xf>
    <xf numFmtId="0" fontId="0" fillId="0" borderId="35" xfId="58" applyFont="1" applyFill="1" applyBorder="1">
      <alignment/>
      <protection/>
    </xf>
    <xf numFmtId="49" fontId="42" fillId="0" borderId="0" xfId="58" applyNumberFormat="1" applyFont="1" applyFill="1" applyBorder="1" applyAlignment="1">
      <alignment horizontal="center" vertical="center" wrapText="1"/>
      <protection/>
    </xf>
    <xf numFmtId="0" fontId="0" fillId="0" borderId="38" xfId="58" applyFont="1" applyFill="1" applyBorder="1">
      <alignment/>
      <protection/>
    </xf>
    <xf numFmtId="186" fontId="42" fillId="0" borderId="14" xfId="58" applyNumberFormat="1" applyFont="1" applyFill="1" applyBorder="1" applyAlignment="1">
      <alignment horizontal="center" vertical="center" wrapText="1"/>
      <protection/>
    </xf>
    <xf numFmtId="186" fontId="30" fillId="0" borderId="14" xfId="58" applyNumberFormat="1" applyFont="1" applyFill="1" applyBorder="1">
      <alignment/>
      <protection/>
    </xf>
    <xf numFmtId="0" fontId="49" fillId="0" borderId="32" xfId="58" applyFont="1" applyFill="1" applyBorder="1" applyAlignment="1">
      <alignment horizontal="left" vertical="center" wrapText="1"/>
      <protection/>
    </xf>
    <xf numFmtId="0" fontId="41" fillId="0" borderId="14" xfId="58" applyFont="1" applyFill="1" applyBorder="1" applyAlignment="1">
      <alignment horizontal="left" vertical="center" wrapText="1"/>
      <protection/>
    </xf>
    <xf numFmtId="208" fontId="41" fillId="2" borderId="14" xfId="71" applyNumberFormat="1" applyFont="1" applyFill="1" applyBorder="1" applyAlignment="1">
      <alignment vertical="center" wrapText="1"/>
    </xf>
    <xf numFmtId="172" fontId="41" fillId="0" borderId="24" xfId="71" applyNumberFormat="1" applyFont="1" applyFill="1" applyBorder="1" applyAlignment="1">
      <alignment horizontal="right" vertical="center" wrapText="1"/>
    </xf>
    <xf numFmtId="172" fontId="41" fillId="0" borderId="34" xfId="71" applyNumberFormat="1" applyFont="1" applyFill="1" applyBorder="1" applyAlignment="1">
      <alignment horizontal="right" vertical="center" wrapText="1"/>
    </xf>
    <xf numFmtId="49" fontId="41" fillId="2" borderId="0" xfId="58" applyNumberFormat="1" applyFont="1" applyFill="1" applyBorder="1" applyAlignment="1">
      <alignment horizontal="center" vertical="center" wrapText="1"/>
      <protection/>
    </xf>
    <xf numFmtId="49" fontId="41" fillId="0" borderId="0" xfId="58" applyNumberFormat="1" applyFont="1" applyFill="1" applyBorder="1" applyAlignment="1">
      <alignment horizontal="center" vertical="center" wrapText="1"/>
      <protection/>
    </xf>
    <xf numFmtId="49" fontId="41" fillId="2" borderId="0" xfId="58" applyNumberFormat="1" applyFont="1" applyFill="1" applyBorder="1" applyAlignment="1">
      <alignment vertical="center" wrapText="1"/>
      <protection/>
    </xf>
    <xf numFmtId="186" fontId="30" fillId="0" borderId="0" xfId="58" applyNumberFormat="1" applyFont="1" applyBorder="1" applyAlignment="1">
      <alignment horizontal="right" vertical="center"/>
      <protection/>
    </xf>
    <xf numFmtId="208" fontId="41" fillId="2" borderId="35" xfId="71" applyNumberFormat="1" applyFont="1" applyFill="1" applyBorder="1" applyAlignment="1">
      <alignment horizontal="right" vertical="center" wrapText="1"/>
    </xf>
    <xf numFmtId="0" fontId="30" fillId="0" borderId="0" xfId="0" applyFont="1" applyFill="1" applyBorder="1" applyAlignment="1">
      <alignment wrapText="1"/>
    </xf>
    <xf numFmtId="186" fontId="30" fillId="0" borderId="34" xfId="58" applyNumberFormat="1" applyFont="1" applyFill="1" applyBorder="1" applyAlignment="1">
      <alignment horizontal="right" vertical="center" wrapText="1"/>
      <protection/>
    </xf>
    <xf numFmtId="186" fontId="42" fillId="0" borderId="24" xfId="58" applyNumberFormat="1" applyFont="1" applyFill="1" applyBorder="1" applyAlignment="1">
      <alignment horizontal="center" vertical="center" wrapText="1"/>
      <protection/>
    </xf>
    <xf numFmtId="186" fontId="41" fillId="0" borderId="24" xfId="58" applyNumberFormat="1" applyFont="1" applyFill="1" applyBorder="1" applyAlignment="1">
      <alignment vertical="center" wrapText="1"/>
      <protection/>
    </xf>
    <xf numFmtId="186" fontId="0" fillId="0" borderId="14" xfId="58" applyNumberFormat="1" applyFont="1" applyFill="1" applyBorder="1">
      <alignment/>
      <protection/>
    </xf>
    <xf numFmtId="186" fontId="0" fillId="0" borderId="32" xfId="58" applyNumberFormat="1" applyFont="1" applyFill="1" applyBorder="1">
      <alignment/>
      <protection/>
    </xf>
    <xf numFmtId="208" fontId="41" fillId="18" borderId="14" xfId="71" applyNumberFormat="1" applyFont="1" applyFill="1" applyBorder="1" applyAlignment="1">
      <alignment horizontal="right" vertical="center" wrapText="1"/>
    </xf>
    <xf numFmtId="186" fontId="30" fillId="0" borderId="14" xfId="58" applyNumberFormat="1" applyFont="1" applyFill="1" applyBorder="1" applyAlignment="1">
      <alignment horizontal="right" vertical="center"/>
      <protection/>
    </xf>
    <xf numFmtId="0" fontId="30" fillId="0" borderId="24" xfId="0" applyFont="1" applyFill="1" applyBorder="1" applyAlignment="1">
      <alignment/>
    </xf>
    <xf numFmtId="0" fontId="52" fillId="0" borderId="14" xfId="0" applyFont="1" applyFill="1" applyBorder="1" applyAlignment="1">
      <alignment vertical="center" wrapText="1"/>
    </xf>
    <xf numFmtId="0" fontId="30" fillId="0" borderId="14" xfId="0" applyFont="1" applyBorder="1" applyAlignment="1">
      <alignment horizontal="left" vertical="center"/>
    </xf>
    <xf numFmtId="0" fontId="0" fillId="0" borderId="14" xfId="58" applyFont="1" applyFill="1" applyBorder="1" applyAlignment="1">
      <alignment horizontal="center"/>
      <protection/>
    </xf>
    <xf numFmtId="0" fontId="0" fillId="0" borderId="14" xfId="58" applyFont="1" applyFill="1" applyBorder="1" applyAlignment="1">
      <alignment horizontal="center" vertical="center"/>
      <protection/>
    </xf>
    <xf numFmtId="49" fontId="40" fillId="0" borderId="14" xfId="58" applyNumberFormat="1" applyFont="1" applyFill="1" applyBorder="1" applyAlignment="1" applyProtection="1">
      <alignment horizontal="center" vertical="center" wrapText="1"/>
      <protection/>
    </xf>
    <xf numFmtId="172" fontId="40" fillId="0" borderId="14" xfId="71" applyNumberFormat="1" applyFont="1" applyFill="1" applyBorder="1" applyAlignment="1">
      <alignment horizontal="right"/>
    </xf>
    <xf numFmtId="172" fontId="0" fillId="0" borderId="14" xfId="71" applyNumberFormat="1" applyFont="1" applyFill="1" applyBorder="1" applyAlignment="1">
      <alignment horizontal="right"/>
    </xf>
    <xf numFmtId="172" fontId="50" fillId="0" borderId="14" xfId="71" applyNumberFormat="1" applyFont="1" applyFill="1" applyBorder="1" applyAlignment="1">
      <alignment horizontal="right"/>
    </xf>
    <xf numFmtId="172" fontId="30" fillId="0" borderId="14" xfId="71" applyNumberFormat="1" applyFont="1" applyFill="1" applyBorder="1" applyAlignment="1">
      <alignment horizontal="right"/>
    </xf>
    <xf numFmtId="0" fontId="0" fillId="0" borderId="14" xfId="58" applyFont="1" applyFill="1" applyBorder="1" applyAlignment="1">
      <alignment horizontal="left" vertical="center"/>
      <protection/>
    </xf>
    <xf numFmtId="0" fontId="0" fillId="0" borderId="0" xfId="58" applyFont="1" applyFill="1" applyAlignment="1">
      <alignment horizontal="left" vertical="center"/>
      <protection/>
    </xf>
    <xf numFmtId="0" fontId="0" fillId="0" borderId="0" xfId="58" applyFont="1" applyFill="1" applyAlignment="1">
      <alignment horizontal="center"/>
      <protection/>
    </xf>
    <xf numFmtId="172" fontId="41" fillId="18" borderId="14" xfId="71" applyNumberFormat="1" applyFont="1" applyFill="1" applyBorder="1" applyAlignment="1">
      <alignment horizontal="right" vertical="center" wrapText="1"/>
    </xf>
    <xf numFmtId="186" fontId="35" fillId="14" borderId="14" xfId="58" applyNumberFormat="1" applyFont="1" applyFill="1" applyBorder="1" applyAlignment="1">
      <alignment vertical="center" wrapText="1"/>
      <protection/>
    </xf>
    <xf numFmtId="172" fontId="35" fillId="14" borderId="14" xfId="71" applyNumberFormat="1" applyFont="1" applyFill="1" applyBorder="1" applyAlignment="1">
      <alignment horizontal="right" vertical="center" wrapText="1"/>
    </xf>
    <xf numFmtId="172" fontId="30" fillId="18" borderId="14" xfId="71" applyNumberFormat="1" applyFont="1" applyFill="1" applyBorder="1" applyAlignment="1">
      <alignment horizontal="right" vertical="center" wrapText="1"/>
    </xf>
    <xf numFmtId="208" fontId="30" fillId="11" borderId="14" xfId="71" applyNumberFormat="1" applyFont="1" applyFill="1" applyBorder="1" applyAlignment="1">
      <alignment horizontal="right" vertical="center" wrapText="1"/>
    </xf>
    <xf numFmtId="208" fontId="30" fillId="18" borderId="14" xfId="71" applyNumberFormat="1" applyFont="1" applyFill="1" applyBorder="1" applyAlignment="1">
      <alignment horizontal="right" vertical="center" wrapText="1"/>
    </xf>
    <xf numFmtId="208" fontId="30" fillId="14" borderId="14" xfId="71" applyNumberFormat="1" applyFont="1" applyFill="1" applyBorder="1" applyAlignment="1">
      <alignment horizontal="right" vertical="center" wrapText="1"/>
    </xf>
    <xf numFmtId="186" fontId="35" fillId="14" borderId="32" xfId="58" applyNumberFormat="1" applyFont="1" applyFill="1" applyBorder="1" applyAlignment="1">
      <alignment vertical="center" wrapText="1"/>
      <protection/>
    </xf>
    <xf numFmtId="208" fontId="35" fillId="18" borderId="14" xfId="71" applyNumberFormat="1" applyFont="1" applyFill="1" applyBorder="1" applyAlignment="1">
      <alignment horizontal="right" vertical="center" wrapText="1"/>
    </xf>
    <xf numFmtId="208" fontId="41" fillId="14" borderId="14" xfId="71" applyNumberFormat="1" applyFont="1" applyFill="1" applyBorder="1" applyAlignment="1">
      <alignment horizontal="right" vertical="center" wrapText="1"/>
    </xf>
    <xf numFmtId="172" fontId="40" fillId="14" borderId="14" xfId="71" applyNumberFormat="1" applyFont="1" applyFill="1" applyBorder="1" applyAlignment="1">
      <alignment horizontal="right"/>
    </xf>
    <xf numFmtId="0" fontId="24" fillId="0" borderId="0" xfId="0" applyFont="1" applyAlignment="1">
      <alignment vertical="center"/>
    </xf>
    <xf numFmtId="0" fontId="30" fillId="0" borderId="0" xfId="0" applyFont="1" applyAlignment="1">
      <alignment vertical="center"/>
    </xf>
    <xf numFmtId="208" fontId="32" fillId="0" borderId="0" xfId="71" applyNumberFormat="1" applyFont="1" applyAlignment="1">
      <alignment horizontal="right"/>
    </xf>
    <xf numFmtId="49" fontId="31" fillId="0" borderId="0" xfId="58" applyNumberFormat="1" applyFont="1" applyAlignment="1">
      <alignment horizontal="right" vertical="center"/>
      <protection/>
    </xf>
    <xf numFmtId="186" fontId="32" fillId="0" borderId="0" xfId="71" applyNumberFormat="1" applyFont="1" applyAlignment="1">
      <alignment horizontal="right"/>
    </xf>
    <xf numFmtId="0" fontId="22" fillId="0" borderId="0" xfId="58" applyFont="1">
      <alignment/>
      <protection/>
    </xf>
    <xf numFmtId="0" fontId="40" fillId="15" borderId="14" xfId="58" applyFont="1" applyFill="1" applyBorder="1" applyAlignment="1">
      <alignment horizontal="center" vertical="center" wrapText="1"/>
      <protection/>
    </xf>
    <xf numFmtId="204" fontId="37" fillId="0" borderId="0" xfId="58" applyNumberFormat="1" applyFont="1">
      <alignment/>
      <protection/>
    </xf>
    <xf numFmtId="0" fontId="38" fillId="15" borderId="39" xfId="58" applyFont="1" applyFill="1" applyBorder="1" applyAlignment="1">
      <alignment horizontal="center" vertical="center"/>
      <protection/>
    </xf>
    <xf numFmtId="0" fontId="38" fillId="0" borderId="40" xfId="58" applyFont="1" applyFill="1" applyBorder="1" applyAlignment="1">
      <alignment horizontal="center"/>
      <protection/>
    </xf>
    <xf numFmtId="0" fontId="39" fillId="0" borderId="32" xfId="58" applyFont="1" applyFill="1" applyBorder="1" applyAlignment="1">
      <alignment horizontal="left" vertical="center" wrapText="1"/>
      <protection/>
    </xf>
    <xf numFmtId="0" fontId="38" fillId="0" borderId="40" xfId="58" applyFont="1" applyBorder="1" applyAlignment="1">
      <alignment horizontal="center"/>
      <protection/>
    </xf>
    <xf numFmtId="0" fontId="40" fillId="2" borderId="14" xfId="58" applyNumberFormat="1" applyFont="1" applyFill="1" applyBorder="1" applyAlignment="1">
      <alignment horizontal="center" vertical="center" wrapText="1"/>
      <protection/>
    </xf>
    <xf numFmtId="0" fontId="30" fillId="2" borderId="14" xfId="58" applyNumberFormat="1" applyFont="1" applyFill="1" applyBorder="1" applyAlignment="1">
      <alignment horizontal="center" vertical="center" wrapText="1"/>
      <protection/>
    </xf>
    <xf numFmtId="0" fontId="30" fillId="2" borderId="14" xfId="58" applyFont="1" applyFill="1" applyBorder="1" applyAlignment="1">
      <alignment horizontal="center" vertical="center" wrapText="1"/>
      <protection/>
    </xf>
    <xf numFmtId="0" fontId="40" fillId="2" borderId="39" xfId="58" applyFont="1" applyFill="1" applyBorder="1" applyAlignment="1">
      <alignment horizontal="center" vertical="center" wrapText="1"/>
      <protection/>
    </xf>
    <xf numFmtId="49" fontId="30" fillId="2" borderId="39" xfId="58" applyNumberFormat="1" applyFont="1" applyFill="1" applyBorder="1" applyAlignment="1">
      <alignment horizontal="center" vertical="center" wrapText="1"/>
      <protection/>
    </xf>
    <xf numFmtId="49" fontId="30" fillId="0" borderId="39" xfId="58" applyNumberFormat="1" applyFont="1" applyFill="1" applyBorder="1" applyAlignment="1">
      <alignment horizontal="center" vertical="center" wrapText="1"/>
      <protection/>
    </xf>
    <xf numFmtId="0" fontId="30" fillId="0" borderId="39" xfId="58" applyNumberFormat="1" applyFont="1" applyFill="1" applyBorder="1" applyAlignment="1">
      <alignment horizontal="center" vertical="center" wrapText="1"/>
      <protection/>
    </xf>
    <xf numFmtId="0" fontId="30" fillId="2" borderId="39" xfId="58" applyFont="1" applyFill="1" applyBorder="1" applyAlignment="1">
      <alignment horizontal="center" vertical="center" wrapText="1"/>
      <protection/>
    </xf>
    <xf numFmtId="172" fontId="30" fillId="2" borderId="39" xfId="71" applyNumberFormat="1" applyFont="1" applyFill="1" applyBorder="1" applyAlignment="1">
      <alignment horizontal="right" vertical="center" wrapText="1"/>
    </xf>
    <xf numFmtId="172" fontId="40" fillId="2" borderId="39" xfId="71" applyNumberFormat="1" applyFont="1" applyFill="1" applyBorder="1" applyAlignment="1">
      <alignment horizontal="right" vertical="center" wrapText="1"/>
    </xf>
    <xf numFmtId="172" fontId="41" fillId="2" borderId="39" xfId="71" applyNumberFormat="1" applyFont="1" applyFill="1" applyBorder="1" applyAlignment="1">
      <alignment horizontal="right" vertical="center" wrapText="1"/>
    </xf>
    <xf numFmtId="0" fontId="40" fillId="2" borderId="14" xfId="58" applyFont="1" applyFill="1" applyBorder="1" applyAlignment="1">
      <alignment horizontal="center" vertical="center"/>
      <protection/>
    </xf>
    <xf numFmtId="0" fontId="38" fillId="22" borderId="40" xfId="58" applyFont="1" applyFill="1" applyBorder="1" applyAlignment="1">
      <alignment horizontal="center" vertical="center"/>
      <protection/>
    </xf>
    <xf numFmtId="0" fontId="39" fillId="23" borderId="32" xfId="58" applyFont="1" applyFill="1" applyBorder="1" applyAlignment="1">
      <alignment horizontal="left" vertical="center" wrapText="1"/>
      <protection/>
    </xf>
    <xf numFmtId="49" fontId="39" fillId="23" borderId="14" xfId="58" applyNumberFormat="1" applyFont="1" applyFill="1" applyBorder="1" applyAlignment="1">
      <alignment horizontal="center" vertical="center" wrapText="1"/>
      <protection/>
    </xf>
    <xf numFmtId="0" fontId="39" fillId="23" borderId="14" xfId="58" applyFont="1" applyFill="1" applyBorder="1" applyAlignment="1">
      <alignment horizontal="center" vertical="center" wrapText="1"/>
      <protection/>
    </xf>
    <xf numFmtId="49" fontId="30" fillId="24" borderId="13" xfId="58" applyNumberFormat="1" applyFont="1" applyFill="1" applyBorder="1" applyAlignment="1">
      <alignment horizontal="center" vertical="center" wrapText="1"/>
      <protection/>
    </xf>
    <xf numFmtId="0" fontId="30" fillId="24" borderId="13" xfId="58" applyNumberFormat="1" applyFont="1" applyFill="1" applyBorder="1" applyAlignment="1">
      <alignment horizontal="center" vertical="center" wrapText="1"/>
      <protection/>
    </xf>
    <xf numFmtId="0" fontId="30" fillId="24" borderId="13" xfId="58" applyFont="1" applyFill="1" applyBorder="1" applyAlignment="1">
      <alignment horizontal="center" vertical="center" wrapText="1"/>
      <protection/>
    </xf>
    <xf numFmtId="208" fontId="40" fillId="24" borderId="13" xfId="71" applyNumberFormat="1" applyFont="1" applyFill="1" applyBorder="1" applyAlignment="1">
      <alignment horizontal="right" vertical="center" wrapText="1"/>
    </xf>
    <xf numFmtId="172" fontId="40" fillId="24" borderId="13" xfId="71" applyNumberFormat="1" applyFont="1" applyFill="1" applyBorder="1" applyAlignment="1">
      <alignment horizontal="right" vertical="center" wrapText="1"/>
    </xf>
    <xf numFmtId="0" fontId="30" fillId="2" borderId="34" xfId="58" applyFont="1" applyFill="1" applyBorder="1" applyAlignment="1">
      <alignment horizontal="left" vertical="center" wrapText="1"/>
      <protection/>
    </xf>
    <xf numFmtId="49" fontId="54" fillId="0" borderId="36" xfId="60" applyNumberFormat="1" applyFont="1" applyFill="1" applyBorder="1" applyAlignment="1">
      <alignment vertical="center" wrapText="1"/>
      <protection/>
    </xf>
    <xf numFmtId="0" fontId="44" fillId="2" borderId="40" xfId="58" applyFont="1" applyFill="1" applyBorder="1" applyAlignment="1">
      <alignment horizontal="center"/>
      <protection/>
    </xf>
    <xf numFmtId="0" fontId="44" fillId="23" borderId="32" xfId="58" applyFont="1" applyFill="1" applyBorder="1" applyAlignment="1">
      <alignment horizontal="left" vertical="center" wrapText="1"/>
      <protection/>
    </xf>
    <xf numFmtId="49" fontId="44" fillId="23" borderId="14" xfId="58" applyNumberFormat="1" applyFont="1" applyFill="1" applyBorder="1" applyAlignment="1">
      <alignment horizontal="center" vertical="center" wrapText="1"/>
      <protection/>
    </xf>
    <xf numFmtId="172" fontId="44" fillId="23" borderId="14" xfId="71" applyNumberFormat="1" applyFont="1" applyFill="1" applyBorder="1" applyAlignment="1">
      <alignment horizontal="right" vertical="center" wrapText="1"/>
    </xf>
    <xf numFmtId="49" fontId="30" fillId="2" borderId="14" xfId="58" applyNumberFormat="1" applyFont="1" applyFill="1" applyBorder="1" applyAlignment="1" applyProtection="1">
      <alignment horizontal="center" vertical="center" wrapText="1"/>
      <protection/>
    </xf>
    <xf numFmtId="0" fontId="44" fillId="2" borderId="40" xfId="58" applyFont="1" applyFill="1" applyBorder="1" applyAlignment="1">
      <alignment horizontal="center" vertical="center"/>
      <protection/>
    </xf>
    <xf numFmtId="208" fontId="44" fillId="23" borderId="14" xfId="71" applyNumberFormat="1" applyFont="1" applyFill="1" applyBorder="1" applyAlignment="1">
      <alignment horizontal="right" vertical="center" wrapText="1"/>
    </xf>
    <xf numFmtId="49" fontId="46" fillId="2" borderId="33" xfId="58" applyNumberFormat="1" applyFont="1" applyFill="1" applyBorder="1" applyAlignment="1">
      <alignment horizontal="center" vertical="center" wrapText="1"/>
      <protection/>
    </xf>
    <xf numFmtId="208" fontId="43" fillId="23" borderId="14" xfId="71" applyNumberFormat="1" applyFont="1" applyFill="1" applyBorder="1" applyAlignment="1">
      <alignment horizontal="right" vertical="center" wrapText="1"/>
    </xf>
    <xf numFmtId="172" fontId="43" fillId="23" borderId="14" xfId="71" applyNumberFormat="1" applyFont="1" applyFill="1" applyBorder="1" applyAlignment="1">
      <alignment horizontal="right" vertical="center" wrapText="1"/>
    </xf>
    <xf numFmtId="0" fontId="51" fillId="0" borderId="0" xfId="58" applyFont="1">
      <alignment/>
      <protection/>
    </xf>
    <xf numFmtId="49" fontId="43" fillId="23" borderId="14" xfId="58" applyNumberFormat="1" applyFont="1" applyFill="1" applyBorder="1" applyAlignment="1">
      <alignment horizontal="center" vertical="center" wrapText="1"/>
      <protection/>
    </xf>
    <xf numFmtId="171" fontId="44" fillId="23" borderId="14" xfId="71" applyFont="1" applyFill="1" applyBorder="1" applyAlignment="1">
      <alignment horizontal="right" vertical="center" wrapText="1"/>
    </xf>
    <xf numFmtId="0" fontId="38" fillId="2" borderId="40" xfId="58" applyFont="1" applyFill="1" applyBorder="1" applyAlignment="1">
      <alignment horizontal="center"/>
      <protection/>
    </xf>
    <xf numFmtId="49" fontId="41" fillId="2" borderId="14" xfId="58" applyNumberFormat="1" applyFont="1" applyFill="1" applyBorder="1" applyAlignment="1">
      <alignment vertical="center" wrapText="1"/>
      <protection/>
    </xf>
    <xf numFmtId="0" fontId="41" fillId="2" borderId="14" xfId="0" applyFont="1" applyFill="1" applyBorder="1" applyAlignment="1">
      <alignment horizontal="justify" vertical="top" wrapText="1"/>
    </xf>
    <xf numFmtId="0" fontId="44" fillId="0" borderId="40" xfId="58" applyFont="1" applyFill="1" applyBorder="1" applyAlignment="1">
      <alignment horizontal="center"/>
      <protection/>
    </xf>
    <xf numFmtId="0" fontId="44" fillId="25" borderId="14" xfId="58" applyFont="1" applyFill="1" applyBorder="1" applyAlignment="1">
      <alignment horizontal="left" vertical="center" wrapText="1"/>
      <protection/>
    </xf>
    <xf numFmtId="49" fontId="44" fillId="25" borderId="14" xfId="58" applyNumberFormat="1" applyFont="1" applyFill="1" applyBorder="1" applyAlignment="1">
      <alignment horizontal="center" vertical="center" wrapText="1"/>
      <protection/>
    </xf>
    <xf numFmtId="0" fontId="48" fillId="25" borderId="0" xfId="58" applyFont="1" applyFill="1" applyAlignment="1">
      <alignment horizontal="center" vertical="center"/>
      <protection/>
    </xf>
    <xf numFmtId="0" fontId="43" fillId="25" borderId="14" xfId="58" applyNumberFormat="1" applyFont="1" applyFill="1" applyBorder="1" applyAlignment="1">
      <alignment horizontal="center" vertical="center" wrapText="1"/>
      <protection/>
    </xf>
    <xf numFmtId="49" fontId="43" fillId="25" borderId="14" xfId="58" applyNumberFormat="1" applyFont="1" applyFill="1" applyBorder="1" applyAlignment="1">
      <alignment horizontal="center" vertical="center" wrapText="1"/>
      <protection/>
    </xf>
    <xf numFmtId="172" fontId="39" fillId="25" borderId="14" xfId="71" applyNumberFormat="1" applyFont="1" applyFill="1" applyBorder="1" applyAlignment="1">
      <alignment horizontal="right" vertical="center" wrapText="1"/>
    </xf>
    <xf numFmtId="0" fontId="44" fillId="15" borderId="40" xfId="58" applyFont="1" applyFill="1" applyBorder="1" applyAlignment="1">
      <alignment horizontal="center"/>
      <protection/>
    </xf>
    <xf numFmtId="0" fontId="38" fillId="0" borderId="0" xfId="58" applyFont="1" applyFill="1">
      <alignment/>
      <protection/>
    </xf>
    <xf numFmtId="0" fontId="39" fillId="25" borderId="32" xfId="58" applyFont="1" applyFill="1" applyBorder="1" applyAlignment="1">
      <alignment horizontal="left" vertical="center" wrapText="1"/>
      <protection/>
    </xf>
    <xf numFmtId="49" fontId="39" fillId="25" borderId="14" xfId="58" applyNumberFormat="1" applyFont="1" applyFill="1" applyBorder="1" applyAlignment="1">
      <alignment horizontal="center" vertical="center" wrapText="1"/>
      <protection/>
    </xf>
    <xf numFmtId="172" fontId="44" fillId="25" borderId="14" xfId="71" applyNumberFormat="1" applyFont="1" applyFill="1" applyBorder="1" applyAlignment="1">
      <alignment horizontal="right" vertical="center" wrapText="1"/>
    </xf>
    <xf numFmtId="0" fontId="30" fillId="2" borderId="14" xfId="58" applyFont="1" applyFill="1" applyBorder="1" applyAlignment="1">
      <alignment horizontal="center" vertical="center"/>
      <protection/>
    </xf>
    <xf numFmtId="0" fontId="49" fillId="2" borderId="14" xfId="58" applyFont="1" applyFill="1" applyBorder="1" applyAlignment="1">
      <alignment horizontal="left" vertical="center" wrapText="1"/>
      <protection/>
    </xf>
    <xf numFmtId="0" fontId="44" fillId="0" borderId="40" xfId="58" applyFont="1" applyFill="1" applyBorder="1" applyAlignment="1">
      <alignment horizontal="center" vertical="center"/>
      <protection/>
    </xf>
    <xf numFmtId="0" fontId="39" fillId="25" borderId="14" xfId="58" applyFont="1" applyFill="1" applyBorder="1" applyAlignment="1">
      <alignment horizontal="left" vertical="center" wrapText="1"/>
      <protection/>
    </xf>
    <xf numFmtId="208" fontId="44" fillId="25" borderId="14" xfId="71" applyNumberFormat="1" applyFont="1" applyFill="1" applyBorder="1" applyAlignment="1">
      <alignment horizontal="right" vertical="center" wrapText="1"/>
    </xf>
    <xf numFmtId="0" fontId="38" fillId="0" borderId="39" xfId="58" applyFont="1" applyBorder="1" applyAlignment="1">
      <alignment vertical="center"/>
      <protection/>
    </xf>
    <xf numFmtId="0" fontId="38" fillId="0" borderId="40" xfId="58" applyFont="1" applyBorder="1" applyAlignment="1">
      <alignment vertical="center"/>
      <protection/>
    </xf>
    <xf numFmtId="172" fontId="35" fillId="2" borderId="14" xfId="58" applyNumberFormat="1" applyFont="1" applyFill="1" applyBorder="1" applyAlignment="1">
      <alignment vertical="center" wrapText="1"/>
      <protection/>
    </xf>
    <xf numFmtId="0" fontId="38" fillId="0" borderId="41" xfId="58" applyFont="1" applyBorder="1" applyAlignment="1">
      <alignment vertical="center"/>
      <protection/>
    </xf>
    <xf numFmtId="49" fontId="41" fillId="2" borderId="39" xfId="58" applyNumberFormat="1" applyFont="1" applyFill="1" applyBorder="1" applyAlignment="1">
      <alignment horizontal="center" vertical="center" wrapText="1"/>
      <protection/>
    </xf>
    <xf numFmtId="0" fontId="38" fillId="0" borderId="0" xfId="58" applyFont="1" applyBorder="1" applyAlignment="1">
      <alignment vertical="center"/>
      <protection/>
    </xf>
    <xf numFmtId="0" fontId="39" fillId="0" borderId="34" xfId="58" applyFont="1" applyFill="1" applyBorder="1" applyAlignment="1">
      <alignment horizontal="left" vertical="center" wrapText="1"/>
      <protection/>
    </xf>
    <xf numFmtId="49" fontId="39" fillId="0" borderId="13" xfId="58" applyNumberFormat="1" applyFont="1" applyFill="1" applyBorder="1" applyAlignment="1">
      <alignment horizontal="center" vertical="center" wrapText="1"/>
      <protection/>
    </xf>
    <xf numFmtId="172" fontId="39" fillId="0" borderId="13" xfId="71" applyNumberFormat="1" applyFont="1" applyFill="1" applyBorder="1" applyAlignment="1">
      <alignment horizontal="right" vertical="center" wrapText="1"/>
    </xf>
    <xf numFmtId="186" fontId="30" fillId="18" borderId="32" xfId="58" applyNumberFormat="1" applyFont="1" applyFill="1" applyBorder="1" applyAlignment="1">
      <alignment horizontal="right" vertical="center" wrapText="1"/>
      <protection/>
    </xf>
    <xf numFmtId="208" fontId="41" fillId="18" borderId="35" xfId="71" applyNumberFormat="1" applyFont="1" applyFill="1" applyBorder="1" applyAlignment="1">
      <alignment horizontal="right" vertical="center" wrapText="1"/>
    </xf>
    <xf numFmtId="186" fontId="30" fillId="14" borderId="32" xfId="58" applyNumberFormat="1" applyFont="1" applyFill="1" applyBorder="1" applyAlignment="1">
      <alignment horizontal="right" vertical="center" wrapText="1"/>
      <protection/>
    </xf>
    <xf numFmtId="208" fontId="41" fillId="18" borderId="14" xfId="71" applyNumberFormat="1" applyFont="1" applyFill="1" applyBorder="1" applyAlignment="1">
      <alignment vertical="center" wrapText="1"/>
    </xf>
    <xf numFmtId="208" fontId="41" fillId="14" borderId="14" xfId="71" applyNumberFormat="1" applyFont="1" applyFill="1" applyBorder="1" applyAlignment="1">
      <alignment vertical="center" wrapText="1"/>
    </xf>
    <xf numFmtId="172" fontId="41" fillId="14" borderId="14" xfId="71" applyNumberFormat="1" applyFont="1" applyFill="1" applyBorder="1" applyAlignment="1">
      <alignment horizontal="right" vertical="center" wrapText="1"/>
    </xf>
    <xf numFmtId="172" fontId="30" fillId="14" borderId="14" xfId="71" applyNumberFormat="1" applyFont="1" applyFill="1" applyBorder="1" applyAlignment="1">
      <alignment horizontal="right" vertical="center" wrapText="1"/>
    </xf>
    <xf numFmtId="208" fontId="30" fillId="9" borderId="14" xfId="71" applyNumberFormat="1" applyFont="1" applyFill="1" applyBorder="1" applyAlignment="1">
      <alignment horizontal="right" vertical="center" wrapText="1"/>
    </xf>
    <xf numFmtId="208" fontId="41" fillId="9" borderId="14" xfId="71" applyNumberFormat="1" applyFont="1" applyFill="1" applyBorder="1" applyAlignment="1">
      <alignment horizontal="right" vertical="center" wrapText="1"/>
    </xf>
    <xf numFmtId="172" fontId="41" fillId="9" borderId="14" xfId="71" applyNumberFormat="1" applyFont="1" applyFill="1" applyBorder="1" applyAlignment="1">
      <alignment horizontal="right" vertical="center" wrapText="1"/>
    </xf>
    <xf numFmtId="170" fontId="0" fillId="0" borderId="0" xfId="43" applyFont="1" applyBorder="1" applyAlignment="1">
      <alignment/>
    </xf>
    <xf numFmtId="208" fontId="35" fillId="14" borderId="14" xfId="71" applyNumberFormat="1" applyFont="1" applyFill="1" applyBorder="1" applyAlignment="1">
      <alignment horizontal="right" vertical="center" wrapText="1"/>
    </xf>
    <xf numFmtId="171" fontId="30" fillId="18" borderId="14" xfId="71" applyFont="1" applyFill="1" applyBorder="1" applyAlignment="1">
      <alignment horizontal="right" vertical="center" wrapText="1"/>
    </xf>
    <xf numFmtId="172" fontId="40" fillId="14" borderId="14" xfId="71" applyNumberFormat="1" applyFont="1" applyFill="1" applyBorder="1" applyAlignment="1">
      <alignment horizontal="right" vertical="center" wrapText="1"/>
    </xf>
    <xf numFmtId="186" fontId="35" fillId="21" borderId="32" xfId="71" applyNumberFormat="1" applyFont="1" applyFill="1" applyBorder="1" applyAlignment="1">
      <alignment horizontal="right" vertical="center"/>
    </xf>
    <xf numFmtId="208" fontId="41" fillId="14" borderId="32" xfId="71" applyNumberFormat="1" applyFont="1" applyFill="1" applyBorder="1" applyAlignment="1">
      <alignment vertical="center" wrapText="1"/>
    </xf>
    <xf numFmtId="186" fontId="40" fillId="0" borderId="14" xfId="71" applyNumberFormat="1" applyFont="1" applyFill="1" applyBorder="1" applyAlignment="1">
      <alignment horizontal="right" vertical="center" wrapText="1"/>
    </xf>
    <xf numFmtId="186" fontId="35" fillId="15" borderId="14" xfId="71" applyNumberFormat="1" applyFont="1" applyFill="1" applyBorder="1" applyAlignment="1" applyProtection="1">
      <alignment horizontal="right" vertical="center" wrapText="1"/>
      <protection locked="0"/>
    </xf>
    <xf numFmtId="208" fontId="41" fillId="0" borderId="14" xfId="71" applyNumberFormat="1" applyFont="1" applyFill="1" applyBorder="1" applyAlignment="1">
      <alignment vertical="center" wrapText="1"/>
    </xf>
    <xf numFmtId="172" fontId="41" fillId="18" borderId="39" xfId="71" applyNumberFormat="1" applyFont="1" applyFill="1" applyBorder="1" applyAlignment="1">
      <alignment horizontal="right" vertical="center" wrapText="1"/>
    </xf>
    <xf numFmtId="172" fontId="0" fillId="18" borderId="14" xfId="58" applyNumberFormat="1" applyFont="1" applyFill="1" applyBorder="1">
      <alignment/>
      <protection/>
    </xf>
    <xf numFmtId="2" fontId="0" fillId="18" borderId="14" xfId="58" applyNumberFormat="1" applyFont="1" applyFill="1" applyBorder="1">
      <alignment/>
      <protection/>
    </xf>
    <xf numFmtId="0" fontId="0" fillId="18" borderId="14" xfId="58" applyFont="1" applyFill="1" applyBorder="1">
      <alignment/>
      <protection/>
    </xf>
    <xf numFmtId="208" fontId="37" fillId="0" borderId="0" xfId="71" applyNumberFormat="1" applyFont="1" applyAlignment="1">
      <alignment/>
    </xf>
    <xf numFmtId="208" fontId="0" fillId="18" borderId="14" xfId="71" applyNumberFormat="1" applyFont="1" applyFill="1" applyBorder="1" applyAlignment="1">
      <alignment/>
    </xf>
    <xf numFmtId="172" fontId="0" fillId="0" borderId="0" xfId="58" applyNumberFormat="1" applyFont="1" applyFill="1">
      <alignment/>
      <protection/>
    </xf>
    <xf numFmtId="172" fontId="30" fillId="26" borderId="14" xfId="71" applyNumberFormat="1" applyFont="1" applyFill="1" applyBorder="1" applyAlignment="1">
      <alignment horizontal="right" vertical="center" wrapText="1"/>
    </xf>
    <xf numFmtId="208" fontId="37" fillId="2" borderId="14" xfId="71" applyNumberFormat="1" applyFont="1" applyFill="1" applyBorder="1" applyAlignment="1">
      <alignment/>
    </xf>
    <xf numFmtId="172" fontId="0" fillId="0" borderId="0" xfId="58" applyNumberFormat="1" applyFont="1" applyFill="1" applyBorder="1">
      <alignment/>
      <protection/>
    </xf>
    <xf numFmtId="208" fontId="37" fillId="18" borderId="14" xfId="71" applyNumberFormat="1" applyFont="1" applyFill="1" applyBorder="1" applyAlignment="1">
      <alignment/>
    </xf>
    <xf numFmtId="172" fontId="37" fillId="0" borderId="0" xfId="58" applyNumberFormat="1" applyFont="1" applyFill="1">
      <alignment/>
      <protection/>
    </xf>
    <xf numFmtId="208" fontId="30" fillId="18" borderId="39" xfId="71" applyNumberFormat="1" applyFont="1" applyFill="1" applyBorder="1" applyAlignment="1">
      <alignment horizontal="right" vertical="center" wrapText="1"/>
    </xf>
    <xf numFmtId="208" fontId="0" fillId="0" borderId="0" xfId="58" applyNumberFormat="1" applyFont="1">
      <alignment/>
      <protection/>
    </xf>
    <xf numFmtId="0" fontId="30" fillId="0" borderId="0" xfId="56" applyFont="1">
      <alignment/>
      <protection/>
    </xf>
    <xf numFmtId="0" fontId="22" fillId="0" borderId="0" xfId="56" applyFont="1" applyAlignment="1">
      <alignment wrapText="1"/>
      <protection/>
    </xf>
    <xf numFmtId="0" fontId="14" fillId="0" borderId="0" xfId="56">
      <alignment/>
      <protection/>
    </xf>
    <xf numFmtId="0" fontId="22" fillId="0" borderId="0" xfId="56" applyFont="1" applyAlignment="1">
      <alignment/>
      <protection/>
    </xf>
    <xf numFmtId="0" fontId="14" fillId="0" borderId="0" xfId="56" applyAlignment="1">
      <alignment horizontal="center"/>
      <protection/>
    </xf>
    <xf numFmtId="0" fontId="14" fillId="0" borderId="0" xfId="56" applyAlignment="1">
      <alignment wrapText="1"/>
      <protection/>
    </xf>
    <xf numFmtId="0" fontId="55" fillId="0" borderId="0" xfId="56" applyFont="1" applyAlignment="1">
      <alignment horizontal="center" wrapText="1"/>
      <protection/>
    </xf>
    <xf numFmtId="0" fontId="14" fillId="0" borderId="0" xfId="56" applyFont="1">
      <alignment/>
      <protection/>
    </xf>
    <xf numFmtId="0" fontId="40" fillId="2" borderId="33" xfId="58" applyFont="1" applyFill="1" applyBorder="1" applyAlignment="1">
      <alignment horizontal="center" vertical="center" wrapText="1"/>
      <protection/>
    </xf>
    <xf numFmtId="0" fontId="35" fillId="21" borderId="42" xfId="58" applyFont="1" applyFill="1" applyBorder="1" applyAlignment="1">
      <alignment horizontal="center" vertical="center"/>
      <protection/>
    </xf>
    <xf numFmtId="0" fontId="35" fillId="21" borderId="30" xfId="58" applyFont="1" applyFill="1" applyBorder="1" applyAlignment="1">
      <alignment horizontal="center" vertical="center" wrapText="1"/>
      <protection/>
    </xf>
    <xf numFmtId="210" fontId="36" fillId="2" borderId="30" xfId="0" applyNumberFormat="1" applyFont="1" applyFill="1" applyBorder="1" applyAlignment="1">
      <alignment horizontal="center" vertical="top" wrapText="1"/>
    </xf>
    <xf numFmtId="210" fontId="36" fillId="2" borderId="31" xfId="0" applyNumberFormat="1" applyFont="1" applyFill="1" applyBorder="1" applyAlignment="1">
      <alignment horizontal="center" vertical="top" wrapText="1"/>
    </xf>
    <xf numFmtId="0" fontId="40" fillId="2" borderId="41" xfId="58" applyFont="1" applyFill="1" applyBorder="1" applyAlignment="1">
      <alignment horizontal="center" vertical="center" wrapText="1"/>
      <protection/>
    </xf>
    <xf numFmtId="0" fontId="39" fillId="2" borderId="43" xfId="58" applyFont="1" applyFill="1" applyBorder="1" applyAlignment="1">
      <alignment horizontal="left" vertical="center" wrapText="1"/>
      <protection/>
    </xf>
    <xf numFmtId="0" fontId="39" fillId="2" borderId="14" xfId="58" applyFont="1" applyFill="1" applyBorder="1" applyAlignment="1">
      <alignment horizontal="center" vertical="center" wrapText="1"/>
      <protection/>
    </xf>
    <xf numFmtId="208" fontId="36" fillId="2" borderId="14" xfId="71" applyNumberFormat="1" applyFont="1" applyFill="1" applyBorder="1" applyAlignment="1">
      <alignment horizontal="center" vertical="top" wrapText="1"/>
    </xf>
    <xf numFmtId="172" fontId="36" fillId="2" borderId="44" xfId="71" applyNumberFormat="1" applyFont="1" applyFill="1" applyBorder="1" applyAlignment="1">
      <alignment horizontal="right" vertical="top" wrapText="1"/>
    </xf>
    <xf numFmtId="0" fontId="30" fillId="2" borderId="41" xfId="58" applyFont="1" applyFill="1" applyBorder="1" applyAlignment="1">
      <alignment horizontal="center" vertical="center" wrapText="1"/>
      <protection/>
    </xf>
    <xf numFmtId="0" fontId="41" fillId="2" borderId="43" xfId="58" applyFont="1" applyFill="1" applyBorder="1" applyAlignment="1">
      <alignment horizontal="left" vertical="center" wrapText="1"/>
      <protection/>
    </xf>
    <xf numFmtId="0" fontId="41" fillId="21" borderId="14" xfId="58" applyFont="1" applyFill="1" applyBorder="1" applyAlignment="1">
      <alignment horizontal="center" vertical="center" wrapText="1"/>
      <protection/>
    </xf>
    <xf numFmtId="208" fontId="56" fillId="2" borderId="14" xfId="71" applyNumberFormat="1" applyFont="1" applyFill="1" applyBorder="1" applyAlignment="1">
      <alignment horizontal="center" vertical="center" wrapText="1"/>
    </xf>
    <xf numFmtId="172" fontId="56" fillId="2" borderId="14" xfId="71" applyNumberFormat="1" applyFont="1" applyFill="1" applyBorder="1" applyAlignment="1">
      <alignment horizontal="right" vertical="center" wrapText="1"/>
    </xf>
    <xf numFmtId="172" fontId="56" fillId="2" borderId="44" xfId="71" applyNumberFormat="1" applyFont="1" applyFill="1" applyBorder="1" applyAlignment="1">
      <alignment horizontal="right" vertical="center" wrapText="1"/>
    </xf>
    <xf numFmtId="0" fontId="27" fillId="0" borderId="41" xfId="58" applyFont="1" applyBorder="1" applyAlignment="1">
      <alignment horizontal="center"/>
      <protection/>
    </xf>
    <xf numFmtId="0" fontId="40" fillId="2" borderId="43" xfId="58" applyFont="1" applyFill="1" applyBorder="1" applyAlignment="1">
      <alignment horizontal="left" vertical="center" wrapText="1"/>
      <protection/>
    </xf>
    <xf numFmtId="172" fontId="41" fillId="2" borderId="44" xfId="71" applyNumberFormat="1" applyFont="1" applyFill="1" applyBorder="1" applyAlignment="1">
      <alignment horizontal="right" vertical="center" wrapText="1"/>
    </xf>
    <xf numFmtId="0" fontId="30" fillId="0" borderId="21" xfId="0" applyFont="1" applyBorder="1" applyAlignment="1">
      <alignment/>
    </xf>
    <xf numFmtId="49" fontId="40" fillId="2" borderId="43" xfId="58" applyNumberFormat="1" applyFont="1" applyFill="1" applyBorder="1" applyAlignment="1" applyProtection="1">
      <alignment horizontal="left" vertical="center" wrapText="1"/>
      <protection/>
    </xf>
    <xf numFmtId="0" fontId="42" fillId="2" borderId="43" xfId="58" applyFont="1" applyFill="1" applyBorder="1" applyAlignment="1">
      <alignment horizontal="left" vertical="center" wrapText="1"/>
      <protection/>
    </xf>
    <xf numFmtId="172" fontId="30" fillId="2" borderId="44" xfId="71" applyNumberFormat="1" applyFont="1" applyFill="1" applyBorder="1" applyAlignment="1">
      <alignment horizontal="right" vertical="center" wrapText="1"/>
    </xf>
    <xf numFmtId="210" fontId="40" fillId="2" borderId="43" xfId="58" applyNumberFormat="1" applyFont="1" applyFill="1" applyBorder="1" applyAlignment="1" applyProtection="1">
      <alignment horizontal="left" vertical="center" wrapText="1"/>
      <protection/>
    </xf>
    <xf numFmtId="210" fontId="30" fillId="2" borderId="43" xfId="58" applyNumberFormat="1" applyFont="1" applyFill="1" applyBorder="1" applyAlignment="1">
      <alignment horizontal="left" vertical="center" wrapText="1"/>
      <protection/>
    </xf>
    <xf numFmtId="0" fontId="30" fillId="0" borderId="45" xfId="0" applyFont="1" applyBorder="1" applyAlignment="1">
      <alignment/>
    </xf>
    <xf numFmtId="49" fontId="41" fillId="2" borderId="46" xfId="58" applyNumberFormat="1" applyFont="1" applyFill="1" applyBorder="1" applyAlignment="1">
      <alignment horizontal="center" vertical="center" wrapText="1"/>
      <protection/>
    </xf>
    <xf numFmtId="0" fontId="41" fillId="2" borderId="46" xfId="58" applyFont="1" applyFill="1" applyBorder="1" applyAlignment="1">
      <alignment horizontal="center" vertical="center" wrapText="1"/>
      <protection/>
    </xf>
    <xf numFmtId="172" fontId="30" fillId="2" borderId="46" xfId="71" applyNumberFormat="1" applyFont="1" applyFill="1" applyBorder="1" applyAlignment="1">
      <alignment horizontal="right" vertical="center" wrapText="1"/>
    </xf>
    <xf numFmtId="172" fontId="30" fillId="2" borderId="47" xfId="71" applyNumberFormat="1" applyFont="1" applyFill="1" applyBorder="1" applyAlignment="1">
      <alignment horizontal="right" vertical="center" wrapText="1"/>
    </xf>
    <xf numFmtId="208" fontId="0" fillId="0" borderId="0" xfId="71" applyNumberFormat="1" applyFont="1" applyFill="1" applyBorder="1" applyAlignment="1">
      <alignment/>
    </xf>
    <xf numFmtId="0" fontId="0" fillId="0" borderId="0" xfId="58" applyFont="1" applyFill="1" applyBorder="1" applyAlignment="1">
      <alignment horizontal="center"/>
      <protection/>
    </xf>
    <xf numFmtId="208" fontId="30" fillId="0" borderId="39" xfId="71" applyNumberFormat="1" applyFont="1" applyFill="1" applyBorder="1" applyAlignment="1">
      <alignment horizontal="right" vertical="center" wrapText="1"/>
    </xf>
    <xf numFmtId="208" fontId="40" fillId="0" borderId="13" xfId="71" applyNumberFormat="1" applyFont="1" applyFill="1" applyBorder="1" applyAlignment="1">
      <alignment horizontal="right" vertical="center" wrapText="1"/>
    </xf>
    <xf numFmtId="172" fontId="41" fillId="0" borderId="39" xfId="71" applyNumberFormat="1" applyFont="1" applyFill="1" applyBorder="1" applyAlignment="1">
      <alignment horizontal="right" vertical="center" wrapText="1"/>
    </xf>
    <xf numFmtId="0" fontId="35" fillId="27" borderId="14" xfId="58" applyFont="1" applyFill="1" applyBorder="1" applyAlignment="1">
      <alignment horizontal="center" vertical="center"/>
      <protection/>
    </xf>
    <xf numFmtId="0" fontId="35" fillId="27" borderId="14" xfId="58" applyFont="1" applyFill="1" applyBorder="1" applyAlignment="1">
      <alignment horizontal="center" vertical="center" wrapText="1"/>
      <protection/>
    </xf>
    <xf numFmtId="172" fontId="35" fillId="27" borderId="14" xfId="71" applyNumberFormat="1" applyFont="1" applyFill="1" applyBorder="1" applyAlignment="1">
      <alignment horizontal="center" vertical="center"/>
    </xf>
    <xf numFmtId="210" fontId="36" fillId="6" borderId="14" xfId="0" applyNumberFormat="1" applyFont="1" applyFill="1" applyBorder="1" applyAlignment="1">
      <alignment horizontal="center" vertical="top" wrapText="1"/>
    </xf>
    <xf numFmtId="0" fontId="0" fillId="6" borderId="0" xfId="58" applyFont="1" applyFill="1">
      <alignment/>
      <protection/>
    </xf>
    <xf numFmtId="172" fontId="35" fillId="6" borderId="14" xfId="71" applyNumberFormat="1" applyFont="1" applyFill="1" applyBorder="1" applyAlignment="1">
      <alignment horizontal="center" vertical="center"/>
    </xf>
    <xf numFmtId="0" fontId="26" fillId="6" borderId="48" xfId="55" applyFont="1" applyFill="1" applyBorder="1" applyAlignment="1">
      <alignment horizontal="left" vertical="center" wrapText="1"/>
      <protection/>
    </xf>
    <xf numFmtId="49" fontId="38" fillId="6" borderId="14" xfId="58" applyNumberFormat="1" applyFont="1" applyFill="1" applyBorder="1" applyAlignment="1">
      <alignment horizontal="center" vertical="center" wrapText="1"/>
      <protection/>
    </xf>
    <xf numFmtId="0" fontId="38" fillId="6" borderId="14" xfId="58" applyFont="1" applyFill="1" applyBorder="1" applyAlignment="1">
      <alignment horizontal="center" vertical="center" wrapText="1"/>
      <protection/>
    </xf>
    <xf numFmtId="208" fontId="38" fillId="6" borderId="14" xfId="71" applyNumberFormat="1" applyFont="1" applyFill="1" applyBorder="1" applyAlignment="1">
      <alignment horizontal="right" vertical="center" wrapText="1"/>
    </xf>
    <xf numFmtId="172" fontId="38" fillId="6" borderId="14" xfId="71" applyNumberFormat="1" applyFont="1" applyFill="1" applyBorder="1" applyAlignment="1">
      <alignment horizontal="right" vertical="center" wrapText="1"/>
    </xf>
    <xf numFmtId="0" fontId="37" fillId="6" borderId="0" xfId="58" applyFont="1" applyFill="1">
      <alignment/>
      <protection/>
    </xf>
    <xf numFmtId="172" fontId="35" fillId="21" borderId="0" xfId="71" applyNumberFormat="1" applyFont="1" applyFill="1" applyBorder="1" applyAlignment="1">
      <alignment horizontal="center" vertical="center"/>
    </xf>
    <xf numFmtId="0" fontId="38" fillId="28" borderId="40" xfId="58" applyFont="1" applyFill="1" applyBorder="1" applyAlignment="1">
      <alignment horizontal="center" vertical="center"/>
      <protection/>
    </xf>
    <xf numFmtId="0" fontId="26" fillId="28" borderId="49" xfId="55" applyFont="1" applyFill="1" applyBorder="1" applyAlignment="1">
      <alignment horizontal="left" vertical="center" wrapText="1"/>
      <protection/>
    </xf>
    <xf numFmtId="49" fontId="30" fillId="28" borderId="13" xfId="58" applyNumberFormat="1" applyFont="1" applyFill="1" applyBorder="1" applyAlignment="1">
      <alignment horizontal="center" vertical="center" wrapText="1"/>
      <protection/>
    </xf>
    <xf numFmtId="0" fontId="30" fillId="28" borderId="13" xfId="58" applyNumberFormat="1" applyFont="1" applyFill="1" applyBorder="1" applyAlignment="1">
      <alignment horizontal="center" vertical="center" wrapText="1"/>
      <protection/>
    </xf>
    <xf numFmtId="0" fontId="30" fillId="28" borderId="13" xfId="58" applyFont="1" applyFill="1" applyBorder="1" applyAlignment="1">
      <alignment horizontal="center" vertical="center" wrapText="1"/>
      <protection/>
    </xf>
    <xf numFmtId="208" fontId="39" fillId="28" borderId="13" xfId="71" applyNumberFormat="1" applyFont="1" applyFill="1" applyBorder="1" applyAlignment="1">
      <alignment horizontal="right" vertical="center" wrapText="1"/>
    </xf>
    <xf numFmtId="172" fontId="40" fillId="28" borderId="13" xfId="71" applyNumberFormat="1" applyFont="1" applyFill="1" applyBorder="1" applyAlignment="1">
      <alignment horizontal="right" vertical="center" wrapText="1"/>
    </xf>
    <xf numFmtId="208" fontId="39" fillId="6" borderId="13" xfId="71" applyNumberFormat="1" applyFont="1" applyFill="1" applyBorder="1" applyAlignment="1">
      <alignment horizontal="right" vertical="center" wrapText="1"/>
    </xf>
    <xf numFmtId="0" fontId="38" fillId="6" borderId="10" xfId="58" applyFont="1" applyFill="1" applyBorder="1" applyAlignment="1">
      <alignment horizontal="center" vertical="center"/>
      <protection/>
    </xf>
    <xf numFmtId="49" fontId="41" fillId="6" borderId="48" xfId="58" applyNumberFormat="1" applyFont="1" applyFill="1" applyBorder="1" applyAlignment="1">
      <alignment horizontal="center" vertical="center" wrapText="1"/>
      <protection/>
    </xf>
    <xf numFmtId="208" fontId="44" fillId="6" borderId="48" xfId="71" applyNumberFormat="1" applyFont="1" applyFill="1" applyBorder="1" applyAlignment="1">
      <alignment horizontal="right" vertical="center" wrapText="1"/>
    </xf>
    <xf numFmtId="172" fontId="43" fillId="6" borderId="48" xfId="71" applyNumberFormat="1" applyFont="1" applyFill="1" applyBorder="1" applyAlignment="1">
      <alignment horizontal="right" vertical="center" wrapText="1"/>
    </xf>
    <xf numFmtId="0" fontId="57" fillId="0" borderId="0" xfId="0" applyFont="1" applyAlignment="1">
      <alignment horizontal="center"/>
    </xf>
    <xf numFmtId="0" fontId="57" fillId="0" borderId="0" xfId="0" applyFont="1" applyAlignment="1">
      <alignment/>
    </xf>
    <xf numFmtId="0" fontId="58" fillId="0" borderId="0" xfId="0" applyFont="1" applyAlignment="1">
      <alignment horizontal="right"/>
    </xf>
    <xf numFmtId="0" fontId="57" fillId="0" borderId="0" xfId="0" applyFont="1" applyAlignment="1">
      <alignment vertical="top" wrapText="1"/>
    </xf>
    <xf numFmtId="0" fontId="57" fillId="0" borderId="0" xfId="0" applyFont="1" applyBorder="1" applyAlignment="1">
      <alignment horizontal="center"/>
    </xf>
    <xf numFmtId="0" fontId="0" fillId="0" borderId="0" xfId="0" applyAlignment="1">
      <alignment vertical="center"/>
    </xf>
    <xf numFmtId="0" fontId="57" fillId="0" borderId="0" xfId="0" applyFont="1" applyBorder="1" applyAlignment="1">
      <alignment/>
    </xf>
    <xf numFmtId="170" fontId="59" fillId="0" borderId="14" xfId="43" applyFont="1" applyFill="1" applyBorder="1" applyAlignment="1">
      <alignment horizontal="center" vertical="center" wrapText="1"/>
    </xf>
    <xf numFmtId="208" fontId="0" fillId="0" borderId="14" xfId="71" applyNumberFormat="1" applyFont="1" applyFill="1" applyBorder="1" applyAlignment="1">
      <alignment horizontal="left" vertical="center"/>
    </xf>
    <xf numFmtId="208" fontId="50" fillId="0" borderId="14" xfId="71" applyNumberFormat="1" applyFont="1" applyFill="1" applyBorder="1" applyAlignment="1">
      <alignment horizontal="left" vertical="center"/>
    </xf>
    <xf numFmtId="208" fontId="0" fillId="0" borderId="14" xfId="71" applyNumberFormat="1" applyFont="1" applyFill="1" applyBorder="1" applyAlignment="1">
      <alignment horizontal="right"/>
    </xf>
    <xf numFmtId="208" fontId="50" fillId="0" borderId="14" xfId="71" applyNumberFormat="1" applyFont="1" applyFill="1" applyBorder="1" applyAlignment="1">
      <alignment horizontal="right"/>
    </xf>
    <xf numFmtId="172" fontId="41" fillId="26" borderId="14" xfId="71" applyNumberFormat="1" applyFont="1" applyFill="1" applyBorder="1" applyAlignment="1">
      <alignment horizontal="right" vertical="center" wrapText="1"/>
    </xf>
    <xf numFmtId="172" fontId="41" fillId="18" borderId="24" xfId="71" applyNumberFormat="1" applyFont="1" applyFill="1" applyBorder="1" applyAlignment="1">
      <alignment horizontal="right" vertical="center" wrapText="1"/>
    </xf>
    <xf numFmtId="172" fontId="41" fillId="18" borderId="34" xfId="71" applyNumberFormat="1" applyFont="1" applyFill="1" applyBorder="1" applyAlignment="1">
      <alignment horizontal="right" vertical="center" wrapText="1"/>
    </xf>
    <xf numFmtId="0" fontId="39" fillId="18" borderId="32" xfId="58" applyFont="1" applyFill="1" applyBorder="1" applyAlignment="1">
      <alignment horizontal="left" vertical="center" wrapText="1"/>
      <protection/>
    </xf>
    <xf numFmtId="49" fontId="39" fillId="18" borderId="14" xfId="58" applyNumberFormat="1" applyFont="1" applyFill="1" applyBorder="1" applyAlignment="1">
      <alignment horizontal="center" vertical="center" wrapText="1"/>
      <protection/>
    </xf>
    <xf numFmtId="172" fontId="39" fillId="18" borderId="14" xfId="71" applyNumberFormat="1" applyFont="1" applyFill="1" applyBorder="1" applyAlignment="1">
      <alignment horizontal="right" vertical="center" wrapText="1"/>
    </xf>
    <xf numFmtId="0" fontId="0" fillId="18" borderId="0" xfId="58" applyFont="1" applyFill="1">
      <alignment/>
      <protection/>
    </xf>
    <xf numFmtId="0" fontId="35" fillId="18" borderId="32" xfId="58" applyFont="1" applyFill="1" applyBorder="1" applyAlignment="1">
      <alignment horizontal="left" vertical="center" wrapText="1"/>
      <protection/>
    </xf>
    <xf numFmtId="49" fontId="35" fillId="18" borderId="14" xfId="58" applyNumberFormat="1" applyFont="1" applyFill="1" applyBorder="1" applyAlignment="1">
      <alignment horizontal="center" vertical="center" wrapText="1"/>
      <protection/>
    </xf>
    <xf numFmtId="172" fontId="40" fillId="18" borderId="14" xfId="71" applyNumberFormat="1" applyFont="1" applyFill="1" applyBorder="1" applyAlignment="1">
      <alignment horizontal="right" vertical="center" wrapText="1"/>
    </xf>
    <xf numFmtId="49" fontId="35" fillId="18" borderId="14" xfId="58" applyNumberFormat="1" applyFont="1" applyFill="1" applyBorder="1" applyAlignment="1">
      <alignment vertical="center" wrapText="1"/>
      <protection/>
    </xf>
    <xf numFmtId="186" fontId="35" fillId="18" borderId="14" xfId="58" applyNumberFormat="1" applyFont="1" applyFill="1" applyBorder="1" applyAlignment="1">
      <alignment vertical="center" wrapText="1"/>
      <protection/>
    </xf>
    <xf numFmtId="0" fontId="45" fillId="18" borderId="32" xfId="58" applyFont="1" applyFill="1" applyBorder="1" applyAlignment="1">
      <alignment horizontal="left" vertical="center" wrapText="1"/>
      <protection/>
    </xf>
    <xf numFmtId="49" fontId="41" fillId="18" borderId="14" xfId="58" applyNumberFormat="1" applyFont="1" applyFill="1" applyBorder="1" applyAlignment="1">
      <alignment horizontal="center" vertical="center" wrapText="1"/>
      <protection/>
    </xf>
    <xf numFmtId="0" fontId="41" fillId="18" borderId="32" xfId="58" applyFont="1" applyFill="1" applyBorder="1" applyAlignment="1">
      <alignment horizontal="left" vertical="center" wrapText="1"/>
      <protection/>
    </xf>
    <xf numFmtId="0" fontId="30" fillId="18" borderId="14" xfId="0" applyFont="1" applyFill="1" applyBorder="1" applyAlignment="1">
      <alignment horizontal="justify" vertical="top" wrapText="1"/>
    </xf>
    <xf numFmtId="172" fontId="39" fillId="1" borderId="14" xfId="71" applyNumberFormat="1" applyFont="1" applyFill="1" applyBorder="1" applyAlignment="1">
      <alignment horizontal="right" vertical="center" wrapText="1"/>
    </xf>
    <xf numFmtId="194" fontId="23" fillId="0" borderId="14" xfId="54" applyNumberFormat="1" applyFont="1" applyFill="1" applyBorder="1" applyAlignment="1">
      <alignment/>
      <protection/>
    </xf>
    <xf numFmtId="186" fontId="23" fillId="0" borderId="39" xfId="71" applyNumberFormat="1" applyFont="1" applyFill="1" applyBorder="1" applyAlignment="1">
      <alignment/>
    </xf>
    <xf numFmtId="194" fontId="23" fillId="0" borderId="39" xfId="71" applyNumberFormat="1" applyFont="1" applyFill="1" applyBorder="1" applyAlignment="1">
      <alignment/>
    </xf>
    <xf numFmtId="186" fontId="23" fillId="0" borderId="10" xfId="54" applyNumberFormat="1" applyFont="1" applyFill="1" applyBorder="1" applyAlignment="1">
      <alignment/>
      <protection/>
    </xf>
    <xf numFmtId="203" fontId="23" fillId="0" borderId="14" xfId="71" applyNumberFormat="1" applyFont="1" applyFill="1" applyBorder="1" applyAlignment="1">
      <alignment/>
    </xf>
    <xf numFmtId="203" fontId="23" fillId="0" borderId="14" xfId="54" applyNumberFormat="1" applyFont="1" applyFill="1" applyBorder="1" applyAlignment="1">
      <alignment/>
      <protection/>
    </xf>
    <xf numFmtId="0" fontId="22" fillId="0" borderId="0" xfId="0" applyFont="1" applyBorder="1" applyAlignment="1">
      <alignment horizontal="center"/>
    </xf>
    <xf numFmtId="0" fontId="22" fillId="0" borderId="0" xfId="0" applyFont="1" applyBorder="1" applyAlignment="1">
      <alignment vertical="top" wrapText="1"/>
    </xf>
    <xf numFmtId="4" fontId="22" fillId="0" borderId="0" xfId="0" applyNumberFormat="1" applyFont="1" applyBorder="1" applyAlignment="1">
      <alignment horizontal="center"/>
    </xf>
    <xf numFmtId="0" fontId="34" fillId="0" borderId="12" xfId="0" applyFont="1" applyBorder="1" applyAlignment="1">
      <alignment horizontal="center" vertical="center" wrapText="1"/>
    </xf>
    <xf numFmtId="9" fontId="22" fillId="0" borderId="31" xfId="0" applyNumberFormat="1" applyFont="1" applyBorder="1" applyAlignment="1">
      <alignment horizontal="center" vertical="center"/>
    </xf>
    <xf numFmtId="9" fontId="22" fillId="0" borderId="50" xfId="0" applyNumberFormat="1" applyFont="1" applyBorder="1" applyAlignment="1">
      <alignment horizontal="center" vertical="center"/>
    </xf>
    <xf numFmtId="9" fontId="22" fillId="0" borderId="51" xfId="0" applyNumberFormat="1" applyFont="1" applyBorder="1" applyAlignment="1">
      <alignment horizontal="center" vertical="center"/>
    </xf>
    <xf numFmtId="9" fontId="22" fillId="0" borderId="51" xfId="0" applyNumberFormat="1" applyFont="1" applyFill="1" applyBorder="1" applyAlignment="1">
      <alignment horizontal="center" vertical="center"/>
    </xf>
    <xf numFmtId="9" fontId="22" fillId="0" borderId="52" xfId="0" applyNumberFormat="1" applyFont="1" applyBorder="1" applyAlignment="1">
      <alignment horizontal="center" vertical="center"/>
    </xf>
    <xf numFmtId="9" fontId="22" fillId="0" borderId="53" xfId="0" applyNumberFormat="1" applyFont="1" applyBorder="1" applyAlignment="1">
      <alignment horizontal="center" vertical="center"/>
    </xf>
    <xf numFmtId="172" fontId="54" fillId="0" borderId="14" xfId="60" applyNumberFormat="1" applyFont="1" applyFill="1" applyBorder="1" applyAlignment="1">
      <alignment horizontal="left" vertical="center" wrapText="1"/>
      <protection/>
    </xf>
    <xf numFmtId="0" fontId="30" fillId="0" borderId="32" xfId="58" applyNumberFormat="1" applyFont="1" applyFill="1" applyBorder="1" applyAlignment="1" applyProtection="1">
      <alignment horizontal="left" vertical="center" wrapText="1" shrinkToFit="1"/>
      <protection/>
    </xf>
    <xf numFmtId="0" fontId="30" fillId="0" borderId="32" xfId="58" applyNumberFormat="1" applyFont="1" applyFill="1" applyBorder="1" applyAlignment="1">
      <alignment horizontal="left" vertical="center" wrapText="1" shrinkToFit="1"/>
      <protection/>
    </xf>
    <xf numFmtId="0" fontId="30" fillId="0" borderId="32" xfId="58" applyNumberFormat="1" applyFont="1" applyFill="1" applyBorder="1" applyAlignment="1" applyProtection="1">
      <alignment horizontal="left" vertical="center" wrapText="1"/>
      <protection/>
    </xf>
    <xf numFmtId="172" fontId="60" fillId="0" borderId="14" xfId="60" applyNumberFormat="1" applyFont="1" applyFill="1" applyBorder="1" applyAlignment="1">
      <alignment horizontal="left" vertical="center" wrapText="1"/>
      <protection/>
    </xf>
    <xf numFmtId="0" fontId="30" fillId="0" borderId="14" xfId="58" applyNumberFormat="1" applyFont="1" applyFill="1" applyBorder="1" applyAlignment="1" applyProtection="1">
      <alignment horizontal="left" vertical="center" wrapText="1"/>
      <protection/>
    </xf>
    <xf numFmtId="49" fontId="40" fillId="2" borderId="14" xfId="58" applyNumberFormat="1" applyFont="1" applyFill="1" applyBorder="1" applyAlignment="1" applyProtection="1">
      <alignment horizontal="center" vertical="center" wrapText="1"/>
      <protection/>
    </xf>
    <xf numFmtId="0" fontId="61" fillId="0" borderId="0" xfId="56" applyFont="1" applyAlignment="1">
      <alignment horizontal="center" wrapText="1"/>
      <protection/>
    </xf>
    <xf numFmtId="0" fontId="41" fillId="0" borderId="14" xfId="58" applyFont="1" applyFill="1" applyBorder="1" applyAlignment="1">
      <alignment vertical="top" wrapText="1"/>
      <protection/>
    </xf>
    <xf numFmtId="205" fontId="30" fillId="0" borderId="14" xfId="60" applyNumberFormat="1" applyFont="1" applyFill="1" applyBorder="1" applyAlignment="1">
      <alignment vertical="center" wrapText="1"/>
      <protection/>
    </xf>
    <xf numFmtId="0" fontId="30" fillId="0" borderId="0" xfId="0" applyFont="1" applyFill="1" applyBorder="1" applyAlignment="1">
      <alignment horizontal="left" vertical="center" wrapText="1"/>
    </xf>
    <xf numFmtId="186" fontId="37" fillId="0" borderId="0" xfId="71" applyNumberFormat="1" applyFont="1" applyAlignment="1">
      <alignment/>
    </xf>
    <xf numFmtId="186" fontId="38" fillId="0" borderId="0" xfId="71" applyNumberFormat="1" applyFont="1" applyAlignment="1">
      <alignment/>
    </xf>
    <xf numFmtId="210" fontId="36" fillId="2" borderId="33" xfId="0" applyNumberFormat="1" applyFont="1" applyFill="1" applyBorder="1" applyAlignment="1">
      <alignment horizontal="center" vertical="top" wrapText="1"/>
    </xf>
    <xf numFmtId="208" fontId="35" fillId="21" borderId="54" xfId="71" applyNumberFormat="1" applyFont="1" applyFill="1" applyBorder="1" applyAlignment="1">
      <alignment horizontal="center" vertical="center"/>
    </xf>
    <xf numFmtId="208" fontId="35" fillId="19" borderId="54" xfId="71" applyNumberFormat="1" applyFont="1" applyFill="1" applyBorder="1" applyAlignment="1">
      <alignment horizontal="center" vertical="center"/>
    </xf>
    <xf numFmtId="208" fontId="41" fillId="2" borderId="54" xfId="71" applyNumberFormat="1" applyFont="1" applyFill="1" applyBorder="1" applyAlignment="1">
      <alignment vertical="center" wrapText="1"/>
    </xf>
    <xf numFmtId="208" fontId="41" fillId="2" borderId="33" xfId="71" applyNumberFormat="1" applyFont="1" applyFill="1" applyBorder="1" applyAlignment="1">
      <alignment horizontal="right" vertical="center" wrapText="1"/>
    </xf>
    <xf numFmtId="208" fontId="40" fillId="2" borderId="33" xfId="71" applyNumberFormat="1" applyFont="1" applyFill="1" applyBorder="1" applyAlignment="1">
      <alignment horizontal="right" vertical="center" wrapText="1"/>
    </xf>
    <xf numFmtId="172" fontId="41" fillId="2" borderId="33" xfId="71" applyNumberFormat="1" applyFont="1" applyFill="1" applyBorder="1" applyAlignment="1">
      <alignment horizontal="right" vertical="center" wrapText="1"/>
    </xf>
    <xf numFmtId="172" fontId="35" fillId="2" borderId="33" xfId="71" applyNumberFormat="1" applyFont="1" applyFill="1" applyBorder="1" applyAlignment="1">
      <alignment horizontal="right" vertical="center" wrapText="1"/>
    </xf>
    <xf numFmtId="186" fontId="35" fillId="2" borderId="33" xfId="58" applyNumberFormat="1" applyFont="1" applyFill="1" applyBorder="1" applyAlignment="1">
      <alignment vertical="center" wrapText="1"/>
      <protection/>
    </xf>
    <xf numFmtId="0" fontId="0" fillId="0" borderId="33" xfId="58" applyFont="1" applyBorder="1">
      <alignment/>
      <protection/>
    </xf>
    <xf numFmtId="172" fontId="40" fillId="2" borderId="33" xfId="71" applyNumberFormat="1" applyFont="1" applyFill="1" applyBorder="1" applyAlignment="1">
      <alignment horizontal="right" vertical="center" wrapText="1"/>
    </xf>
    <xf numFmtId="186" fontId="35" fillId="0" borderId="33" xfId="58" applyNumberFormat="1" applyFont="1" applyFill="1" applyBorder="1" applyAlignment="1">
      <alignment vertical="center" wrapText="1"/>
      <protection/>
    </xf>
    <xf numFmtId="172" fontId="30" fillId="0" borderId="33" xfId="71" applyNumberFormat="1" applyFont="1" applyFill="1" applyBorder="1" applyAlignment="1">
      <alignment horizontal="right" vertical="center" wrapText="1"/>
    </xf>
    <xf numFmtId="208" fontId="30" fillId="0" borderId="33" xfId="71" applyNumberFormat="1" applyFont="1" applyFill="1" applyBorder="1" applyAlignment="1">
      <alignment horizontal="right" vertical="center" wrapText="1"/>
    </xf>
    <xf numFmtId="208" fontId="30" fillId="2" borderId="33" xfId="71" applyNumberFormat="1" applyFont="1" applyFill="1" applyBorder="1" applyAlignment="1">
      <alignment horizontal="right" vertical="center" wrapText="1"/>
    </xf>
    <xf numFmtId="172" fontId="30" fillId="2" borderId="33" xfId="71" applyNumberFormat="1" applyFont="1" applyFill="1" applyBorder="1" applyAlignment="1">
      <alignment horizontal="right" vertical="center" wrapText="1"/>
    </xf>
    <xf numFmtId="172" fontId="41" fillId="2" borderId="54" xfId="71" applyNumberFormat="1" applyFont="1" applyFill="1" applyBorder="1" applyAlignment="1">
      <alignment horizontal="right" vertical="center" wrapText="1"/>
    </xf>
    <xf numFmtId="208" fontId="35" fillId="2" borderId="33" xfId="71" applyNumberFormat="1" applyFont="1" applyFill="1" applyBorder="1" applyAlignment="1">
      <alignment horizontal="right" vertical="center" wrapText="1"/>
    </xf>
    <xf numFmtId="208" fontId="41" fillId="0" borderId="33" xfId="71" applyNumberFormat="1" applyFont="1" applyFill="1" applyBorder="1" applyAlignment="1">
      <alignment horizontal="right" vertical="center" wrapText="1"/>
    </xf>
    <xf numFmtId="186" fontId="35" fillId="2" borderId="54" xfId="58" applyNumberFormat="1" applyFont="1" applyFill="1" applyBorder="1" applyAlignment="1">
      <alignment vertical="center" wrapText="1"/>
      <protection/>
    </xf>
    <xf numFmtId="208" fontId="35" fillId="2" borderId="33" xfId="71" applyNumberFormat="1" applyFont="1" applyFill="1" applyBorder="1" applyAlignment="1">
      <alignment vertical="center" wrapText="1"/>
    </xf>
    <xf numFmtId="208" fontId="35" fillId="0" borderId="33" xfId="71" applyNumberFormat="1" applyFont="1" applyFill="1" applyBorder="1" applyAlignment="1">
      <alignment horizontal="right" vertical="center" wrapText="1"/>
    </xf>
    <xf numFmtId="0" fontId="0" fillId="0" borderId="55" xfId="58" applyFont="1" applyBorder="1">
      <alignment/>
      <protection/>
    </xf>
    <xf numFmtId="208" fontId="35" fillId="15" borderId="33" xfId="71" applyNumberFormat="1" applyFont="1" applyFill="1" applyBorder="1" applyAlignment="1">
      <alignment horizontal="right" vertical="center" wrapText="1"/>
    </xf>
    <xf numFmtId="208" fontId="40" fillId="0" borderId="33" xfId="71" applyNumberFormat="1" applyFont="1" applyFill="1" applyBorder="1" applyAlignment="1">
      <alignment horizontal="right" vertical="center" wrapText="1"/>
    </xf>
    <xf numFmtId="172" fontId="51" fillId="0" borderId="33" xfId="58" applyNumberFormat="1" applyFont="1" applyFill="1" applyBorder="1" applyAlignment="1">
      <alignment vertical="center"/>
      <protection/>
    </xf>
    <xf numFmtId="208" fontId="0" fillId="0" borderId="33" xfId="71" applyNumberFormat="1" applyFont="1" applyFill="1" applyBorder="1" applyAlignment="1">
      <alignment vertical="center"/>
    </xf>
    <xf numFmtId="172" fontId="40" fillId="0" borderId="33" xfId="71" applyNumberFormat="1" applyFont="1" applyFill="1" applyBorder="1" applyAlignment="1">
      <alignment horizontal="right" vertical="center" wrapText="1"/>
    </xf>
    <xf numFmtId="172" fontId="30" fillId="0" borderId="33" xfId="71" applyNumberFormat="1" applyFont="1" applyFill="1" applyBorder="1" applyAlignment="1">
      <alignment vertical="center"/>
    </xf>
    <xf numFmtId="172" fontId="41" fillId="0" borderId="33" xfId="71" applyNumberFormat="1" applyFont="1" applyFill="1" applyBorder="1" applyAlignment="1">
      <alignment horizontal="right" vertical="center" wrapText="1"/>
    </xf>
    <xf numFmtId="172" fontId="35" fillId="0" borderId="33" xfId="71" applyNumberFormat="1" applyFont="1" applyFill="1" applyBorder="1" applyAlignment="1">
      <alignment horizontal="right" vertical="center" wrapText="1"/>
    </xf>
    <xf numFmtId="186" fontId="30" fillId="0" borderId="54" xfId="58" applyNumberFormat="1" applyFont="1" applyFill="1" applyBorder="1" applyAlignment="1">
      <alignment horizontal="right" vertical="center" wrapText="1"/>
      <protection/>
    </xf>
    <xf numFmtId="186" fontId="30" fillId="0" borderId="24" xfId="58" applyNumberFormat="1" applyFont="1" applyFill="1" applyBorder="1" applyAlignment="1">
      <alignment horizontal="right" vertical="center" wrapText="1"/>
      <protection/>
    </xf>
    <xf numFmtId="186" fontId="0" fillId="0" borderId="54" xfId="58" applyNumberFormat="1" applyFont="1" applyFill="1" applyBorder="1">
      <alignment/>
      <protection/>
    </xf>
    <xf numFmtId="186" fontId="41" fillId="0" borderId="24" xfId="58" applyNumberFormat="1" applyFont="1" applyFill="1" applyBorder="1" applyAlignment="1">
      <alignment horizontal="right" vertical="center" wrapText="1"/>
      <protection/>
    </xf>
    <xf numFmtId="186" fontId="30" fillId="0" borderId="33" xfId="58" applyNumberFormat="1" applyFont="1" applyFill="1" applyBorder="1" applyAlignment="1">
      <alignment horizontal="right" vertical="center"/>
      <protection/>
    </xf>
    <xf numFmtId="186" fontId="41" fillId="0" borderId="33" xfId="58" applyNumberFormat="1" applyFont="1" applyFill="1" applyBorder="1" applyAlignment="1">
      <alignment vertical="center" wrapText="1"/>
      <protection/>
    </xf>
    <xf numFmtId="172" fontId="50" fillId="0" borderId="33" xfId="71" applyNumberFormat="1" applyFont="1" applyFill="1" applyBorder="1" applyAlignment="1">
      <alignment horizontal="right"/>
    </xf>
    <xf numFmtId="172" fontId="0" fillId="0" borderId="33" xfId="71" applyNumberFormat="1" applyFont="1" applyFill="1" applyBorder="1" applyAlignment="1">
      <alignment horizontal="right"/>
    </xf>
    <xf numFmtId="172" fontId="35" fillId="21" borderId="32" xfId="71" applyNumberFormat="1" applyFont="1" applyFill="1" applyBorder="1" applyAlignment="1">
      <alignment horizontal="center" vertical="center"/>
    </xf>
    <xf numFmtId="208" fontId="41" fillId="0" borderId="32" xfId="71" applyNumberFormat="1" applyFont="1" applyFill="1" applyBorder="1" applyAlignment="1">
      <alignment horizontal="right" vertical="center" wrapText="1"/>
    </xf>
    <xf numFmtId="208" fontId="40" fillId="0" borderId="32" xfId="71" applyNumberFormat="1" applyFont="1" applyFill="1" applyBorder="1" applyAlignment="1">
      <alignment horizontal="right" vertical="center" wrapText="1"/>
    </xf>
    <xf numFmtId="172" fontId="35" fillId="0" borderId="32" xfId="71" applyNumberFormat="1" applyFont="1" applyFill="1" applyBorder="1" applyAlignment="1">
      <alignment horizontal="right" vertical="center" wrapText="1"/>
    </xf>
    <xf numFmtId="49" fontId="35" fillId="0" borderId="32" xfId="58" applyNumberFormat="1" applyFont="1" applyFill="1" applyBorder="1" applyAlignment="1">
      <alignment vertical="center" wrapText="1"/>
      <protection/>
    </xf>
    <xf numFmtId="172" fontId="40" fillId="0" borderId="32" xfId="71" applyNumberFormat="1" applyFont="1" applyFill="1" applyBorder="1" applyAlignment="1">
      <alignment horizontal="right" vertical="center" wrapText="1"/>
    </xf>
    <xf numFmtId="172" fontId="30" fillId="0" borderId="32" xfId="71" applyNumberFormat="1" applyFont="1" applyFill="1" applyBorder="1" applyAlignment="1">
      <alignment horizontal="right" vertical="center" wrapText="1"/>
    </xf>
    <xf numFmtId="208" fontId="30" fillId="0" borderId="32" xfId="71" applyNumberFormat="1" applyFont="1" applyFill="1" applyBorder="1" applyAlignment="1">
      <alignment horizontal="right" vertical="center" wrapText="1"/>
    </xf>
    <xf numFmtId="208" fontId="35" fillId="0" borderId="32" xfId="71" applyNumberFormat="1" applyFont="1" applyFill="1" applyBorder="1" applyAlignment="1">
      <alignment horizontal="right" vertical="center" wrapText="1"/>
    </xf>
    <xf numFmtId="186" fontId="35" fillId="15" borderId="32" xfId="71" applyNumberFormat="1" applyFont="1" applyFill="1" applyBorder="1" applyAlignment="1" applyProtection="1">
      <alignment horizontal="right" vertical="center" wrapText="1"/>
      <protection locked="0"/>
    </xf>
    <xf numFmtId="186" fontId="40" fillId="0" borderId="32" xfId="71" applyNumberFormat="1" applyFont="1" applyFill="1" applyBorder="1" applyAlignment="1">
      <alignment horizontal="right" vertical="center" wrapText="1"/>
    </xf>
    <xf numFmtId="186" fontId="35" fillId="0" borderId="32" xfId="71" applyNumberFormat="1" applyFont="1" applyFill="1" applyBorder="1" applyAlignment="1">
      <alignment horizontal="right" vertical="center" wrapText="1"/>
    </xf>
    <xf numFmtId="186" fontId="41" fillId="0" borderId="32" xfId="58" applyNumberFormat="1" applyFont="1" applyFill="1" applyBorder="1" applyAlignment="1">
      <alignment vertical="center" wrapText="1"/>
      <protection/>
    </xf>
    <xf numFmtId="0" fontId="37" fillId="0" borderId="32" xfId="58" applyFont="1" applyFill="1" applyBorder="1">
      <alignment/>
      <protection/>
    </xf>
    <xf numFmtId="186" fontId="41" fillId="0" borderId="32" xfId="58" applyNumberFormat="1" applyFont="1" applyFill="1" applyBorder="1" applyAlignment="1">
      <alignment horizontal="right" vertical="center" wrapText="1"/>
      <protection/>
    </xf>
    <xf numFmtId="0" fontId="0" fillId="0" borderId="32" xfId="58" applyFont="1" applyFill="1" applyBorder="1">
      <alignment/>
      <protection/>
    </xf>
    <xf numFmtId="172" fontId="40" fillId="0" borderId="32" xfId="71" applyNumberFormat="1" applyFont="1" applyFill="1" applyBorder="1" applyAlignment="1">
      <alignment horizontal="right"/>
    </xf>
    <xf numFmtId="172" fontId="30" fillId="0" borderId="32" xfId="71" applyNumberFormat="1" applyFont="1" applyFill="1" applyBorder="1" applyAlignment="1">
      <alignment horizontal="right"/>
    </xf>
    <xf numFmtId="186" fontId="34" fillId="0" borderId="14" xfId="71" applyNumberFormat="1" applyFont="1" applyBorder="1" applyAlignment="1">
      <alignment/>
    </xf>
    <xf numFmtId="186" fontId="37" fillId="0" borderId="14" xfId="71" applyNumberFormat="1" applyFont="1" applyBorder="1" applyAlignment="1">
      <alignment/>
    </xf>
    <xf numFmtId="186" fontId="0" fillId="0" borderId="14" xfId="71" applyNumberFormat="1" applyFont="1" applyFill="1" applyBorder="1" applyAlignment="1">
      <alignment/>
    </xf>
    <xf numFmtId="186" fontId="38" fillId="0" borderId="14" xfId="71" applyNumberFormat="1" applyFont="1" applyBorder="1" applyAlignment="1">
      <alignment/>
    </xf>
    <xf numFmtId="186" fontId="37" fillId="0" borderId="14" xfId="71" applyNumberFormat="1" applyFont="1" applyFill="1" applyBorder="1" applyAlignment="1">
      <alignment/>
    </xf>
    <xf numFmtId="186" fontId="50" fillId="0" borderId="14" xfId="71" applyNumberFormat="1" applyFont="1" applyFill="1" applyBorder="1" applyAlignment="1">
      <alignment/>
    </xf>
    <xf numFmtId="208" fontId="51" fillId="0" borderId="14" xfId="71" applyNumberFormat="1" applyFont="1" applyFill="1" applyBorder="1" applyAlignment="1">
      <alignment horizontal="right" vertical="center" wrapText="1"/>
    </xf>
    <xf numFmtId="186" fontId="34" fillId="0" borderId="0" xfId="71" applyNumberFormat="1" applyFont="1" applyAlignment="1">
      <alignment/>
    </xf>
    <xf numFmtId="186" fontId="55" fillId="0" borderId="0" xfId="71" applyNumberFormat="1" applyFont="1" applyAlignment="1">
      <alignment/>
    </xf>
    <xf numFmtId="186" fontId="55" fillId="0" borderId="0" xfId="71" applyNumberFormat="1" applyFont="1" applyAlignment="1">
      <alignment horizontal="right"/>
    </xf>
    <xf numFmtId="186" fontId="50" fillId="0" borderId="0" xfId="71" applyNumberFormat="1" applyFont="1" applyAlignment="1">
      <alignment/>
    </xf>
    <xf numFmtId="186" fontId="50" fillId="2" borderId="0" xfId="71" applyNumberFormat="1" applyFont="1" applyFill="1" applyAlignment="1">
      <alignment/>
    </xf>
    <xf numFmtId="186" fontId="50" fillId="2" borderId="14" xfId="71" applyNumberFormat="1" applyFont="1" applyFill="1" applyBorder="1" applyAlignment="1">
      <alignment/>
    </xf>
    <xf numFmtId="186" fontId="50" fillId="0" borderId="14" xfId="71" applyNumberFormat="1" applyFont="1" applyBorder="1" applyAlignment="1">
      <alignment/>
    </xf>
    <xf numFmtId="186" fontId="37" fillId="0" borderId="14" xfId="58" applyNumberFormat="1" applyFont="1" applyFill="1" applyBorder="1">
      <alignment/>
      <protection/>
    </xf>
    <xf numFmtId="49" fontId="50" fillId="2" borderId="14" xfId="71" applyNumberFormat="1" applyFont="1" applyFill="1" applyBorder="1" applyAlignment="1">
      <alignment horizontal="center" vertical="center"/>
    </xf>
    <xf numFmtId="186" fontId="50" fillId="2" borderId="32" xfId="71" applyNumberFormat="1" applyFont="1" applyFill="1" applyBorder="1" applyAlignment="1">
      <alignment/>
    </xf>
    <xf numFmtId="186" fontId="50" fillId="0" borderId="32" xfId="71" applyNumberFormat="1" applyFont="1" applyBorder="1" applyAlignment="1">
      <alignment/>
    </xf>
    <xf numFmtId="186" fontId="34" fillId="0" borderId="32" xfId="71" applyNumberFormat="1" applyFont="1" applyBorder="1" applyAlignment="1">
      <alignment/>
    </xf>
    <xf numFmtId="186" fontId="37" fillId="0" borderId="32" xfId="71" applyNumberFormat="1" applyFont="1" applyBorder="1" applyAlignment="1">
      <alignment/>
    </xf>
    <xf numFmtId="186" fontId="50" fillId="0" borderId="32" xfId="71" applyNumberFormat="1" applyFont="1" applyFill="1" applyBorder="1" applyAlignment="1">
      <alignment/>
    </xf>
    <xf numFmtId="186" fontId="38" fillId="0" borderId="32" xfId="71" applyNumberFormat="1" applyFont="1" applyBorder="1" applyAlignment="1">
      <alignment/>
    </xf>
    <xf numFmtId="186" fontId="37" fillId="0" borderId="32" xfId="71" applyNumberFormat="1" applyFont="1" applyFill="1" applyBorder="1" applyAlignment="1">
      <alignment/>
    </xf>
    <xf numFmtId="186" fontId="50" fillId="0" borderId="14" xfId="71" applyNumberFormat="1" applyFont="1" applyFill="1" applyBorder="1" applyAlignment="1">
      <alignment horizontal="left"/>
    </xf>
    <xf numFmtId="0" fontId="14" fillId="0" borderId="0" xfId="54" applyFill="1" applyAlignment="1">
      <alignment horizontal="right"/>
      <protection/>
    </xf>
    <xf numFmtId="186" fontId="37" fillId="18" borderId="14" xfId="71" applyNumberFormat="1" applyFont="1" applyFill="1" applyBorder="1" applyAlignment="1">
      <alignment/>
    </xf>
    <xf numFmtId="186" fontId="50" fillId="18" borderId="14" xfId="71" applyNumberFormat="1" applyFont="1" applyFill="1" applyBorder="1" applyAlignment="1">
      <alignment/>
    </xf>
    <xf numFmtId="186" fontId="35" fillId="8" borderId="14" xfId="58" applyNumberFormat="1" applyFont="1" applyFill="1" applyBorder="1" applyAlignment="1">
      <alignment vertical="center" wrapText="1"/>
      <protection/>
    </xf>
    <xf numFmtId="186" fontId="37" fillId="0" borderId="0" xfId="71" applyNumberFormat="1" applyFont="1" applyFill="1" applyBorder="1" applyAlignment="1">
      <alignment/>
    </xf>
    <xf numFmtId="186" fontId="50" fillId="0" borderId="0" xfId="71" applyNumberFormat="1" applyFont="1" applyFill="1" applyBorder="1" applyAlignment="1">
      <alignment/>
    </xf>
    <xf numFmtId="186" fontId="50" fillId="18" borderId="32" xfId="71" applyNumberFormat="1" applyFont="1" applyFill="1" applyBorder="1" applyAlignment="1">
      <alignment/>
    </xf>
    <xf numFmtId="49" fontId="41" fillId="0" borderId="39" xfId="58" applyNumberFormat="1" applyFont="1" applyFill="1" applyBorder="1" applyAlignment="1">
      <alignment horizontal="center" vertical="center" wrapText="1"/>
      <protection/>
    </xf>
    <xf numFmtId="0" fontId="41" fillId="0" borderId="32" xfId="58" applyFont="1" applyFill="1" applyBorder="1" applyAlignment="1">
      <alignment vertical="center" wrapText="1"/>
      <protection/>
    </xf>
    <xf numFmtId="186" fontId="50" fillId="18" borderId="14" xfId="71" applyNumberFormat="1" applyFont="1" applyFill="1" applyBorder="1" applyAlignment="1">
      <alignment horizontal="left"/>
    </xf>
    <xf numFmtId="49" fontId="41" fillId="0" borderId="24" xfId="58" applyNumberFormat="1" applyFont="1" applyFill="1" applyBorder="1" applyAlignment="1">
      <alignment vertical="center" wrapText="1"/>
      <protection/>
    </xf>
    <xf numFmtId="186" fontId="30" fillId="0" borderId="32" xfId="58" applyNumberFormat="1" applyFont="1" applyFill="1" applyBorder="1" applyAlignment="1">
      <alignment horizontal="right" vertical="center"/>
      <protection/>
    </xf>
    <xf numFmtId="172" fontId="30" fillId="0" borderId="14" xfId="71" applyNumberFormat="1" applyFont="1" applyFill="1" applyBorder="1" applyAlignment="1">
      <alignment horizontal="right" vertical="center"/>
    </xf>
    <xf numFmtId="49" fontId="30" fillId="0" borderId="14" xfId="60" applyNumberFormat="1" applyFont="1" applyFill="1" applyBorder="1" applyAlignment="1">
      <alignment vertical="center" wrapText="1"/>
      <protection/>
    </xf>
    <xf numFmtId="0" fontId="14" fillId="0" borderId="0" xfId="54" applyBorder="1">
      <alignment/>
      <protection/>
    </xf>
    <xf numFmtId="0" fontId="23" fillId="0" borderId="0" xfId="54" applyFont="1" applyFill="1" applyBorder="1">
      <alignment/>
      <protection/>
    </xf>
    <xf numFmtId="0" fontId="23" fillId="0" borderId="20" xfId="54" applyFont="1" applyFill="1" applyBorder="1">
      <alignment/>
      <protection/>
    </xf>
    <xf numFmtId="186" fontId="23" fillId="0" borderId="19" xfId="54" applyNumberFormat="1" applyFont="1" applyFill="1" applyBorder="1" applyAlignment="1">
      <alignment/>
      <protection/>
    </xf>
    <xf numFmtId="206" fontId="41" fillId="0" borderId="14" xfId="71" applyNumberFormat="1" applyFont="1" applyFill="1" applyBorder="1" applyAlignment="1">
      <alignment horizontal="right" vertical="center" wrapText="1"/>
    </xf>
    <xf numFmtId="186" fontId="41" fillId="0" borderId="14" xfId="71" applyNumberFormat="1" applyFont="1" applyFill="1" applyBorder="1" applyAlignment="1">
      <alignment horizontal="right" vertical="center" wrapText="1"/>
    </xf>
    <xf numFmtId="0" fontId="0" fillId="17" borderId="0" xfId="58" applyFont="1" applyFill="1" applyBorder="1">
      <alignment/>
      <protection/>
    </xf>
    <xf numFmtId="187" fontId="30" fillId="0" borderId="32" xfId="58" applyNumberFormat="1" applyFont="1" applyFill="1" applyBorder="1" applyAlignment="1">
      <alignment horizontal="right" vertical="center" wrapText="1"/>
      <protection/>
    </xf>
    <xf numFmtId="0" fontId="0" fillId="18" borderId="0" xfId="58" applyFont="1" applyFill="1" applyBorder="1">
      <alignment/>
      <protection/>
    </xf>
    <xf numFmtId="0" fontId="30" fillId="0" borderId="14" xfId="0" applyFont="1" applyFill="1" applyBorder="1" applyAlignment="1">
      <alignment vertical="center" wrapText="1"/>
    </xf>
    <xf numFmtId="172" fontId="30" fillId="0" borderId="14" xfId="60" applyNumberFormat="1" applyFont="1" applyFill="1" applyBorder="1" applyAlignment="1">
      <alignment horizontal="left" vertical="center" wrapText="1"/>
      <protection/>
    </xf>
    <xf numFmtId="0" fontId="38" fillId="25" borderId="32" xfId="0" applyFont="1" applyFill="1" applyBorder="1" applyAlignment="1">
      <alignment horizontal="left" vertical="center"/>
    </xf>
    <xf numFmtId="49" fontId="35" fillId="25" borderId="14" xfId="58" applyNumberFormat="1" applyFont="1" applyFill="1" applyBorder="1" applyAlignment="1">
      <alignment horizontal="center" vertical="center" wrapText="1"/>
      <protection/>
    </xf>
    <xf numFmtId="0" fontId="41" fillId="25" borderId="14" xfId="58" applyFont="1" applyFill="1" applyBorder="1" applyAlignment="1">
      <alignment horizontal="center" vertical="center" wrapText="1"/>
      <protection/>
    </xf>
    <xf numFmtId="49" fontId="41" fillId="25" borderId="14" xfId="58" applyNumberFormat="1" applyFont="1" applyFill="1" applyBorder="1" applyAlignment="1">
      <alignment horizontal="center" vertical="center" wrapText="1"/>
      <protection/>
    </xf>
    <xf numFmtId="0" fontId="35" fillId="25" borderId="14" xfId="58" applyFont="1" applyFill="1" applyBorder="1" applyAlignment="1">
      <alignment horizontal="center" vertical="center" wrapText="1"/>
      <protection/>
    </xf>
    <xf numFmtId="0" fontId="26" fillId="25" borderId="48" xfId="55" applyFont="1" applyFill="1" applyBorder="1" applyAlignment="1">
      <alignment horizontal="left" vertical="center" wrapText="1"/>
      <protection/>
    </xf>
    <xf numFmtId="49" fontId="30" fillId="22" borderId="13" xfId="58" applyNumberFormat="1" applyFont="1" applyFill="1" applyBorder="1" applyAlignment="1">
      <alignment horizontal="center" vertical="center" wrapText="1"/>
      <protection/>
    </xf>
    <xf numFmtId="0" fontId="30" fillId="22" borderId="13" xfId="58" applyNumberFormat="1" applyFont="1" applyFill="1" applyBorder="1" applyAlignment="1">
      <alignment horizontal="center" vertical="center" wrapText="1"/>
      <protection/>
    </xf>
    <xf numFmtId="0" fontId="30" fillId="22" borderId="13" xfId="58" applyFont="1" applyFill="1" applyBorder="1" applyAlignment="1">
      <alignment horizontal="center" vertical="center" wrapText="1"/>
      <protection/>
    </xf>
    <xf numFmtId="0" fontId="41" fillId="2" borderId="39" xfId="58" applyFont="1" applyFill="1" applyBorder="1" applyAlignment="1">
      <alignment horizontal="center" vertical="center" wrapText="1"/>
      <protection/>
    </xf>
    <xf numFmtId="0" fontId="38" fillId="25" borderId="56" xfId="58" applyFont="1" applyFill="1" applyBorder="1" applyAlignment="1">
      <alignment horizontal="center" vertical="center"/>
      <protection/>
    </xf>
    <xf numFmtId="49" fontId="38" fillId="25" borderId="48" xfId="58" applyNumberFormat="1" applyFont="1" applyFill="1" applyBorder="1" applyAlignment="1">
      <alignment horizontal="center" vertical="center" wrapText="1"/>
      <protection/>
    </xf>
    <xf numFmtId="49" fontId="30" fillId="25" borderId="48" xfId="58" applyNumberFormat="1" applyFont="1" applyFill="1" applyBorder="1" applyAlignment="1">
      <alignment horizontal="center" vertical="center" wrapText="1"/>
      <protection/>
    </xf>
    <xf numFmtId="0" fontId="30" fillId="25" borderId="48" xfId="58" applyNumberFormat="1" applyFont="1" applyFill="1" applyBorder="1" applyAlignment="1">
      <alignment horizontal="center" vertical="center" wrapText="1"/>
      <protection/>
    </xf>
    <xf numFmtId="0" fontId="30" fillId="25" borderId="48" xfId="58" applyFont="1" applyFill="1" applyBorder="1" applyAlignment="1">
      <alignment horizontal="center" vertical="center" wrapText="1"/>
      <protection/>
    </xf>
    <xf numFmtId="208" fontId="39" fillId="25" borderId="48" xfId="71" applyNumberFormat="1" applyFont="1" applyFill="1" applyBorder="1" applyAlignment="1">
      <alignment horizontal="right" vertical="center" wrapText="1"/>
    </xf>
    <xf numFmtId="172" fontId="40" fillId="25" borderId="48" xfId="71" applyNumberFormat="1" applyFont="1" applyFill="1" applyBorder="1" applyAlignment="1">
      <alignment horizontal="right" vertical="center" wrapText="1"/>
    </xf>
    <xf numFmtId="0" fontId="37" fillId="25" borderId="11" xfId="58" applyFont="1" applyFill="1" applyBorder="1">
      <alignment/>
      <protection/>
    </xf>
    <xf numFmtId="0" fontId="38" fillId="2" borderId="39" xfId="58" applyFont="1" applyFill="1" applyBorder="1" applyAlignment="1">
      <alignment horizontal="left" vertical="center" wrapText="1"/>
      <protection/>
    </xf>
    <xf numFmtId="0" fontId="38" fillId="2" borderId="39" xfId="58" applyFont="1" applyFill="1" applyBorder="1" applyAlignment="1">
      <alignment horizontal="center" vertical="center" wrapText="1"/>
      <protection/>
    </xf>
    <xf numFmtId="208" fontId="38" fillId="2" borderId="39" xfId="71" applyNumberFormat="1" applyFont="1" applyFill="1" applyBorder="1" applyAlignment="1">
      <alignment horizontal="right" vertical="center" wrapText="1"/>
    </xf>
    <xf numFmtId="172" fontId="38" fillId="2" borderId="39" xfId="71" applyNumberFormat="1" applyFont="1" applyFill="1" applyBorder="1" applyAlignment="1">
      <alignment horizontal="right" vertical="center" wrapText="1"/>
    </xf>
    <xf numFmtId="0" fontId="38" fillId="25" borderId="48" xfId="58" applyFont="1" applyFill="1" applyBorder="1" applyAlignment="1">
      <alignment horizontal="center" vertical="center" wrapText="1"/>
      <protection/>
    </xf>
    <xf numFmtId="208" fontId="38" fillId="25" borderId="48" xfId="71" applyNumberFormat="1" applyFont="1" applyFill="1" applyBorder="1" applyAlignment="1">
      <alignment horizontal="right" vertical="center" wrapText="1"/>
    </xf>
    <xf numFmtId="172" fontId="38" fillId="25" borderId="48" xfId="71" applyNumberFormat="1" applyFont="1" applyFill="1" applyBorder="1" applyAlignment="1">
      <alignment horizontal="right" vertical="center" wrapText="1"/>
    </xf>
    <xf numFmtId="208" fontId="38" fillId="25" borderId="57" xfId="71" applyNumberFormat="1" applyFont="1" applyFill="1" applyBorder="1" applyAlignment="1">
      <alignment horizontal="right" vertical="center" wrapText="1"/>
    </xf>
    <xf numFmtId="0" fontId="35" fillId="0" borderId="34" xfId="58" applyFont="1" applyFill="1" applyBorder="1" applyAlignment="1">
      <alignment horizontal="left" vertical="center" wrapText="1"/>
      <protection/>
    </xf>
    <xf numFmtId="49" fontId="41" fillId="2" borderId="13" xfId="58" applyNumberFormat="1" applyFont="1" applyFill="1" applyBorder="1" applyAlignment="1">
      <alignment horizontal="center" vertical="center" wrapText="1"/>
      <protection/>
    </xf>
    <xf numFmtId="49" fontId="35" fillId="2" borderId="13" xfId="58" applyNumberFormat="1" applyFont="1" applyFill="1" applyBorder="1" applyAlignment="1">
      <alignment horizontal="center" vertical="center" wrapText="1"/>
      <protection/>
    </xf>
    <xf numFmtId="49" fontId="35" fillId="0" borderId="13" xfId="58" applyNumberFormat="1" applyFont="1" applyFill="1" applyBorder="1" applyAlignment="1">
      <alignment horizontal="center" vertical="center" wrapText="1"/>
      <protection/>
    </xf>
    <xf numFmtId="208" fontId="30" fillId="2" borderId="13" xfId="71" applyNumberFormat="1" applyFont="1" applyFill="1" applyBorder="1" applyAlignment="1">
      <alignment horizontal="right" vertical="center" wrapText="1"/>
    </xf>
    <xf numFmtId="0" fontId="40" fillId="25" borderId="42" xfId="58" applyFont="1" applyFill="1" applyBorder="1" applyAlignment="1">
      <alignment horizontal="center" vertical="center" wrapText="1"/>
      <protection/>
    </xf>
    <xf numFmtId="0" fontId="35" fillId="25" borderId="30" xfId="58" applyFont="1" applyFill="1" applyBorder="1" applyAlignment="1">
      <alignment horizontal="center" vertical="center"/>
      <protection/>
    </xf>
    <xf numFmtId="0" fontId="35" fillId="25" borderId="30" xfId="58" applyFont="1" applyFill="1" applyBorder="1" applyAlignment="1">
      <alignment horizontal="center" vertical="center" wrapText="1"/>
      <protection/>
    </xf>
    <xf numFmtId="172" fontId="35" fillId="25" borderId="30" xfId="71" applyNumberFormat="1" applyFont="1" applyFill="1" applyBorder="1" applyAlignment="1">
      <alignment horizontal="center" vertical="center"/>
    </xf>
    <xf numFmtId="210" fontId="36" fillId="25" borderId="30" xfId="0" applyNumberFormat="1" applyFont="1" applyFill="1" applyBorder="1" applyAlignment="1">
      <alignment horizontal="center" vertical="top" wrapText="1"/>
    </xf>
    <xf numFmtId="0" fontId="0" fillId="25" borderId="17" xfId="58" applyFont="1" applyFill="1" applyBorder="1">
      <alignment/>
      <protection/>
    </xf>
    <xf numFmtId="172" fontId="35" fillId="25" borderId="31" xfId="71" applyNumberFormat="1" applyFont="1" applyFill="1" applyBorder="1" applyAlignment="1">
      <alignment horizontal="center" vertical="center"/>
    </xf>
    <xf numFmtId="0" fontId="38" fillId="0" borderId="58" xfId="58" applyFont="1" applyBorder="1">
      <alignment/>
      <protection/>
    </xf>
    <xf numFmtId="0" fontId="38" fillId="0" borderId="59" xfId="58" applyFont="1" applyFill="1" applyBorder="1" applyAlignment="1">
      <alignment horizontal="center"/>
      <protection/>
    </xf>
    <xf numFmtId="0" fontId="38" fillId="0" borderId="59" xfId="58" applyFont="1" applyBorder="1" applyAlignment="1">
      <alignment horizontal="center"/>
      <protection/>
    </xf>
    <xf numFmtId="172" fontId="40" fillId="2" borderId="44" xfId="71" applyNumberFormat="1" applyFont="1" applyFill="1" applyBorder="1" applyAlignment="1">
      <alignment horizontal="right" vertical="center" wrapText="1"/>
    </xf>
    <xf numFmtId="208" fontId="40" fillId="2" borderId="44" xfId="71" applyNumberFormat="1" applyFont="1" applyFill="1" applyBorder="1" applyAlignment="1">
      <alignment horizontal="right" vertical="center" wrapText="1"/>
    </xf>
    <xf numFmtId="0" fontId="51" fillId="0" borderId="0" xfId="58" applyFont="1" applyBorder="1">
      <alignment/>
      <protection/>
    </xf>
    <xf numFmtId="0" fontId="51" fillId="0" borderId="0" xfId="58" applyFont="1" applyFill="1" applyBorder="1">
      <alignment/>
      <protection/>
    </xf>
    <xf numFmtId="208" fontId="30" fillId="2" borderId="44" xfId="71" applyNumberFormat="1" applyFont="1" applyFill="1" applyBorder="1" applyAlignment="1">
      <alignment horizontal="right" vertical="center" wrapText="1"/>
    </xf>
    <xf numFmtId="0" fontId="30" fillId="0" borderId="0" xfId="0" applyFont="1" applyBorder="1" applyAlignment="1">
      <alignment/>
    </xf>
    <xf numFmtId="208" fontId="30" fillId="0" borderId="44" xfId="71" applyNumberFormat="1" applyFont="1" applyFill="1" applyBorder="1" applyAlignment="1">
      <alignment horizontal="right" vertical="center" wrapText="1"/>
    </xf>
    <xf numFmtId="208" fontId="30" fillId="0" borderId="60" xfId="71" applyNumberFormat="1" applyFont="1" applyFill="1" applyBorder="1" applyAlignment="1">
      <alignment horizontal="right" vertical="center" wrapText="1"/>
    </xf>
    <xf numFmtId="172" fontId="35" fillId="0" borderId="44" xfId="71" applyNumberFormat="1" applyFont="1" applyFill="1" applyBorder="1" applyAlignment="1">
      <alignment horizontal="right" vertical="center" wrapText="1"/>
    </xf>
    <xf numFmtId="172" fontId="30" fillId="0" borderId="44" xfId="71" applyNumberFormat="1" applyFont="1" applyFill="1" applyBorder="1" applyAlignment="1">
      <alignment horizontal="right" vertical="center" wrapText="1"/>
    </xf>
    <xf numFmtId="172" fontId="30" fillId="0" borderId="60" xfId="71" applyNumberFormat="1" applyFont="1" applyFill="1" applyBorder="1" applyAlignment="1">
      <alignment horizontal="right" vertical="center" wrapText="1"/>
    </xf>
    <xf numFmtId="0" fontId="38" fillId="22" borderId="59" xfId="58" applyFont="1" applyFill="1" applyBorder="1" applyAlignment="1">
      <alignment horizontal="center" vertical="center"/>
      <protection/>
    </xf>
    <xf numFmtId="0" fontId="37" fillId="2" borderId="0" xfId="58" applyFont="1" applyFill="1" applyBorder="1">
      <alignment/>
      <protection/>
    </xf>
    <xf numFmtId="208" fontId="35" fillId="2" borderId="44" xfId="71" applyNumberFormat="1" applyFont="1" applyFill="1" applyBorder="1" applyAlignment="1">
      <alignment horizontal="right" vertical="center" wrapText="1"/>
    </xf>
    <xf numFmtId="171" fontId="41" fillId="2" borderId="44" xfId="71" applyFont="1" applyFill="1" applyBorder="1" applyAlignment="1">
      <alignment horizontal="right" vertical="center" wrapText="1"/>
    </xf>
    <xf numFmtId="208" fontId="41" fillId="0" borderId="44" xfId="71" applyNumberFormat="1" applyFont="1" applyFill="1" applyBorder="1" applyAlignment="1">
      <alignment horizontal="right" vertical="center" wrapText="1"/>
    </xf>
    <xf numFmtId="172" fontId="41" fillId="0" borderId="44" xfId="71" applyNumberFormat="1" applyFont="1" applyFill="1" applyBorder="1" applyAlignment="1">
      <alignment horizontal="right" vertical="center" wrapText="1"/>
    </xf>
    <xf numFmtId="172" fontId="40" fillId="0" borderId="44" xfId="71" applyNumberFormat="1" applyFont="1" applyFill="1" applyBorder="1" applyAlignment="1">
      <alignment horizontal="right" vertical="center" wrapText="1"/>
    </xf>
    <xf numFmtId="213" fontId="41" fillId="2" borderId="44" xfId="71" applyNumberFormat="1" applyFont="1" applyFill="1" applyBorder="1" applyAlignment="1">
      <alignment horizontal="right" vertical="center" wrapText="1"/>
    </xf>
    <xf numFmtId="213" fontId="41" fillId="0" borderId="44" xfId="71" applyNumberFormat="1" applyFont="1" applyFill="1" applyBorder="1" applyAlignment="1">
      <alignment horizontal="right" vertical="center" wrapText="1"/>
    </xf>
    <xf numFmtId="0" fontId="44" fillId="2" borderId="59" xfId="58" applyFont="1" applyFill="1" applyBorder="1" applyAlignment="1">
      <alignment horizontal="center"/>
      <protection/>
    </xf>
    <xf numFmtId="172" fontId="44" fillId="23" borderId="44" xfId="71" applyNumberFormat="1" applyFont="1" applyFill="1" applyBorder="1" applyAlignment="1">
      <alignment horizontal="right" vertical="center" wrapText="1"/>
    </xf>
    <xf numFmtId="172" fontId="35" fillId="2" borderId="44" xfId="71" applyNumberFormat="1" applyFont="1" applyFill="1" applyBorder="1" applyAlignment="1">
      <alignment horizontal="right" vertical="center" wrapText="1"/>
    </xf>
    <xf numFmtId="0" fontId="44" fillId="2" borderId="59" xfId="58" applyFont="1" applyFill="1" applyBorder="1" applyAlignment="1">
      <alignment horizontal="center" vertical="center"/>
      <protection/>
    </xf>
    <xf numFmtId="208" fontId="44" fillId="23" borderId="44" xfId="71" applyNumberFormat="1" applyFont="1" applyFill="1" applyBorder="1" applyAlignment="1">
      <alignment horizontal="right" vertical="center" wrapText="1"/>
    </xf>
    <xf numFmtId="208" fontId="41" fillId="2" borderId="44" xfId="71" applyNumberFormat="1" applyFont="1" applyFill="1" applyBorder="1" applyAlignment="1">
      <alignment horizontal="right" vertical="center" wrapText="1"/>
    </xf>
    <xf numFmtId="186" fontId="35" fillId="2" borderId="44" xfId="58" applyNumberFormat="1" applyFont="1" applyFill="1" applyBorder="1" applyAlignment="1">
      <alignment vertical="center" wrapText="1"/>
      <protection/>
    </xf>
    <xf numFmtId="172" fontId="41" fillId="2" borderId="51" xfId="71" applyNumberFormat="1" applyFont="1" applyFill="1" applyBorder="1" applyAlignment="1">
      <alignment horizontal="right" vertical="center" wrapText="1"/>
    </xf>
    <xf numFmtId="49" fontId="35" fillId="2" borderId="44" xfId="58" applyNumberFormat="1" applyFont="1" applyFill="1" applyBorder="1" applyAlignment="1">
      <alignment vertical="center" wrapText="1"/>
      <protection/>
    </xf>
    <xf numFmtId="186" fontId="35" fillId="0" borderId="44" xfId="71" applyNumberFormat="1" applyFont="1" applyFill="1" applyBorder="1" applyAlignment="1">
      <alignment horizontal="right" vertical="center" wrapText="1"/>
    </xf>
    <xf numFmtId="0" fontId="38" fillId="2" borderId="59" xfId="58" applyFont="1" applyFill="1" applyBorder="1" applyAlignment="1">
      <alignment horizontal="center"/>
      <protection/>
    </xf>
    <xf numFmtId="186" fontId="41" fillId="0" borderId="44" xfId="58" applyNumberFormat="1" applyFont="1" applyFill="1" applyBorder="1" applyAlignment="1">
      <alignment vertical="center" wrapText="1"/>
      <protection/>
    </xf>
    <xf numFmtId="186" fontId="41" fillId="0" borderId="25" xfId="58" applyNumberFormat="1" applyFont="1" applyFill="1" applyBorder="1" applyAlignment="1">
      <alignment horizontal="right" vertical="center" wrapText="1"/>
      <protection/>
    </xf>
    <xf numFmtId="208" fontId="41" fillId="0" borderId="52" xfId="71" applyNumberFormat="1" applyFont="1" applyFill="1" applyBorder="1" applyAlignment="1">
      <alignment horizontal="right" vertical="center" wrapText="1"/>
    </xf>
    <xf numFmtId="186" fontId="35" fillId="0" borderId="44" xfId="58" applyNumberFormat="1" applyFont="1" applyFill="1" applyBorder="1" applyAlignment="1">
      <alignment vertical="center" wrapText="1"/>
      <protection/>
    </xf>
    <xf numFmtId="187" fontId="41" fillId="0" borderId="44" xfId="58" applyNumberFormat="1" applyFont="1" applyFill="1" applyBorder="1" applyAlignment="1">
      <alignment vertical="center" wrapText="1"/>
      <protection/>
    </xf>
    <xf numFmtId="187" fontId="0" fillId="2" borderId="22" xfId="58" applyNumberFormat="1" applyFont="1" applyFill="1" applyBorder="1">
      <alignment/>
      <protection/>
    </xf>
    <xf numFmtId="187" fontId="30" fillId="0" borderId="51" xfId="58" applyNumberFormat="1" applyFont="1" applyFill="1" applyBorder="1" applyAlignment="1">
      <alignment horizontal="right" vertical="center" wrapText="1"/>
      <protection/>
    </xf>
    <xf numFmtId="172" fontId="41" fillId="2" borderId="44" xfId="71" applyNumberFormat="1" applyFont="1" applyFill="1" applyBorder="1" applyAlignment="1">
      <alignment vertical="center" wrapText="1"/>
    </xf>
    <xf numFmtId="208" fontId="41" fillId="2" borderId="44" xfId="71" applyNumberFormat="1" applyFont="1" applyFill="1" applyBorder="1" applyAlignment="1">
      <alignment vertical="center" wrapText="1"/>
    </xf>
    <xf numFmtId="208" fontId="41" fillId="0" borderId="44" xfId="71" applyNumberFormat="1" applyFont="1" applyFill="1" applyBorder="1" applyAlignment="1">
      <alignment vertical="center" wrapText="1"/>
    </xf>
    <xf numFmtId="0" fontId="44" fillId="0" borderId="59" xfId="58" applyFont="1" applyFill="1" applyBorder="1" applyAlignment="1">
      <alignment horizontal="center"/>
      <protection/>
    </xf>
    <xf numFmtId="0" fontId="48" fillId="25" borderId="0" xfId="58" applyFont="1" applyFill="1" applyBorder="1" applyAlignment="1">
      <alignment horizontal="center" vertical="center"/>
      <protection/>
    </xf>
    <xf numFmtId="172" fontId="39" fillId="25" borderId="44" xfId="71" applyNumberFormat="1" applyFont="1" applyFill="1" applyBorder="1" applyAlignment="1">
      <alignment horizontal="right" vertical="center" wrapText="1"/>
    </xf>
    <xf numFmtId="0" fontId="44" fillId="18" borderId="59" xfId="58" applyFont="1" applyFill="1" applyBorder="1" applyAlignment="1">
      <alignment horizontal="center"/>
      <protection/>
    </xf>
    <xf numFmtId="172" fontId="39" fillId="18" borderId="44" xfId="71" applyNumberFormat="1" applyFont="1" applyFill="1" applyBorder="1" applyAlignment="1">
      <alignment horizontal="right" vertical="center" wrapText="1"/>
    </xf>
    <xf numFmtId="0" fontId="38" fillId="18" borderId="59" xfId="58" applyFont="1" applyFill="1" applyBorder="1" applyAlignment="1">
      <alignment horizontal="center"/>
      <protection/>
    </xf>
    <xf numFmtId="172" fontId="40" fillId="18" borderId="44" xfId="71" applyNumberFormat="1" applyFont="1" applyFill="1" applyBorder="1" applyAlignment="1">
      <alignment horizontal="right" vertical="center" wrapText="1"/>
    </xf>
    <xf numFmtId="186" fontId="35" fillId="18" borderId="44" xfId="58" applyNumberFormat="1" applyFont="1" applyFill="1" applyBorder="1" applyAlignment="1">
      <alignment vertical="center" wrapText="1"/>
      <protection/>
    </xf>
    <xf numFmtId="208" fontId="30" fillId="18" borderId="44" xfId="71" applyNumberFormat="1" applyFont="1" applyFill="1" applyBorder="1" applyAlignment="1">
      <alignment horizontal="right" vertical="center" wrapText="1"/>
    </xf>
    <xf numFmtId="0" fontId="30" fillId="18" borderId="0" xfId="0" applyFont="1" applyFill="1" applyBorder="1" applyAlignment="1">
      <alignment/>
    </xf>
    <xf numFmtId="171" fontId="30" fillId="18" borderId="44" xfId="71" applyFont="1" applyFill="1" applyBorder="1" applyAlignment="1">
      <alignment horizontal="right" vertical="center" wrapText="1"/>
    </xf>
    <xf numFmtId="172" fontId="30" fillId="18" borderId="44" xfId="71" applyNumberFormat="1" applyFont="1" applyFill="1" applyBorder="1" applyAlignment="1">
      <alignment horizontal="right" vertical="center" wrapText="1"/>
    </xf>
    <xf numFmtId="0" fontId="38" fillId="0" borderId="0" xfId="58" applyFont="1" applyFill="1" applyBorder="1">
      <alignment/>
      <protection/>
    </xf>
    <xf numFmtId="172" fontId="44" fillId="25" borderId="44" xfId="71" applyNumberFormat="1" applyFont="1" applyFill="1" applyBorder="1" applyAlignment="1">
      <alignment horizontal="right" vertical="center" wrapText="1"/>
    </xf>
    <xf numFmtId="0" fontId="30" fillId="0" borderId="0" xfId="0" applyFont="1" applyBorder="1" applyAlignment="1">
      <alignment wrapText="1"/>
    </xf>
    <xf numFmtId="0" fontId="44" fillId="0" borderId="59" xfId="58" applyFont="1" applyFill="1" applyBorder="1" applyAlignment="1">
      <alignment horizontal="center" vertical="center"/>
      <protection/>
    </xf>
    <xf numFmtId="208" fontId="44" fillId="25" borderId="44" xfId="71" applyNumberFormat="1" applyFont="1" applyFill="1" applyBorder="1" applyAlignment="1">
      <alignment horizontal="right" vertical="center" wrapText="1"/>
    </xf>
    <xf numFmtId="0" fontId="38" fillId="0" borderId="58" xfId="58" applyFont="1" applyBorder="1" applyAlignment="1">
      <alignment vertical="center"/>
      <protection/>
    </xf>
    <xf numFmtId="0" fontId="38" fillId="0" borderId="59" xfId="58" applyFont="1" applyBorder="1" applyAlignment="1">
      <alignment vertical="center"/>
      <protection/>
    </xf>
    <xf numFmtId="208" fontId="41" fillId="2" borderId="51" xfId="71" applyNumberFormat="1" applyFont="1" applyFill="1" applyBorder="1" applyAlignment="1">
      <alignment vertical="center" wrapText="1"/>
    </xf>
    <xf numFmtId="0" fontId="38" fillId="0" borderId="21" xfId="58" applyFont="1" applyBorder="1" applyAlignment="1">
      <alignment vertical="center"/>
      <protection/>
    </xf>
    <xf numFmtId="0" fontId="38" fillId="0" borderId="21" xfId="58" applyFont="1" applyFill="1" applyBorder="1" applyAlignment="1">
      <alignment vertical="center"/>
      <protection/>
    </xf>
    <xf numFmtId="172" fontId="41" fillId="0" borderId="60" xfId="71" applyNumberFormat="1" applyFont="1" applyFill="1" applyBorder="1" applyAlignment="1">
      <alignment horizontal="right" vertical="center" wrapText="1"/>
    </xf>
    <xf numFmtId="208" fontId="40" fillId="0" borderId="44" xfId="71" applyNumberFormat="1" applyFont="1" applyFill="1" applyBorder="1" applyAlignment="1">
      <alignment horizontal="right" vertical="center" wrapText="1"/>
    </xf>
    <xf numFmtId="0" fontId="38" fillId="0" borderId="61" xfId="58" applyFont="1" applyBorder="1" applyAlignment="1">
      <alignment horizontal="center"/>
      <protection/>
    </xf>
    <xf numFmtId="0" fontId="30" fillId="2" borderId="46" xfId="0" applyFont="1" applyFill="1" applyBorder="1" applyAlignment="1">
      <alignment horizontal="justify" vertical="top" wrapText="1"/>
    </xf>
    <xf numFmtId="208" fontId="30" fillId="2" borderId="46" xfId="71" applyNumberFormat="1" applyFont="1" applyFill="1" applyBorder="1" applyAlignment="1">
      <alignment horizontal="right" vertical="center" wrapText="1"/>
    </xf>
    <xf numFmtId="0" fontId="0" fillId="0" borderId="20" xfId="58" applyFont="1" applyBorder="1">
      <alignment/>
      <protection/>
    </xf>
    <xf numFmtId="0" fontId="0" fillId="0" borderId="20" xfId="58" applyFont="1" applyFill="1" applyBorder="1">
      <alignment/>
      <protection/>
    </xf>
    <xf numFmtId="208" fontId="30" fillId="0" borderId="47" xfId="71" applyNumberFormat="1" applyFont="1" applyFill="1" applyBorder="1" applyAlignment="1">
      <alignment horizontal="right" vertical="center" wrapText="1"/>
    </xf>
    <xf numFmtId="0" fontId="47" fillId="0" borderId="34" xfId="58" applyFont="1" applyFill="1" applyBorder="1" applyAlignment="1">
      <alignment horizontal="left" vertical="center" wrapText="1"/>
      <protection/>
    </xf>
    <xf numFmtId="49" fontId="47" fillId="0" borderId="13" xfId="58" applyNumberFormat="1" applyFont="1" applyFill="1" applyBorder="1" applyAlignment="1">
      <alignment horizontal="center" vertical="center" wrapText="1"/>
      <protection/>
    </xf>
    <xf numFmtId="0" fontId="47" fillId="0" borderId="13" xfId="58" applyFont="1" applyFill="1" applyBorder="1" applyAlignment="1">
      <alignment horizontal="center" vertical="center" wrapText="1"/>
      <protection/>
    </xf>
    <xf numFmtId="208" fontId="47" fillId="0" borderId="13" xfId="71" applyNumberFormat="1" applyFont="1" applyFill="1" applyBorder="1" applyAlignment="1">
      <alignment horizontal="right" vertical="center" wrapText="1"/>
    </xf>
    <xf numFmtId="172" fontId="47" fillId="0" borderId="13" xfId="71" applyNumberFormat="1" applyFont="1" applyFill="1" applyBorder="1" applyAlignment="1">
      <alignment horizontal="right" vertical="center" wrapText="1"/>
    </xf>
    <xf numFmtId="208" fontId="47" fillId="0" borderId="50" xfId="71" applyNumberFormat="1" applyFont="1" applyFill="1" applyBorder="1" applyAlignment="1">
      <alignment horizontal="right" vertical="center" wrapText="1"/>
    </xf>
    <xf numFmtId="0" fontId="47" fillId="2" borderId="34" xfId="58" applyFont="1" applyFill="1" applyBorder="1" applyAlignment="1">
      <alignment horizontal="left" vertical="center" wrapText="1"/>
      <protection/>
    </xf>
    <xf numFmtId="49" fontId="47" fillId="2" borderId="13" xfId="58" applyNumberFormat="1" applyFont="1" applyFill="1" applyBorder="1" applyAlignment="1">
      <alignment horizontal="center" vertical="center" wrapText="1"/>
      <protection/>
    </xf>
    <xf numFmtId="0" fontId="47" fillId="2" borderId="13" xfId="58" applyFont="1" applyFill="1" applyBorder="1" applyAlignment="1">
      <alignment horizontal="center" vertical="center" wrapText="1"/>
      <protection/>
    </xf>
    <xf numFmtId="208" fontId="30" fillId="22" borderId="13" xfId="71" applyNumberFormat="1" applyFont="1" applyFill="1" applyBorder="1" applyAlignment="1">
      <alignment horizontal="right" vertical="center" wrapText="1"/>
    </xf>
    <xf numFmtId="172" fontId="30" fillId="22" borderId="13" xfId="71" applyNumberFormat="1" applyFont="1" applyFill="1" applyBorder="1" applyAlignment="1">
      <alignment horizontal="right" vertical="center" wrapText="1"/>
    </xf>
    <xf numFmtId="0" fontId="51" fillId="2" borderId="0" xfId="58" applyFont="1" applyFill="1" applyBorder="1">
      <alignment/>
      <protection/>
    </xf>
    <xf numFmtId="208" fontId="30" fillId="22" borderId="50" xfId="71" applyNumberFormat="1" applyFont="1" applyFill="1" applyBorder="1" applyAlignment="1">
      <alignment horizontal="right" vertical="center" wrapText="1"/>
    </xf>
    <xf numFmtId="186" fontId="41" fillId="2" borderId="44" xfId="58" applyNumberFormat="1" applyFont="1" applyFill="1" applyBorder="1" applyAlignment="1">
      <alignment vertical="center" wrapText="1"/>
      <protection/>
    </xf>
    <xf numFmtId="186" fontId="41" fillId="2" borderId="14" xfId="58" applyNumberFormat="1" applyFont="1" applyFill="1" applyBorder="1" applyAlignment="1">
      <alignment horizontal="center" vertical="center" wrapText="1"/>
      <protection/>
    </xf>
    <xf numFmtId="186" fontId="41" fillId="2" borderId="32" xfId="58" applyNumberFormat="1" applyFont="1" applyFill="1" applyBorder="1" applyAlignment="1">
      <alignment vertical="center" wrapText="1"/>
      <protection/>
    </xf>
    <xf numFmtId="186" fontId="41" fillId="2" borderId="51" xfId="58" applyNumberFormat="1" applyFont="1" applyFill="1" applyBorder="1" applyAlignment="1">
      <alignment vertical="center" wrapText="1"/>
      <protection/>
    </xf>
    <xf numFmtId="49" fontId="41" fillId="2" borderId="44" xfId="58" applyNumberFormat="1" applyFont="1" applyFill="1" applyBorder="1" applyAlignment="1">
      <alignment vertical="center" wrapText="1"/>
      <protection/>
    </xf>
    <xf numFmtId="0" fontId="30" fillId="2" borderId="32" xfId="58" applyFont="1" applyFill="1" applyBorder="1" applyAlignment="1">
      <alignment vertical="top" wrapText="1"/>
      <protection/>
    </xf>
    <xf numFmtId="172" fontId="41" fillId="2" borderId="14" xfId="58" applyNumberFormat="1" applyFont="1" applyFill="1" applyBorder="1" applyAlignment="1">
      <alignment vertical="center" wrapText="1"/>
      <protection/>
    </xf>
    <xf numFmtId="0" fontId="38" fillId="25" borderId="10" xfId="58" applyFont="1" applyFill="1" applyBorder="1" applyAlignment="1">
      <alignment horizontal="center" vertical="center"/>
      <protection/>
    </xf>
    <xf numFmtId="49" fontId="41" fillId="25" borderId="48" xfId="58" applyNumberFormat="1" applyFont="1" applyFill="1" applyBorder="1" applyAlignment="1">
      <alignment horizontal="center" vertical="center" wrapText="1"/>
      <protection/>
    </xf>
    <xf numFmtId="208" fontId="44" fillId="25" borderId="48" xfId="71" applyNumberFormat="1" applyFont="1" applyFill="1" applyBorder="1" applyAlignment="1">
      <alignment horizontal="right" vertical="center" wrapText="1"/>
    </xf>
    <xf numFmtId="172" fontId="43" fillId="25" borderId="48" xfId="71" applyNumberFormat="1" applyFont="1" applyFill="1" applyBorder="1" applyAlignment="1">
      <alignment horizontal="right" vertical="center" wrapText="1"/>
    </xf>
    <xf numFmtId="208" fontId="44" fillId="25" borderId="57" xfId="71" applyNumberFormat="1" applyFont="1" applyFill="1" applyBorder="1" applyAlignment="1">
      <alignment horizontal="right" vertical="center" wrapText="1"/>
    </xf>
    <xf numFmtId="172" fontId="47" fillId="0" borderId="50" xfId="71" applyNumberFormat="1" applyFont="1" applyFill="1" applyBorder="1" applyAlignment="1">
      <alignment horizontal="right" vertical="center" wrapText="1"/>
    </xf>
    <xf numFmtId="171" fontId="30" fillId="0" borderId="44" xfId="71" applyFont="1" applyFill="1" applyBorder="1" applyAlignment="1">
      <alignment horizontal="right" vertical="center" wrapText="1"/>
    </xf>
    <xf numFmtId="0" fontId="30" fillId="0" borderId="39" xfId="0" applyFont="1" applyFill="1" applyBorder="1" applyAlignment="1">
      <alignment horizontal="justify" vertical="top" wrapText="1"/>
    </xf>
    <xf numFmtId="208" fontId="41" fillId="0" borderId="60" xfId="71" applyNumberFormat="1" applyFont="1" applyFill="1" applyBorder="1" applyAlignment="1">
      <alignment horizontal="right" vertical="center" wrapText="1"/>
    </xf>
    <xf numFmtId="0" fontId="0" fillId="25" borderId="11" xfId="58" applyFont="1" applyFill="1" applyBorder="1">
      <alignment/>
      <protection/>
    </xf>
    <xf numFmtId="208" fontId="41" fillId="2" borderId="32" xfId="71" applyNumberFormat="1" applyFont="1" applyFill="1" applyBorder="1" applyAlignment="1">
      <alignment horizontal="right" vertical="center" wrapText="1"/>
    </xf>
    <xf numFmtId="208" fontId="40" fillId="2" borderId="32" xfId="71" applyNumberFormat="1" applyFont="1" applyFill="1" applyBorder="1" applyAlignment="1">
      <alignment horizontal="right" vertical="center" wrapText="1"/>
    </xf>
    <xf numFmtId="172" fontId="35" fillId="2" borderId="32" xfId="71" applyNumberFormat="1" applyFont="1" applyFill="1" applyBorder="1" applyAlignment="1">
      <alignment horizontal="right" vertical="center" wrapText="1"/>
    </xf>
    <xf numFmtId="49" fontId="35" fillId="2" borderId="32" xfId="58" applyNumberFormat="1" applyFont="1" applyFill="1" applyBorder="1" applyAlignment="1">
      <alignment vertical="center" wrapText="1"/>
      <protection/>
    </xf>
    <xf numFmtId="172" fontId="40" fillId="2" borderId="32" xfId="71" applyNumberFormat="1" applyFont="1" applyFill="1" applyBorder="1" applyAlignment="1">
      <alignment horizontal="right" vertical="center" wrapText="1"/>
    </xf>
    <xf numFmtId="171" fontId="30" fillId="0" borderId="32" xfId="71" applyFont="1" applyFill="1" applyBorder="1" applyAlignment="1">
      <alignment horizontal="right" vertical="center" wrapText="1"/>
    </xf>
    <xf numFmtId="208" fontId="30" fillId="2" borderId="32" xfId="71" applyNumberFormat="1" applyFont="1" applyFill="1" applyBorder="1" applyAlignment="1">
      <alignment horizontal="right" vertical="center" wrapText="1"/>
    </xf>
    <xf numFmtId="172" fontId="30" fillId="2" borderId="32" xfId="71" applyNumberFormat="1" applyFont="1" applyFill="1" applyBorder="1" applyAlignment="1">
      <alignment horizontal="right" vertical="center" wrapText="1"/>
    </xf>
    <xf numFmtId="186" fontId="35" fillId="2" borderId="32" xfId="58" applyNumberFormat="1" applyFont="1" applyFill="1" applyBorder="1" applyAlignment="1">
      <alignment horizontal="center" vertical="center" wrapText="1"/>
      <protection/>
    </xf>
    <xf numFmtId="171" fontId="35" fillId="2" borderId="32" xfId="71" applyFont="1" applyFill="1" applyBorder="1" applyAlignment="1">
      <alignment horizontal="right" vertical="center" wrapText="1"/>
    </xf>
    <xf numFmtId="208" fontId="35" fillId="2" borderId="32" xfId="71" applyNumberFormat="1" applyFont="1" applyFill="1" applyBorder="1" applyAlignment="1">
      <alignment horizontal="right" vertical="center" wrapText="1"/>
    </xf>
    <xf numFmtId="172" fontId="35" fillId="15" borderId="32" xfId="71" applyNumberFormat="1" applyFont="1" applyFill="1" applyBorder="1" applyAlignment="1">
      <alignment horizontal="right" vertical="center" wrapText="1"/>
    </xf>
    <xf numFmtId="186" fontId="42" fillId="0" borderId="32" xfId="58" applyNumberFormat="1" applyFont="1" applyFill="1" applyBorder="1" applyAlignment="1">
      <alignment horizontal="center" vertical="center" wrapText="1"/>
      <protection/>
    </xf>
    <xf numFmtId="49" fontId="41" fillId="0" borderId="32" xfId="58" applyNumberFormat="1" applyFont="1" applyFill="1" applyBorder="1" applyAlignment="1">
      <alignment vertical="center" wrapText="1"/>
      <protection/>
    </xf>
    <xf numFmtId="172" fontId="0" fillId="0" borderId="32" xfId="71" applyNumberFormat="1" applyFont="1" applyFill="1" applyBorder="1" applyAlignment="1">
      <alignment horizontal="right"/>
    </xf>
    <xf numFmtId="0" fontId="0" fillId="2" borderId="42" xfId="58" applyFont="1" applyFill="1" applyBorder="1">
      <alignment/>
      <protection/>
    </xf>
    <xf numFmtId="0" fontId="35" fillId="21" borderId="29" xfId="58" applyFont="1" applyFill="1" applyBorder="1" applyAlignment="1">
      <alignment horizontal="center" vertical="center"/>
      <protection/>
    </xf>
    <xf numFmtId="0" fontId="0" fillId="2" borderId="17" xfId="58" applyFont="1" applyFill="1" applyBorder="1" applyAlignment="1">
      <alignment horizontal="center"/>
      <protection/>
    </xf>
    <xf numFmtId="0" fontId="0" fillId="2" borderId="17" xfId="58" applyFont="1" applyFill="1" applyBorder="1" applyAlignment="1">
      <alignment horizontal="center" vertical="center"/>
      <protection/>
    </xf>
    <xf numFmtId="0" fontId="35" fillId="2" borderId="30" xfId="58" applyFont="1" applyFill="1" applyBorder="1" applyAlignment="1">
      <alignment horizontal="center" vertical="center" wrapText="1"/>
      <protection/>
    </xf>
    <xf numFmtId="0" fontId="35" fillId="0" borderId="30" xfId="58" applyFont="1" applyFill="1" applyBorder="1" applyAlignment="1">
      <alignment horizontal="center" vertical="center" wrapText="1"/>
      <protection/>
    </xf>
    <xf numFmtId="172" fontId="35" fillId="21" borderId="31" xfId="71" applyNumberFormat="1" applyFont="1" applyFill="1" applyBorder="1" applyAlignment="1">
      <alignment horizontal="center" vertical="center"/>
    </xf>
    <xf numFmtId="0" fontId="0" fillId="2" borderId="43" xfId="58" applyFont="1" applyFill="1" applyBorder="1">
      <alignment/>
      <protection/>
    </xf>
    <xf numFmtId="0" fontId="0" fillId="2" borderId="0" xfId="58" applyFont="1" applyFill="1" applyBorder="1" applyAlignment="1">
      <alignment horizontal="center"/>
      <protection/>
    </xf>
    <xf numFmtId="0" fontId="0" fillId="2" borderId="0" xfId="58" applyFont="1" applyFill="1" applyBorder="1" applyAlignment="1">
      <alignment horizontal="center" vertical="center"/>
      <protection/>
    </xf>
    <xf numFmtId="0" fontId="0" fillId="25" borderId="43" xfId="58" applyFont="1" applyFill="1" applyBorder="1">
      <alignment/>
      <protection/>
    </xf>
    <xf numFmtId="0" fontId="0" fillId="25" borderId="0" xfId="58" applyFont="1" applyFill="1" applyBorder="1" applyAlignment="1">
      <alignment horizontal="center"/>
      <protection/>
    </xf>
    <xf numFmtId="0" fontId="0" fillId="25" borderId="0" xfId="58" applyFont="1" applyFill="1" applyBorder="1" applyAlignment="1">
      <alignment horizontal="center" vertical="center"/>
      <protection/>
    </xf>
    <xf numFmtId="208" fontId="35" fillId="25" borderId="51" xfId="71" applyNumberFormat="1" applyFont="1" applyFill="1" applyBorder="1" applyAlignment="1">
      <alignment horizontal="center" vertical="center"/>
    </xf>
    <xf numFmtId="0" fontId="50" fillId="0" borderId="43" xfId="58" applyFont="1" applyBorder="1" applyAlignment="1">
      <alignment horizontal="center" vertical="center"/>
      <protection/>
    </xf>
    <xf numFmtId="208" fontId="35" fillId="0" borderId="51" xfId="71" applyNumberFormat="1" applyFont="1" applyFill="1" applyBorder="1" applyAlignment="1">
      <alignment vertical="center" wrapText="1"/>
    </xf>
    <xf numFmtId="0" fontId="0" fillId="0" borderId="43" xfId="58" applyFont="1" applyBorder="1">
      <alignment/>
      <protection/>
    </xf>
    <xf numFmtId="0" fontId="37" fillId="0" borderId="43" xfId="58" applyFont="1" applyBorder="1">
      <alignment/>
      <protection/>
    </xf>
    <xf numFmtId="49" fontId="35" fillId="0" borderId="44" xfId="58" applyNumberFormat="1" applyFont="1" applyFill="1" applyBorder="1" applyAlignment="1">
      <alignment vertical="center" wrapText="1"/>
      <protection/>
    </xf>
    <xf numFmtId="0" fontId="0" fillId="0" borderId="43" xfId="58" applyFont="1" applyFill="1" applyBorder="1">
      <alignment/>
      <protection/>
    </xf>
    <xf numFmtId="0" fontId="38" fillId="0" borderId="43" xfId="58" applyFont="1" applyBorder="1">
      <alignment/>
      <protection/>
    </xf>
    <xf numFmtId="172" fontId="41" fillId="0" borderId="51" xfId="71" applyNumberFormat="1" applyFont="1" applyFill="1" applyBorder="1" applyAlignment="1">
      <alignment horizontal="right" vertical="center" wrapText="1"/>
    </xf>
    <xf numFmtId="186" fontId="35" fillId="0" borderId="51" xfId="58" applyNumberFormat="1" applyFont="1" applyFill="1" applyBorder="1" applyAlignment="1">
      <alignment vertical="center" wrapText="1"/>
      <protection/>
    </xf>
    <xf numFmtId="49" fontId="41" fillId="0" borderId="44" xfId="58" applyNumberFormat="1" applyFont="1" applyFill="1" applyBorder="1" applyAlignment="1">
      <alignment vertical="center" wrapText="1"/>
      <protection/>
    </xf>
    <xf numFmtId="0" fontId="50" fillId="0" borderId="43" xfId="58" applyFont="1" applyFill="1" applyBorder="1" applyAlignment="1">
      <alignment horizontal="center" vertical="center"/>
      <protection/>
    </xf>
    <xf numFmtId="186" fontId="40" fillId="0" borderId="44" xfId="71" applyNumberFormat="1" applyFont="1" applyFill="1" applyBorder="1" applyAlignment="1">
      <alignment horizontal="right" vertical="center" wrapText="1"/>
    </xf>
    <xf numFmtId="0" fontId="37" fillId="0" borderId="43" xfId="58" applyFont="1" applyFill="1" applyBorder="1">
      <alignment/>
      <protection/>
    </xf>
    <xf numFmtId="0" fontId="30" fillId="0" borderId="0" xfId="0" applyFont="1" applyFill="1" applyBorder="1" applyAlignment="1">
      <alignment/>
    </xf>
    <xf numFmtId="186" fontId="51" fillId="0" borderId="44" xfId="58" applyNumberFormat="1" applyFont="1" applyFill="1" applyBorder="1">
      <alignment/>
      <protection/>
    </xf>
    <xf numFmtId="213" fontId="30" fillId="2" borderId="51" xfId="71" applyNumberFormat="1" applyFont="1" applyFill="1" applyBorder="1" applyAlignment="1">
      <alignment horizontal="right" vertical="center" wrapText="1"/>
    </xf>
    <xf numFmtId="186" fontId="30" fillId="0" borderId="51" xfId="58" applyNumberFormat="1" applyFont="1" applyFill="1" applyBorder="1" applyAlignment="1">
      <alignment horizontal="right" vertical="center" wrapText="1"/>
      <protection/>
    </xf>
    <xf numFmtId="208" fontId="41" fillId="17" borderId="44" xfId="71" applyNumberFormat="1" applyFont="1" applyFill="1" applyBorder="1" applyAlignment="1">
      <alignment horizontal="right" vertical="center" wrapText="1"/>
    </xf>
    <xf numFmtId="208" fontId="51" fillId="0" borderId="44" xfId="71" applyNumberFormat="1" applyFont="1" applyFill="1" applyBorder="1" applyAlignment="1">
      <alignment horizontal="right" vertical="center" wrapText="1"/>
    </xf>
    <xf numFmtId="186" fontId="0" fillId="0" borderId="44" xfId="71" applyNumberFormat="1" applyFont="1" applyFill="1" applyBorder="1" applyAlignment="1">
      <alignment/>
    </xf>
    <xf numFmtId="172" fontId="30" fillId="0" borderId="44" xfId="71" applyNumberFormat="1" applyFont="1" applyFill="1" applyBorder="1" applyAlignment="1">
      <alignment horizontal="right" vertical="center"/>
    </xf>
    <xf numFmtId="172" fontId="30" fillId="0" borderId="44" xfId="71" applyNumberFormat="1" applyFont="1" applyFill="1" applyBorder="1" applyAlignment="1">
      <alignment horizontal="right"/>
    </xf>
    <xf numFmtId="0" fontId="0" fillId="0" borderId="62" xfId="58" applyFont="1" applyFill="1" applyBorder="1">
      <alignment/>
      <protection/>
    </xf>
    <xf numFmtId="0" fontId="30" fillId="0" borderId="46" xfId="0" applyFont="1" applyFill="1" applyBorder="1" applyAlignment="1">
      <alignment/>
    </xf>
    <xf numFmtId="49" fontId="42" fillId="0" borderId="46" xfId="58" applyNumberFormat="1" applyFont="1" applyFill="1" applyBorder="1" applyAlignment="1">
      <alignment horizontal="center" vertical="center" wrapText="1"/>
      <protection/>
    </xf>
    <xf numFmtId="49" fontId="41" fillId="0" borderId="46" xfId="58" applyNumberFormat="1" applyFont="1" applyFill="1" applyBorder="1" applyAlignment="1">
      <alignment horizontal="center" vertical="center" wrapText="1"/>
      <protection/>
    </xf>
    <xf numFmtId="208" fontId="41" fillId="0" borderId="47" xfId="71" applyNumberFormat="1" applyFont="1" applyFill="1" applyBorder="1" applyAlignment="1">
      <alignment horizontal="right" vertical="center" wrapText="1"/>
    </xf>
    <xf numFmtId="194" fontId="41" fillId="0" borderId="25" xfId="58" applyNumberFormat="1" applyFont="1" applyFill="1" applyBorder="1" applyAlignment="1">
      <alignment horizontal="right" vertical="center" wrapText="1"/>
      <protection/>
    </xf>
    <xf numFmtId="194" fontId="30" fillId="0" borderId="25" xfId="58" applyNumberFormat="1" applyFont="1" applyFill="1" applyBorder="1" applyAlignment="1">
      <alignment horizontal="right" vertical="center" wrapText="1"/>
      <protection/>
    </xf>
    <xf numFmtId="194" fontId="35" fillId="0" borderId="44" xfId="71" applyNumberFormat="1" applyFont="1" applyFill="1" applyBorder="1" applyAlignment="1">
      <alignment horizontal="right" vertical="center" wrapText="1"/>
    </xf>
    <xf numFmtId="194" fontId="35" fillId="25" borderId="44" xfId="71" applyNumberFormat="1" applyFont="1" applyFill="1" applyBorder="1" applyAlignment="1" applyProtection="1">
      <alignment horizontal="right" vertical="center" wrapText="1"/>
      <protection locked="0"/>
    </xf>
    <xf numFmtId="194" fontId="35" fillId="21" borderId="51" xfId="71" applyNumberFormat="1" applyFont="1" applyFill="1" applyBorder="1" applyAlignment="1">
      <alignment horizontal="right" vertical="center"/>
    </xf>
    <xf numFmtId="194" fontId="41" fillId="0" borderId="44" xfId="58" applyNumberFormat="1" applyFont="1" applyFill="1" applyBorder="1" applyAlignment="1">
      <alignment vertical="center" wrapText="1"/>
      <protection/>
    </xf>
    <xf numFmtId="214" fontId="44" fillId="23" borderId="44" xfId="71" applyNumberFormat="1" applyFont="1" applyFill="1" applyBorder="1" applyAlignment="1">
      <alignment horizontal="right" vertical="center" wrapText="1"/>
    </xf>
    <xf numFmtId="214" fontId="41" fillId="2" borderId="44" xfId="71" applyNumberFormat="1" applyFont="1" applyFill="1" applyBorder="1" applyAlignment="1">
      <alignment horizontal="right" vertical="center" wrapText="1"/>
    </xf>
    <xf numFmtId="214" fontId="39" fillId="25" borderId="57" xfId="71" applyNumberFormat="1" applyFont="1" applyFill="1" applyBorder="1" applyAlignment="1">
      <alignment horizontal="right" vertical="center" wrapText="1"/>
    </xf>
    <xf numFmtId="214" fontId="38" fillId="2" borderId="60" xfId="71" applyNumberFormat="1" applyFont="1" applyFill="1" applyBorder="1" applyAlignment="1">
      <alignment horizontal="right" vertical="center" wrapText="1"/>
    </xf>
    <xf numFmtId="186" fontId="23" fillId="0" borderId="14" xfId="71" applyNumberFormat="1" applyFont="1" applyBorder="1" applyAlignment="1">
      <alignment/>
    </xf>
    <xf numFmtId="186" fontId="23" fillId="18" borderId="14" xfId="71" applyNumberFormat="1" applyFont="1" applyFill="1" applyBorder="1" applyAlignment="1">
      <alignment/>
    </xf>
    <xf numFmtId="3" fontId="23" fillId="0" borderId="10" xfId="54" applyNumberFormat="1" applyFont="1" applyBorder="1" applyAlignment="1">
      <alignment horizontal="center" wrapText="1"/>
      <protection/>
    </xf>
    <xf numFmtId="0" fontId="23" fillId="0" borderId="11" xfId="54" applyFont="1" applyBorder="1" applyAlignment="1">
      <alignment horizontal="center" wrapText="1"/>
      <protection/>
    </xf>
    <xf numFmtId="0" fontId="23" fillId="0" borderId="12" xfId="54" applyFont="1" applyBorder="1" applyAlignment="1">
      <alignment horizontal="center" wrapText="1"/>
      <protection/>
    </xf>
    <xf numFmtId="0" fontId="28" fillId="0" borderId="10" xfId="54" applyFont="1" applyBorder="1" applyAlignment="1">
      <alignment horizontal="left" wrapText="1"/>
      <protection/>
    </xf>
    <xf numFmtId="0" fontId="28" fillId="0" borderId="11" xfId="54" applyFont="1" applyBorder="1" applyAlignment="1">
      <alignment horizontal="left"/>
      <protection/>
    </xf>
    <xf numFmtId="0" fontId="28" fillId="0" borderId="12" xfId="54" applyFont="1" applyBorder="1" applyAlignment="1">
      <alignment horizontal="left"/>
      <protection/>
    </xf>
    <xf numFmtId="194" fontId="23" fillId="0" borderId="10" xfId="54" applyNumberFormat="1" applyFont="1" applyFill="1" applyBorder="1" applyAlignment="1">
      <alignment horizontal="center"/>
      <protection/>
    </xf>
    <xf numFmtId="194" fontId="23" fillId="0" borderId="12" xfId="54" applyNumberFormat="1" applyFont="1" applyFill="1" applyBorder="1" applyAlignment="1">
      <alignment horizontal="center"/>
      <protection/>
    </xf>
    <xf numFmtId="186" fontId="23" fillId="0" borderId="10" xfId="54" applyNumberFormat="1" applyFont="1" applyFill="1" applyBorder="1" applyAlignment="1">
      <alignment horizontal="center"/>
      <protection/>
    </xf>
    <xf numFmtId="186" fontId="23" fillId="0" borderId="12" xfId="54" applyNumberFormat="1" applyFont="1" applyFill="1" applyBorder="1" applyAlignment="1">
      <alignment horizontal="center"/>
      <protection/>
    </xf>
    <xf numFmtId="186" fontId="23" fillId="0" borderId="39" xfId="71" applyNumberFormat="1" applyFont="1" applyBorder="1" applyAlignment="1">
      <alignment/>
    </xf>
    <xf numFmtId="203" fontId="23" fillId="18" borderId="16" xfId="73" applyNumberFormat="1" applyFont="1" applyFill="1" applyBorder="1" applyAlignment="1">
      <alignment horizontal="right"/>
    </xf>
    <xf numFmtId="203" fontId="23" fillId="18" borderId="18" xfId="73" applyNumberFormat="1" applyFont="1" applyFill="1" applyBorder="1" applyAlignment="1">
      <alignment horizontal="right"/>
    </xf>
    <xf numFmtId="203" fontId="23" fillId="18" borderId="21" xfId="73" applyNumberFormat="1" applyFont="1" applyFill="1" applyBorder="1" applyAlignment="1">
      <alignment horizontal="right"/>
    </xf>
    <xf numFmtId="203" fontId="23" fillId="18" borderId="22" xfId="73" applyNumberFormat="1" applyFont="1" applyFill="1" applyBorder="1" applyAlignment="1">
      <alignment horizontal="right"/>
    </xf>
    <xf numFmtId="186" fontId="23" fillId="0" borderId="13" xfId="71" applyNumberFormat="1" applyFont="1" applyBorder="1" applyAlignment="1">
      <alignment/>
    </xf>
    <xf numFmtId="0" fontId="23" fillId="0" borderId="26" xfId="54" applyFont="1" applyBorder="1" applyAlignment="1">
      <alignment horizontal="center"/>
      <protection/>
    </xf>
    <xf numFmtId="0" fontId="23" fillId="0" borderId="27" xfId="54" applyFont="1" applyBorder="1" applyAlignment="1">
      <alignment horizontal="center"/>
      <protection/>
    </xf>
    <xf numFmtId="0" fontId="23" fillId="0" borderId="28" xfId="54" applyFont="1" applyBorder="1" applyAlignment="1">
      <alignment horizontal="center"/>
      <protection/>
    </xf>
    <xf numFmtId="203" fontId="23" fillId="0" borderId="16" xfId="73" applyNumberFormat="1" applyFont="1" applyFill="1" applyBorder="1" applyAlignment="1">
      <alignment horizontal="right"/>
    </xf>
    <xf numFmtId="203" fontId="23" fillId="0" borderId="18" xfId="73" applyNumberFormat="1" applyFont="1" applyFill="1" applyBorder="1" applyAlignment="1">
      <alignment horizontal="right"/>
    </xf>
    <xf numFmtId="203" fontId="23" fillId="0" borderId="21" xfId="73" applyNumberFormat="1" applyFont="1" applyFill="1" applyBorder="1" applyAlignment="1">
      <alignment horizontal="right"/>
    </xf>
    <xf numFmtId="203" fontId="23" fillId="0" borderId="22" xfId="73" applyNumberFormat="1" applyFont="1" applyFill="1" applyBorder="1" applyAlignment="1">
      <alignment horizontal="right"/>
    </xf>
    <xf numFmtId="203" fontId="23" fillId="0" borderId="19" xfId="73" applyNumberFormat="1" applyFont="1" applyFill="1" applyBorder="1" applyAlignment="1">
      <alignment horizontal="right"/>
    </xf>
    <xf numFmtId="203" fontId="23" fillId="0" borderId="15" xfId="73" applyNumberFormat="1" applyFont="1" applyFill="1" applyBorder="1" applyAlignment="1">
      <alignment horizontal="right"/>
    </xf>
    <xf numFmtId="0" fontId="23" fillId="0" borderId="16" xfId="54" applyFont="1" applyBorder="1" applyAlignment="1">
      <alignment horizontal="center" vertical="center"/>
      <protection/>
    </xf>
    <xf numFmtId="0" fontId="23" fillId="0" borderId="17" xfId="54" applyFont="1" applyBorder="1" applyAlignment="1">
      <alignment horizontal="center" vertical="center"/>
      <protection/>
    </xf>
    <xf numFmtId="0" fontId="23" fillId="0" borderId="18" xfId="54" applyFont="1" applyBorder="1" applyAlignment="1">
      <alignment horizontal="center" vertical="center"/>
      <protection/>
    </xf>
    <xf numFmtId="0" fontId="23" fillId="0" borderId="21" xfId="54" applyFont="1" applyBorder="1" applyAlignment="1">
      <alignment horizontal="center" vertical="center"/>
      <protection/>
    </xf>
    <xf numFmtId="0" fontId="23" fillId="0" borderId="0" xfId="54" applyFont="1" applyBorder="1" applyAlignment="1">
      <alignment horizontal="center" vertical="center"/>
      <protection/>
    </xf>
    <xf numFmtId="0" fontId="23" fillId="0" borderId="22" xfId="54" applyFont="1" applyBorder="1" applyAlignment="1">
      <alignment horizontal="center" vertical="center"/>
      <protection/>
    </xf>
    <xf numFmtId="0" fontId="23" fillId="0" borderId="19" xfId="54" applyFont="1" applyBorder="1" applyAlignment="1">
      <alignment horizontal="center" vertical="center"/>
      <protection/>
    </xf>
    <xf numFmtId="0" fontId="23" fillId="0" borderId="20" xfId="54" applyFont="1" applyBorder="1" applyAlignment="1">
      <alignment horizontal="center" vertical="center"/>
      <protection/>
    </xf>
    <xf numFmtId="0" fontId="23" fillId="0" borderId="15" xfId="54" applyFont="1" applyBorder="1" applyAlignment="1">
      <alignment horizontal="center" vertical="center"/>
      <protection/>
    </xf>
    <xf numFmtId="0" fontId="26" fillId="0" borderId="16" xfId="54" applyFont="1" applyBorder="1" applyAlignment="1">
      <alignment horizontal="center" vertical="center"/>
      <protection/>
    </xf>
    <xf numFmtId="0" fontId="26" fillId="0" borderId="17" xfId="54" applyFont="1" applyBorder="1" applyAlignment="1">
      <alignment horizontal="center" vertical="center"/>
      <protection/>
    </xf>
    <xf numFmtId="0" fontId="26" fillId="0" borderId="18" xfId="54" applyFont="1" applyBorder="1" applyAlignment="1">
      <alignment horizontal="center" vertical="center"/>
      <protection/>
    </xf>
    <xf numFmtId="0" fontId="26" fillId="0" borderId="19" xfId="54" applyFont="1" applyBorder="1" applyAlignment="1">
      <alignment horizontal="center" vertical="center"/>
      <protection/>
    </xf>
    <xf numFmtId="0" fontId="26" fillId="0" borderId="20" xfId="54" applyFont="1" applyBorder="1" applyAlignment="1">
      <alignment horizontal="center" vertical="center"/>
      <protection/>
    </xf>
    <xf numFmtId="0" fontId="26" fillId="0" borderId="15" xfId="54" applyFont="1" applyBorder="1" applyAlignment="1">
      <alignment horizontal="center" vertical="center"/>
      <protection/>
    </xf>
    <xf numFmtId="0" fontId="23" fillId="0" borderId="45" xfId="54" applyFont="1" applyBorder="1" applyAlignment="1">
      <alignment horizontal="center" vertical="center"/>
      <protection/>
    </xf>
    <xf numFmtId="0" fontId="23" fillId="0" borderId="63" xfId="54" applyFont="1" applyBorder="1" applyAlignment="1">
      <alignment horizontal="center" vertical="center"/>
      <protection/>
    </xf>
    <xf numFmtId="0" fontId="23" fillId="0" borderId="53" xfId="54" applyFont="1" applyBorder="1" applyAlignment="1">
      <alignment horizontal="center" vertical="center"/>
      <protection/>
    </xf>
    <xf numFmtId="194" fontId="23" fillId="0" borderId="14" xfId="71" applyNumberFormat="1" applyFont="1" applyBorder="1" applyAlignment="1">
      <alignment/>
    </xf>
    <xf numFmtId="186" fontId="23" fillId="17" borderId="14" xfId="71" applyNumberFormat="1" applyFont="1" applyFill="1" applyBorder="1" applyAlignment="1">
      <alignment/>
    </xf>
    <xf numFmtId="186" fontId="23" fillId="0" borderId="39" xfId="71" applyNumberFormat="1" applyFont="1" applyBorder="1" applyAlignment="1">
      <alignment horizontal="right"/>
    </xf>
    <xf numFmtId="186" fontId="23" fillId="0" borderId="40" xfId="71" applyNumberFormat="1" applyFont="1" applyBorder="1" applyAlignment="1">
      <alignment horizontal="right"/>
    </xf>
    <xf numFmtId="186" fontId="23" fillId="0" borderId="13" xfId="71" applyNumberFormat="1" applyFont="1" applyBorder="1" applyAlignment="1">
      <alignment horizontal="right"/>
    </xf>
    <xf numFmtId="186" fontId="23" fillId="17" borderId="39" xfId="71" applyNumberFormat="1" applyFont="1" applyFill="1" applyBorder="1" applyAlignment="1">
      <alignment/>
    </xf>
    <xf numFmtId="186" fontId="23" fillId="17" borderId="40" xfId="71" applyNumberFormat="1" applyFont="1" applyFill="1" applyBorder="1" applyAlignment="1">
      <alignment/>
    </xf>
    <xf numFmtId="186" fontId="23" fillId="17" borderId="13" xfId="71" applyNumberFormat="1" applyFont="1" applyFill="1" applyBorder="1" applyAlignment="1">
      <alignment/>
    </xf>
    <xf numFmtId="186" fontId="23" fillId="18" borderId="39" xfId="71" applyNumberFormat="1" applyFont="1" applyFill="1" applyBorder="1" applyAlignment="1">
      <alignment horizontal="right"/>
    </xf>
    <xf numFmtId="186" fontId="23" fillId="18" borderId="40" xfId="71" applyNumberFormat="1" applyFont="1" applyFill="1" applyBorder="1" applyAlignment="1">
      <alignment horizontal="right"/>
    </xf>
    <xf numFmtId="186" fontId="23" fillId="18" borderId="13" xfId="71" applyNumberFormat="1" applyFont="1" applyFill="1" applyBorder="1" applyAlignment="1">
      <alignment horizontal="right"/>
    </xf>
    <xf numFmtId="0" fontId="23" fillId="0" borderId="10" xfId="54" applyFont="1" applyBorder="1" applyAlignment="1">
      <alignment horizontal="center"/>
      <protection/>
    </xf>
    <xf numFmtId="0" fontId="23" fillId="0" borderId="11" xfId="54" applyFont="1" applyBorder="1" applyAlignment="1">
      <alignment horizontal="center"/>
      <protection/>
    </xf>
    <xf numFmtId="0" fontId="23" fillId="0" borderId="12" xfId="54" applyFont="1" applyBorder="1" applyAlignment="1">
      <alignment horizontal="center"/>
      <protection/>
    </xf>
    <xf numFmtId="206" fontId="26" fillId="0" borderId="16" xfId="73" applyNumberFormat="1" applyFont="1" applyFill="1" applyBorder="1" applyAlignment="1">
      <alignment horizontal="center"/>
    </xf>
    <xf numFmtId="206" fontId="26" fillId="0" borderId="18" xfId="73" applyNumberFormat="1" applyFont="1" applyFill="1" applyBorder="1" applyAlignment="1">
      <alignment horizontal="center"/>
    </xf>
    <xf numFmtId="206" fontId="26" fillId="0" borderId="19" xfId="73" applyNumberFormat="1" applyFont="1" applyFill="1" applyBorder="1" applyAlignment="1">
      <alignment horizontal="center"/>
    </xf>
    <xf numFmtId="206" fontId="26" fillId="0" borderId="15" xfId="73" applyNumberFormat="1" applyFont="1" applyFill="1" applyBorder="1" applyAlignment="1">
      <alignment horizontal="center"/>
    </xf>
    <xf numFmtId="0" fontId="26" fillId="0" borderId="16" xfId="54" applyFont="1" applyBorder="1" applyAlignment="1">
      <alignment horizontal="left" vertical="center"/>
      <protection/>
    </xf>
    <xf numFmtId="0" fontId="26" fillId="0" borderId="17" xfId="54" applyFont="1" applyBorder="1" applyAlignment="1">
      <alignment horizontal="left" vertical="center"/>
      <protection/>
    </xf>
    <xf numFmtId="0" fontId="26" fillId="0" borderId="18" xfId="54" applyFont="1" applyBorder="1" applyAlignment="1">
      <alignment horizontal="left" vertical="center"/>
      <protection/>
    </xf>
    <xf numFmtId="0" fontId="26" fillId="0" borderId="19" xfId="54" applyFont="1" applyBorder="1" applyAlignment="1">
      <alignment horizontal="left" vertical="center"/>
      <protection/>
    </xf>
    <xf numFmtId="0" fontId="26" fillId="0" borderId="20" xfId="54" applyFont="1" applyBorder="1" applyAlignment="1">
      <alignment horizontal="left" vertical="center"/>
      <protection/>
    </xf>
    <xf numFmtId="0" fontId="26" fillId="0" borderId="15" xfId="54" applyFont="1" applyBorder="1" applyAlignment="1">
      <alignment horizontal="left" vertical="center"/>
      <protection/>
    </xf>
    <xf numFmtId="0" fontId="23" fillId="0" borderId="10" xfId="54" applyFont="1" applyBorder="1" applyAlignment="1">
      <alignment horizontal="left" vertical="center"/>
      <protection/>
    </xf>
    <xf numFmtId="0" fontId="23" fillId="0" borderId="11" xfId="54" applyFont="1" applyBorder="1" applyAlignment="1">
      <alignment horizontal="left" vertical="center"/>
      <protection/>
    </xf>
    <xf numFmtId="0" fontId="23" fillId="0" borderId="12" xfId="54" applyFont="1" applyBorder="1" applyAlignment="1">
      <alignment horizontal="left" vertical="center"/>
      <protection/>
    </xf>
    <xf numFmtId="0" fontId="26" fillId="0" borderId="21" xfId="54" applyFont="1" applyBorder="1" applyAlignment="1">
      <alignment horizontal="center" vertical="center"/>
      <protection/>
    </xf>
    <xf numFmtId="0" fontId="26" fillId="0" borderId="0" xfId="54" applyFont="1" applyBorder="1" applyAlignment="1">
      <alignment horizontal="center" vertical="center"/>
      <protection/>
    </xf>
    <xf numFmtId="0" fontId="26" fillId="0" borderId="22" xfId="54" applyFont="1" applyBorder="1" applyAlignment="1">
      <alignment horizontal="center" vertical="center"/>
      <protection/>
    </xf>
    <xf numFmtId="206" fontId="23" fillId="0" borderId="10" xfId="73" applyNumberFormat="1" applyFont="1" applyFill="1" applyBorder="1" applyAlignment="1">
      <alignment horizontal="center"/>
    </xf>
    <xf numFmtId="206" fontId="23" fillId="0" borderId="12" xfId="73" applyNumberFormat="1" applyFont="1" applyFill="1" applyBorder="1" applyAlignment="1">
      <alignment horizontal="center"/>
    </xf>
    <xf numFmtId="0" fontId="23" fillId="0" borderId="16" xfId="54" applyFont="1" applyBorder="1" applyAlignment="1">
      <alignment horizontal="center"/>
      <protection/>
    </xf>
    <xf numFmtId="0" fontId="23" fillId="0" borderId="17" xfId="54" applyFont="1" applyBorder="1" applyAlignment="1">
      <alignment horizontal="center"/>
      <protection/>
    </xf>
    <xf numFmtId="0" fontId="23" fillId="0" borderId="18" xfId="54" applyFont="1" applyBorder="1" applyAlignment="1">
      <alignment horizontal="center"/>
      <protection/>
    </xf>
    <xf numFmtId="0" fontId="23" fillId="0" borderId="19" xfId="54" applyFont="1" applyBorder="1" applyAlignment="1">
      <alignment horizontal="center"/>
      <protection/>
    </xf>
    <xf numFmtId="0" fontId="23" fillId="0" borderId="20" xfId="54" applyFont="1" applyBorder="1" applyAlignment="1">
      <alignment horizontal="center"/>
      <protection/>
    </xf>
    <xf numFmtId="0" fontId="23" fillId="0" borderId="15" xfId="54" applyFont="1" applyBorder="1" applyAlignment="1">
      <alignment horizontal="center"/>
      <protection/>
    </xf>
    <xf numFmtId="0" fontId="61" fillId="0" borderId="0" xfId="54" applyFont="1" applyAlignment="1">
      <alignment horizontal="center"/>
      <protection/>
    </xf>
    <xf numFmtId="0" fontId="23" fillId="0" borderId="20" xfId="54" applyFont="1" applyFill="1" applyBorder="1" applyAlignment="1">
      <alignment horizontal="right"/>
      <protection/>
    </xf>
    <xf numFmtId="0" fontId="23" fillId="0" borderId="10" xfId="54" applyFont="1" applyFill="1" applyBorder="1" applyAlignment="1">
      <alignment horizontal="center"/>
      <protection/>
    </xf>
    <xf numFmtId="0" fontId="23" fillId="0" borderId="12" xfId="54" applyFont="1" applyFill="1" applyBorder="1" applyAlignment="1">
      <alignment horizontal="center"/>
      <protection/>
    </xf>
    <xf numFmtId="0" fontId="23" fillId="0" borderId="16" xfId="54" applyFont="1" applyFill="1" applyBorder="1" applyAlignment="1">
      <alignment horizontal="center" vertical="center"/>
      <protection/>
    </xf>
    <xf numFmtId="0" fontId="23" fillId="0" borderId="18" xfId="54" applyFont="1" applyFill="1" applyBorder="1" applyAlignment="1">
      <alignment horizontal="center" vertical="center"/>
      <protection/>
    </xf>
    <xf numFmtId="0" fontId="23" fillId="0" borderId="19" xfId="54" applyFont="1" applyFill="1" applyBorder="1" applyAlignment="1">
      <alignment horizontal="center" vertical="center"/>
      <protection/>
    </xf>
    <xf numFmtId="0" fontId="23" fillId="0" borderId="15" xfId="54" applyFont="1" applyFill="1" applyBorder="1" applyAlignment="1">
      <alignment horizontal="center" vertical="center"/>
      <protection/>
    </xf>
    <xf numFmtId="203" fontId="26" fillId="0" borderId="16" xfId="73" applyNumberFormat="1" applyFont="1" applyFill="1" applyBorder="1" applyAlignment="1">
      <alignment horizontal="center"/>
    </xf>
    <xf numFmtId="203" fontId="26" fillId="0" borderId="18" xfId="73" applyNumberFormat="1" applyFont="1" applyFill="1" applyBorder="1" applyAlignment="1">
      <alignment horizontal="center"/>
    </xf>
    <xf numFmtId="203" fontId="26" fillId="0" borderId="21" xfId="73" applyNumberFormat="1" applyFont="1" applyFill="1" applyBorder="1" applyAlignment="1">
      <alignment horizontal="center"/>
    </xf>
    <xf numFmtId="203" fontId="26" fillId="0" borderId="22" xfId="73" applyNumberFormat="1" applyFont="1" applyFill="1" applyBorder="1" applyAlignment="1">
      <alignment horizontal="center"/>
    </xf>
    <xf numFmtId="203" fontId="26" fillId="0" borderId="19" xfId="73" applyNumberFormat="1" applyFont="1" applyFill="1" applyBorder="1" applyAlignment="1">
      <alignment horizontal="center"/>
    </xf>
    <xf numFmtId="203" fontId="26" fillId="0" borderId="15" xfId="73" applyNumberFormat="1" applyFont="1" applyFill="1" applyBorder="1" applyAlignment="1">
      <alignment horizontal="center"/>
    </xf>
    <xf numFmtId="203" fontId="23" fillId="0" borderId="16" xfId="73" applyNumberFormat="1" applyFont="1" applyFill="1" applyBorder="1" applyAlignment="1">
      <alignment horizontal="center"/>
    </xf>
    <xf numFmtId="203" fontId="23" fillId="0" borderId="18" xfId="73" applyNumberFormat="1" applyFont="1" applyFill="1" applyBorder="1" applyAlignment="1">
      <alignment horizontal="center"/>
    </xf>
    <xf numFmtId="203" fontId="23" fillId="0" borderId="21" xfId="73" applyNumberFormat="1" applyFont="1" applyFill="1" applyBorder="1" applyAlignment="1">
      <alignment horizontal="center"/>
    </xf>
    <xf numFmtId="203" fontId="23" fillId="0" borderId="22" xfId="73" applyNumberFormat="1" applyFont="1" applyFill="1" applyBorder="1" applyAlignment="1">
      <alignment horizontal="center"/>
    </xf>
    <xf numFmtId="203" fontId="23" fillId="0" borderId="19" xfId="73" applyNumberFormat="1" applyFont="1" applyFill="1" applyBorder="1" applyAlignment="1">
      <alignment horizontal="center"/>
    </xf>
    <xf numFmtId="203" fontId="23" fillId="0" borderId="15" xfId="73" applyNumberFormat="1" applyFont="1" applyFill="1" applyBorder="1" applyAlignment="1">
      <alignment horizontal="center"/>
    </xf>
    <xf numFmtId="203" fontId="26" fillId="0" borderId="16" xfId="73" applyNumberFormat="1" applyFont="1" applyFill="1" applyBorder="1" applyAlignment="1">
      <alignment horizontal="right"/>
    </xf>
    <xf numFmtId="203" fontId="26" fillId="0" borderId="18" xfId="73" applyNumberFormat="1" applyFont="1" applyFill="1" applyBorder="1" applyAlignment="1">
      <alignment horizontal="right"/>
    </xf>
    <xf numFmtId="203" fontId="26" fillId="0" borderId="19" xfId="73" applyNumberFormat="1" applyFont="1" applyFill="1" applyBorder="1" applyAlignment="1">
      <alignment horizontal="right"/>
    </xf>
    <xf numFmtId="203" fontId="26" fillId="0" borderId="15" xfId="73" applyNumberFormat="1" applyFont="1" applyFill="1" applyBorder="1" applyAlignment="1">
      <alignment horizontal="right"/>
    </xf>
    <xf numFmtId="203" fontId="23" fillId="0" borderId="45" xfId="73" applyNumberFormat="1" applyFont="1" applyFill="1" applyBorder="1" applyAlignment="1">
      <alignment horizontal="right"/>
    </xf>
    <xf numFmtId="0" fontId="0" fillId="0" borderId="53" xfId="0" applyFill="1" applyBorder="1" applyAlignment="1">
      <alignment/>
    </xf>
    <xf numFmtId="186" fontId="23" fillId="0" borderId="58" xfId="71" applyNumberFormat="1" applyFont="1" applyBorder="1" applyAlignment="1">
      <alignment horizontal="right"/>
    </xf>
    <xf numFmtId="186" fontId="23" fillId="0" borderId="59" xfId="71" applyNumberFormat="1" applyFont="1" applyBorder="1" applyAlignment="1">
      <alignment horizontal="right"/>
    </xf>
    <xf numFmtId="186" fontId="23" fillId="0" borderId="64" xfId="71" applyNumberFormat="1" applyFont="1" applyBorder="1" applyAlignment="1">
      <alignment horizontal="right"/>
    </xf>
    <xf numFmtId="203" fontId="23" fillId="0" borderId="26" xfId="73" applyNumberFormat="1" applyFont="1" applyFill="1" applyBorder="1" applyAlignment="1">
      <alignment horizontal="center"/>
    </xf>
    <xf numFmtId="203" fontId="23" fillId="0" borderId="28" xfId="73" applyNumberFormat="1" applyFont="1" applyFill="1" applyBorder="1" applyAlignment="1">
      <alignment horizontal="center"/>
    </xf>
    <xf numFmtId="0" fontId="23" fillId="0" borderId="65" xfId="54" applyFont="1" applyBorder="1" applyAlignment="1">
      <alignment horizontal="center" vertical="center"/>
      <protection/>
    </xf>
    <xf numFmtId="0" fontId="23" fillId="0" borderId="37" xfId="54" applyFont="1" applyBorder="1" applyAlignment="1">
      <alignment horizontal="center" vertical="center"/>
      <protection/>
    </xf>
    <xf numFmtId="0" fontId="23" fillId="0" borderId="52" xfId="54" applyFont="1" applyBorder="1" applyAlignment="1">
      <alignment horizontal="center" vertical="center"/>
      <protection/>
    </xf>
    <xf numFmtId="220" fontId="26" fillId="0" borderId="16" xfId="73" applyNumberFormat="1" applyFont="1" applyFill="1" applyBorder="1" applyAlignment="1">
      <alignment horizontal="right"/>
    </xf>
    <xf numFmtId="220" fontId="26" fillId="0" borderId="18" xfId="73" applyNumberFormat="1" applyFont="1" applyFill="1" applyBorder="1" applyAlignment="1">
      <alignment horizontal="right"/>
    </xf>
    <xf numFmtId="220" fontId="26" fillId="0" borderId="21" xfId="73" applyNumberFormat="1" applyFont="1" applyFill="1" applyBorder="1" applyAlignment="1">
      <alignment horizontal="right"/>
    </xf>
    <xf numFmtId="220" fontId="26" fillId="0" borderId="22" xfId="73" applyNumberFormat="1" applyFont="1" applyFill="1" applyBorder="1" applyAlignment="1">
      <alignment horizontal="right"/>
    </xf>
    <xf numFmtId="220" fontId="26" fillId="0" borderId="19" xfId="73" applyNumberFormat="1" applyFont="1" applyFill="1" applyBorder="1" applyAlignment="1">
      <alignment horizontal="right"/>
    </xf>
    <xf numFmtId="220" fontId="26" fillId="0" borderId="15" xfId="73" applyNumberFormat="1" applyFont="1" applyFill="1" applyBorder="1" applyAlignment="1">
      <alignment horizontal="right"/>
    </xf>
    <xf numFmtId="203" fontId="26" fillId="0" borderId="23" xfId="73" applyNumberFormat="1" applyFont="1" applyFill="1" applyBorder="1" applyAlignment="1">
      <alignment horizontal="right"/>
    </xf>
    <xf numFmtId="203" fontId="26" fillId="0" borderId="25" xfId="73" applyNumberFormat="1" applyFont="1" applyFill="1" applyBorder="1" applyAlignment="1">
      <alignment horizontal="right"/>
    </xf>
    <xf numFmtId="203" fontId="23" fillId="0" borderId="23" xfId="73" applyNumberFormat="1" applyFont="1" applyFill="1" applyBorder="1" applyAlignment="1">
      <alignment horizontal="right"/>
    </xf>
    <xf numFmtId="203" fontId="23" fillId="0" borderId="25" xfId="73" applyNumberFormat="1" applyFont="1" applyFill="1" applyBorder="1" applyAlignment="1">
      <alignment horizontal="right"/>
    </xf>
    <xf numFmtId="0" fontId="23" fillId="0" borderId="10" xfId="54" applyFont="1" applyBorder="1" applyAlignment="1">
      <alignment wrapText="1"/>
      <protection/>
    </xf>
    <xf numFmtId="0" fontId="23" fillId="0" borderId="11" xfId="54" applyFont="1" applyBorder="1" applyAlignment="1">
      <alignment wrapText="1"/>
      <protection/>
    </xf>
    <xf numFmtId="0" fontId="23" fillId="0" borderId="12" xfId="54" applyFont="1" applyBorder="1" applyAlignment="1">
      <alignment wrapText="1"/>
      <protection/>
    </xf>
    <xf numFmtId="0" fontId="26" fillId="0" borderId="16" xfId="54" applyFont="1" applyBorder="1" applyAlignment="1">
      <alignment horizontal="center"/>
      <protection/>
    </xf>
    <xf numFmtId="0" fontId="26" fillId="0" borderId="17" xfId="54" applyFont="1" applyBorder="1" applyAlignment="1">
      <alignment horizontal="center"/>
      <protection/>
    </xf>
    <xf numFmtId="0" fontId="26" fillId="0" borderId="18" xfId="54" applyFont="1" applyBorder="1" applyAlignment="1">
      <alignment horizontal="center"/>
      <protection/>
    </xf>
    <xf numFmtId="0" fontId="26" fillId="0" borderId="21" xfId="54" applyFont="1" applyBorder="1" applyAlignment="1">
      <alignment horizontal="center"/>
      <protection/>
    </xf>
    <xf numFmtId="0" fontId="26" fillId="0" borderId="0" xfId="54" applyFont="1" applyBorder="1" applyAlignment="1">
      <alignment horizontal="center"/>
      <protection/>
    </xf>
    <xf numFmtId="0" fontId="26" fillId="0" borderId="22" xfId="54" applyFont="1" applyBorder="1" applyAlignment="1">
      <alignment horizontal="center"/>
      <protection/>
    </xf>
    <xf numFmtId="194" fontId="23" fillId="0" borderId="39" xfId="71" applyNumberFormat="1" applyFont="1" applyBorder="1" applyAlignment="1">
      <alignment/>
    </xf>
    <xf numFmtId="194" fontId="23" fillId="0" borderId="13" xfId="71" applyNumberFormat="1" applyFont="1" applyBorder="1" applyAlignment="1">
      <alignment/>
    </xf>
    <xf numFmtId="0" fontId="26" fillId="0" borderId="19" xfId="54" applyFont="1" applyBorder="1" applyAlignment="1">
      <alignment horizontal="center"/>
      <protection/>
    </xf>
    <xf numFmtId="0" fontId="26" fillId="0" borderId="20" xfId="54" applyFont="1" applyBorder="1" applyAlignment="1">
      <alignment horizontal="center"/>
      <protection/>
    </xf>
    <xf numFmtId="0" fontId="26" fillId="0" borderId="15" xfId="54" applyFont="1" applyBorder="1" applyAlignment="1">
      <alignment horizontal="center"/>
      <protection/>
    </xf>
    <xf numFmtId="194" fontId="23" fillId="0" borderId="14" xfId="54" applyNumberFormat="1" applyFont="1" applyBorder="1" applyAlignment="1">
      <alignment/>
      <protection/>
    </xf>
    <xf numFmtId="186" fontId="23" fillId="0" borderId="14" xfId="54" applyNumberFormat="1" applyFont="1" applyBorder="1" applyAlignment="1">
      <alignment/>
      <protection/>
    </xf>
    <xf numFmtId="43" fontId="23" fillId="0" borderId="10" xfId="73" applyFont="1" applyFill="1" applyBorder="1" applyAlignment="1">
      <alignment horizontal="center"/>
    </xf>
    <xf numFmtId="43" fontId="23" fillId="0" borderId="12" xfId="73" applyFont="1" applyFill="1" applyBorder="1" applyAlignment="1">
      <alignment horizontal="center"/>
    </xf>
    <xf numFmtId="203" fontId="23" fillId="0" borderId="10" xfId="73" applyNumberFormat="1" applyFont="1" applyFill="1" applyBorder="1" applyAlignment="1">
      <alignment horizontal="right"/>
    </xf>
    <xf numFmtId="203" fontId="23" fillId="0" borderId="12" xfId="73" applyNumberFormat="1" applyFont="1" applyFill="1" applyBorder="1" applyAlignment="1">
      <alignment horizontal="right"/>
    </xf>
    <xf numFmtId="0" fontId="0" fillId="0" borderId="18"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5" xfId="0" applyFill="1" applyBorder="1" applyAlignment="1">
      <alignment/>
    </xf>
    <xf numFmtId="0" fontId="23" fillId="0" borderId="10" xfId="54" applyFont="1" applyBorder="1" applyAlignment="1">
      <alignment horizontal="center" vertical="center"/>
      <protection/>
    </xf>
    <xf numFmtId="0" fontId="23" fillId="0" borderId="11" xfId="54" applyFont="1" applyBorder="1" applyAlignment="1">
      <alignment horizontal="center" vertical="center"/>
      <protection/>
    </xf>
    <xf numFmtId="0" fontId="23" fillId="0" borderId="12" xfId="54" applyFont="1" applyBorder="1" applyAlignment="1">
      <alignment horizontal="center" vertical="center"/>
      <protection/>
    </xf>
    <xf numFmtId="0" fontId="27" fillId="0" borderId="10" xfId="0" applyFont="1" applyBorder="1" applyAlignment="1">
      <alignment horizontal="left" wrapText="1"/>
    </xf>
    <xf numFmtId="0" fontId="27" fillId="0" borderId="11" xfId="0" applyFont="1" applyBorder="1" applyAlignment="1">
      <alignment horizontal="left" wrapText="1"/>
    </xf>
    <xf numFmtId="0" fontId="27" fillId="0" borderId="12" xfId="0" applyFont="1" applyBorder="1" applyAlignment="1">
      <alignment horizontal="left" wrapText="1"/>
    </xf>
    <xf numFmtId="186" fontId="23" fillId="0" borderId="66" xfId="54" applyNumberFormat="1" applyFont="1" applyBorder="1" applyAlignment="1">
      <alignment/>
      <protection/>
    </xf>
    <xf numFmtId="186" fontId="23" fillId="0" borderId="67" xfId="54" applyNumberFormat="1" applyFont="1" applyBorder="1" applyAlignment="1">
      <alignment/>
      <protection/>
    </xf>
    <xf numFmtId="186" fontId="23" fillId="17" borderId="66" xfId="71" applyNumberFormat="1" applyFont="1" applyFill="1" applyBorder="1" applyAlignment="1">
      <alignment/>
    </xf>
    <xf numFmtId="186" fontId="23" fillId="17" borderId="67" xfId="71" applyNumberFormat="1" applyFont="1" applyFill="1" applyBorder="1" applyAlignment="1">
      <alignment/>
    </xf>
    <xf numFmtId="0" fontId="22" fillId="0" borderId="0" xfId="54" applyFont="1" applyFill="1" applyAlignment="1">
      <alignment horizontal="center"/>
      <protection/>
    </xf>
    <xf numFmtId="0" fontId="22" fillId="0" borderId="0" xfId="54" applyFont="1" applyAlignment="1">
      <alignment horizontal="right"/>
      <protection/>
    </xf>
    <xf numFmtId="0" fontId="22" fillId="0" borderId="0" xfId="0" applyFont="1" applyAlignment="1">
      <alignment horizontal="right" vertical="center"/>
    </xf>
    <xf numFmtId="206" fontId="23" fillId="0" borderId="16" xfId="73" applyNumberFormat="1" applyFont="1" applyFill="1" applyBorder="1" applyAlignment="1">
      <alignment horizontal="center"/>
    </xf>
    <xf numFmtId="206" fontId="23" fillId="0" borderId="18" xfId="73" applyNumberFormat="1" applyFont="1" applyFill="1" applyBorder="1" applyAlignment="1">
      <alignment horizontal="center"/>
    </xf>
    <xf numFmtId="206" fontId="23" fillId="0" borderId="21" xfId="73" applyNumberFormat="1" applyFont="1" applyFill="1" applyBorder="1" applyAlignment="1">
      <alignment horizontal="center"/>
    </xf>
    <xf numFmtId="206" fontId="23" fillId="0" borderId="22" xfId="73" applyNumberFormat="1" applyFont="1" applyFill="1" applyBorder="1" applyAlignment="1">
      <alignment horizontal="center"/>
    </xf>
    <xf numFmtId="206" fontId="23" fillId="0" borderId="19" xfId="73" applyNumberFormat="1" applyFont="1" applyFill="1" applyBorder="1" applyAlignment="1">
      <alignment horizontal="center"/>
    </xf>
    <xf numFmtId="206" fontId="23" fillId="0" borderId="15" xfId="73" applyNumberFormat="1" applyFont="1" applyFill="1" applyBorder="1" applyAlignment="1">
      <alignment horizontal="center"/>
    </xf>
    <xf numFmtId="203" fontId="23" fillId="18" borderId="19" xfId="73" applyNumberFormat="1" applyFont="1" applyFill="1" applyBorder="1" applyAlignment="1">
      <alignment horizontal="right"/>
    </xf>
    <xf numFmtId="203" fontId="23" fillId="18" borderId="15" xfId="73" applyNumberFormat="1" applyFont="1" applyFill="1" applyBorder="1" applyAlignment="1">
      <alignment horizontal="right"/>
    </xf>
    <xf numFmtId="0" fontId="26" fillId="0" borderId="16" xfId="54" applyFont="1" applyBorder="1" applyAlignment="1">
      <alignment horizontal="left"/>
      <protection/>
    </xf>
    <xf numFmtId="0" fontId="26" fillId="0" borderId="17" xfId="54" applyFont="1" applyBorder="1" applyAlignment="1">
      <alignment horizontal="left"/>
      <protection/>
    </xf>
    <xf numFmtId="0" fontId="26" fillId="0" borderId="18" xfId="54" applyFont="1" applyBorder="1" applyAlignment="1">
      <alignment horizontal="left"/>
      <protection/>
    </xf>
    <xf numFmtId="0" fontId="26" fillId="0" borderId="19" xfId="54" applyFont="1" applyBorder="1" applyAlignment="1">
      <alignment horizontal="left"/>
      <protection/>
    </xf>
    <xf numFmtId="0" fontId="26" fillId="0" borderId="20" xfId="54" applyFont="1" applyBorder="1" applyAlignment="1">
      <alignment horizontal="left"/>
      <protection/>
    </xf>
    <xf numFmtId="0" fontId="26" fillId="0" borderId="15" xfId="54" applyFont="1" applyBorder="1" applyAlignment="1">
      <alignment horizontal="left"/>
      <protection/>
    </xf>
    <xf numFmtId="0" fontId="14" fillId="0" borderId="66" xfId="54" applyFont="1" applyBorder="1" applyAlignment="1">
      <alignment horizontal="center"/>
      <protection/>
    </xf>
    <xf numFmtId="0" fontId="14" fillId="0" borderId="67" xfId="54" applyBorder="1" applyAlignment="1">
      <alignment horizontal="center"/>
      <protection/>
    </xf>
    <xf numFmtId="0" fontId="23" fillId="0" borderId="16" xfId="54" applyFont="1" applyBorder="1" applyAlignment="1">
      <alignment horizontal="left" wrapText="1"/>
      <protection/>
    </xf>
    <xf numFmtId="0" fontId="23" fillId="0" borderId="17" xfId="54" applyFont="1" applyBorder="1" applyAlignment="1">
      <alignment horizontal="left" wrapText="1"/>
      <protection/>
    </xf>
    <xf numFmtId="0" fontId="23" fillId="0" borderId="18" xfId="54" applyFont="1" applyBorder="1" applyAlignment="1">
      <alignment horizontal="left" wrapText="1"/>
      <protection/>
    </xf>
    <xf numFmtId="0" fontId="23" fillId="0" borderId="19" xfId="54" applyFont="1" applyBorder="1" applyAlignment="1">
      <alignment horizontal="left" wrapText="1"/>
      <protection/>
    </xf>
    <xf numFmtId="0" fontId="23" fillId="0" borderId="20" xfId="54" applyFont="1" applyBorder="1" applyAlignment="1">
      <alignment horizontal="left" wrapText="1"/>
      <protection/>
    </xf>
    <xf numFmtId="0" fontId="23" fillId="0" borderId="15" xfId="54" applyFont="1" applyBorder="1" applyAlignment="1">
      <alignment horizontal="left" wrapText="1"/>
      <protection/>
    </xf>
    <xf numFmtId="186" fontId="23" fillId="0" borderId="66" xfId="71" applyNumberFormat="1" applyFont="1" applyBorder="1" applyAlignment="1">
      <alignment/>
    </xf>
    <xf numFmtId="186" fontId="23" fillId="0" borderId="67" xfId="71" applyNumberFormat="1" applyFont="1" applyBorder="1" applyAlignment="1">
      <alignment/>
    </xf>
    <xf numFmtId="0" fontId="27" fillId="0" borderId="16" xfId="0" applyFont="1" applyBorder="1" applyAlignment="1">
      <alignment horizontal="left" wrapText="1"/>
    </xf>
    <xf numFmtId="0" fontId="27" fillId="0" borderId="17" xfId="0" applyFont="1" applyBorder="1" applyAlignment="1">
      <alignment horizontal="left" wrapText="1"/>
    </xf>
    <xf numFmtId="0" fontId="27" fillId="0" borderId="18" xfId="0" applyFont="1" applyBorder="1" applyAlignment="1">
      <alignment horizontal="left" wrapText="1"/>
    </xf>
    <xf numFmtId="0" fontId="27" fillId="0" borderId="19" xfId="0" applyFont="1" applyBorder="1" applyAlignment="1">
      <alignment horizontal="left" wrapText="1"/>
    </xf>
    <xf numFmtId="0" fontId="27" fillId="0" borderId="20" xfId="0" applyFont="1" applyBorder="1" applyAlignment="1">
      <alignment horizontal="left" wrapText="1"/>
    </xf>
    <xf numFmtId="0" fontId="27" fillId="0" borderId="15" xfId="0" applyFont="1" applyBorder="1" applyAlignment="1">
      <alignment horizontal="left" wrapText="1"/>
    </xf>
    <xf numFmtId="0" fontId="23" fillId="0" borderId="23" xfId="54" applyFont="1" applyBorder="1" applyAlignment="1">
      <alignment horizontal="center" vertical="center"/>
      <protection/>
    </xf>
    <xf numFmtId="0" fontId="23" fillId="0" borderId="24" xfId="54" applyFont="1" applyBorder="1" applyAlignment="1">
      <alignment horizontal="center" vertical="center"/>
      <protection/>
    </xf>
    <xf numFmtId="0" fontId="23" fillId="0" borderId="25" xfId="54" applyFont="1" applyBorder="1" applyAlignment="1">
      <alignment horizontal="center" vertical="center"/>
      <protection/>
    </xf>
    <xf numFmtId="186" fontId="23" fillId="0" borderId="14" xfId="71" applyNumberFormat="1" applyFont="1" applyFill="1" applyBorder="1" applyAlignment="1">
      <alignment/>
    </xf>
    <xf numFmtId="206" fontId="23" fillId="0" borderId="10" xfId="73" applyNumberFormat="1" applyFont="1" applyFill="1" applyBorder="1" applyAlignment="1">
      <alignment horizontal="right"/>
    </xf>
    <xf numFmtId="206" fontId="23" fillId="0" borderId="12" xfId="73" applyNumberFormat="1" applyFont="1" applyFill="1" applyBorder="1" applyAlignment="1">
      <alignment horizontal="right"/>
    </xf>
    <xf numFmtId="0" fontId="22" fillId="0" borderId="0" xfId="54" applyFont="1" applyFill="1" applyAlignment="1">
      <alignment horizontal="right"/>
      <protection/>
    </xf>
    <xf numFmtId="186" fontId="23" fillId="0" borderId="66" xfId="54" applyNumberFormat="1" applyFont="1" applyFill="1" applyBorder="1" applyAlignment="1">
      <alignment/>
      <protection/>
    </xf>
    <xf numFmtId="186" fontId="23" fillId="0" borderId="67" xfId="54" applyNumberFormat="1" applyFont="1" applyFill="1" applyBorder="1" applyAlignment="1">
      <alignment/>
      <protection/>
    </xf>
    <xf numFmtId="0" fontId="22" fillId="0" borderId="0" xfId="0" applyFont="1" applyFill="1" applyAlignment="1">
      <alignment horizontal="right" vertical="center"/>
    </xf>
    <xf numFmtId="0" fontId="24" fillId="0" borderId="0" xfId="0" applyFont="1" applyFill="1" applyAlignment="1">
      <alignment horizontal="right" vertical="center"/>
    </xf>
    <xf numFmtId="186" fontId="23" fillId="0" borderId="66" xfId="71" applyNumberFormat="1" applyFont="1" applyFill="1" applyBorder="1" applyAlignment="1">
      <alignment/>
    </xf>
    <xf numFmtId="186" fontId="23" fillId="0" borderId="67" xfId="71" applyNumberFormat="1" applyFont="1" applyFill="1" applyBorder="1" applyAlignment="1">
      <alignment/>
    </xf>
    <xf numFmtId="0" fontId="14" fillId="0" borderId="66" xfId="54" applyFont="1" applyFill="1" applyBorder="1" applyAlignment="1">
      <alignment horizontal="center"/>
      <protection/>
    </xf>
    <xf numFmtId="0" fontId="14" fillId="0" borderId="67" xfId="54" applyFill="1" applyBorder="1" applyAlignment="1">
      <alignment horizontal="center"/>
      <protection/>
    </xf>
    <xf numFmtId="206" fontId="23" fillId="0" borderId="16" xfId="73" applyNumberFormat="1" applyFont="1" applyFill="1" applyBorder="1" applyAlignment="1">
      <alignment horizontal="right"/>
    </xf>
    <xf numFmtId="206" fontId="23" fillId="0" borderId="18" xfId="73" applyNumberFormat="1" applyFont="1" applyFill="1" applyBorder="1" applyAlignment="1">
      <alignment horizontal="right"/>
    </xf>
    <xf numFmtId="206" fontId="23" fillId="0" borderId="19" xfId="73" applyNumberFormat="1" applyFont="1" applyFill="1" applyBorder="1" applyAlignment="1">
      <alignment horizontal="right"/>
    </xf>
    <xf numFmtId="206" fontId="23" fillId="0" borderId="15" xfId="73" applyNumberFormat="1" applyFont="1" applyFill="1" applyBorder="1" applyAlignment="1">
      <alignment horizontal="right"/>
    </xf>
    <xf numFmtId="186" fontId="23" fillId="0" borderId="14" xfId="54" applyNumberFormat="1" applyFont="1" applyFill="1" applyBorder="1" applyAlignment="1">
      <alignment/>
      <protection/>
    </xf>
    <xf numFmtId="206" fontId="26" fillId="0" borderId="16" xfId="73" applyNumberFormat="1" applyFont="1" applyFill="1" applyBorder="1" applyAlignment="1">
      <alignment horizontal="right"/>
    </xf>
    <xf numFmtId="206" fontId="26" fillId="0" borderId="18" xfId="73" applyNumberFormat="1" applyFont="1" applyFill="1" applyBorder="1" applyAlignment="1">
      <alignment horizontal="right"/>
    </xf>
    <xf numFmtId="206" fontId="26" fillId="0" borderId="19" xfId="73" applyNumberFormat="1" applyFont="1" applyFill="1" applyBorder="1" applyAlignment="1">
      <alignment horizontal="right"/>
    </xf>
    <xf numFmtId="206" fontId="26" fillId="0" borderId="15" xfId="73" applyNumberFormat="1" applyFont="1" applyFill="1" applyBorder="1" applyAlignment="1">
      <alignment horizontal="right"/>
    </xf>
    <xf numFmtId="203" fontId="23" fillId="0" borderId="10" xfId="73" applyNumberFormat="1" applyFont="1" applyFill="1" applyBorder="1" applyAlignment="1">
      <alignment horizontal="center"/>
    </xf>
    <xf numFmtId="203" fontId="23" fillId="0" borderId="12" xfId="73" applyNumberFormat="1" applyFont="1" applyFill="1" applyBorder="1" applyAlignment="1">
      <alignment horizontal="center"/>
    </xf>
    <xf numFmtId="194" fontId="23" fillId="0" borderId="14" xfId="54" applyNumberFormat="1" applyFont="1" applyFill="1" applyBorder="1" applyAlignment="1">
      <alignment/>
      <protection/>
    </xf>
    <xf numFmtId="194" fontId="23" fillId="0" borderId="14" xfId="71" applyNumberFormat="1" applyFont="1" applyFill="1" applyBorder="1" applyAlignment="1">
      <alignment/>
    </xf>
    <xf numFmtId="186" fontId="23" fillId="0" borderId="30" xfId="71" applyNumberFormat="1" applyFont="1" applyFill="1" applyBorder="1" applyAlignment="1">
      <alignment/>
    </xf>
    <xf numFmtId="186" fontId="23" fillId="0" borderId="46" xfId="71" applyNumberFormat="1" applyFont="1" applyFill="1" applyBorder="1" applyAlignment="1">
      <alignment/>
    </xf>
    <xf numFmtId="186" fontId="23" fillId="0" borderId="39" xfId="71" applyNumberFormat="1" applyFont="1" applyFill="1" applyBorder="1" applyAlignment="1">
      <alignment horizontal="right"/>
    </xf>
    <xf numFmtId="186" fontId="23" fillId="0" borderId="40" xfId="71" applyNumberFormat="1" applyFont="1" applyFill="1" applyBorder="1" applyAlignment="1">
      <alignment horizontal="right"/>
    </xf>
    <xf numFmtId="186" fontId="23" fillId="0" borderId="13" xfId="71" applyNumberFormat="1" applyFont="1" applyFill="1" applyBorder="1" applyAlignment="1">
      <alignment horizontal="right"/>
    </xf>
    <xf numFmtId="194" fontId="23" fillId="0" borderId="30" xfId="71" applyNumberFormat="1" applyFont="1" applyFill="1" applyBorder="1" applyAlignment="1">
      <alignment/>
    </xf>
    <xf numFmtId="194" fontId="23" fillId="0" borderId="46" xfId="71" applyNumberFormat="1" applyFont="1" applyFill="1" applyBorder="1" applyAlignment="1">
      <alignment/>
    </xf>
    <xf numFmtId="186" fontId="23" fillId="0" borderId="39" xfId="71" applyNumberFormat="1" applyFont="1" applyFill="1" applyBorder="1" applyAlignment="1">
      <alignment/>
    </xf>
    <xf numFmtId="186" fontId="23" fillId="0" borderId="13" xfId="71" applyNumberFormat="1" applyFont="1" applyFill="1" applyBorder="1" applyAlignment="1">
      <alignment/>
    </xf>
    <xf numFmtId="203" fontId="26" fillId="0" borderId="21" xfId="73" applyNumberFormat="1" applyFont="1" applyFill="1" applyBorder="1" applyAlignment="1">
      <alignment horizontal="right"/>
    </xf>
    <xf numFmtId="203" fontId="26" fillId="0" borderId="22" xfId="73" applyNumberFormat="1" applyFont="1" applyFill="1" applyBorder="1" applyAlignment="1">
      <alignment horizontal="right"/>
    </xf>
    <xf numFmtId="203" fontId="23" fillId="0" borderId="65" xfId="73" applyNumberFormat="1" applyFont="1" applyFill="1" applyBorder="1" applyAlignment="1">
      <alignment horizontal="right"/>
    </xf>
    <xf numFmtId="0" fontId="0" fillId="0" borderId="52" xfId="0" applyFill="1" applyBorder="1" applyAlignment="1">
      <alignment/>
    </xf>
    <xf numFmtId="194" fontId="23" fillId="0" borderId="13" xfId="71" applyNumberFormat="1" applyFont="1" applyFill="1" applyBorder="1" applyAlignment="1">
      <alignment/>
    </xf>
    <xf numFmtId="194" fontId="23" fillId="0" borderId="68" xfId="71" applyNumberFormat="1" applyFont="1" applyFill="1" applyBorder="1" applyAlignment="1">
      <alignment/>
    </xf>
    <xf numFmtId="206" fontId="23" fillId="0" borderId="21" xfId="73" applyNumberFormat="1" applyFont="1" applyFill="1" applyBorder="1" applyAlignment="1">
      <alignment horizontal="right"/>
    </xf>
    <xf numFmtId="206" fontId="23" fillId="0" borderId="22" xfId="73" applyNumberFormat="1" applyFont="1" applyFill="1" applyBorder="1" applyAlignment="1">
      <alignment horizontal="right"/>
    </xf>
    <xf numFmtId="49" fontId="42" fillId="0" borderId="33" xfId="58" applyNumberFormat="1" applyFont="1" applyFill="1" applyBorder="1" applyAlignment="1">
      <alignment horizontal="center" vertical="center" wrapText="1"/>
      <protection/>
    </xf>
    <xf numFmtId="49" fontId="42" fillId="0" borderId="54" xfId="58" applyNumberFormat="1" applyFont="1" applyFill="1" applyBorder="1" applyAlignment="1">
      <alignment horizontal="center" vertical="center" wrapText="1"/>
      <protection/>
    </xf>
    <xf numFmtId="49" fontId="42" fillId="0" borderId="51" xfId="58" applyNumberFormat="1" applyFont="1" applyFill="1" applyBorder="1" applyAlignment="1">
      <alignment horizontal="center" vertical="center" wrapText="1"/>
      <protection/>
    </xf>
    <xf numFmtId="49" fontId="42" fillId="0" borderId="55" xfId="58" applyNumberFormat="1" applyFont="1" applyFill="1" applyBorder="1" applyAlignment="1">
      <alignment horizontal="center" vertical="center" wrapText="1"/>
      <protection/>
    </xf>
    <xf numFmtId="49" fontId="42" fillId="0" borderId="24" xfId="58" applyNumberFormat="1" applyFont="1" applyFill="1" applyBorder="1" applyAlignment="1">
      <alignment horizontal="center" vertical="center" wrapText="1"/>
      <protection/>
    </xf>
    <xf numFmtId="49" fontId="42" fillId="0" borderId="34" xfId="58" applyNumberFormat="1" applyFont="1" applyFill="1" applyBorder="1" applyAlignment="1">
      <alignment horizontal="center" vertical="center" wrapText="1"/>
      <protection/>
    </xf>
    <xf numFmtId="49" fontId="42" fillId="0" borderId="32" xfId="58" applyNumberFormat="1" applyFont="1" applyFill="1" applyBorder="1" applyAlignment="1">
      <alignment horizontal="center" vertical="center" wrapText="1"/>
      <protection/>
    </xf>
    <xf numFmtId="0" fontId="34" fillId="0" borderId="0" xfId="59" applyFont="1" applyAlignment="1">
      <alignment horizontal="center"/>
      <protection/>
    </xf>
    <xf numFmtId="0" fontId="33" fillId="0" borderId="0" xfId="58" applyFont="1" applyAlignment="1">
      <alignment horizontal="right" vertical="center" wrapText="1"/>
      <protection/>
    </xf>
    <xf numFmtId="0" fontId="53" fillId="0" borderId="0" xfId="0" applyFont="1" applyAlignment="1">
      <alignment horizontal="center" vertical="top"/>
    </xf>
    <xf numFmtId="49" fontId="42" fillId="2" borderId="55" xfId="58" applyNumberFormat="1" applyFont="1" applyFill="1" applyBorder="1" applyAlignment="1">
      <alignment horizontal="center" vertical="center" wrapText="1"/>
      <protection/>
    </xf>
    <xf numFmtId="49" fontId="42" fillId="2" borderId="34" xfId="58" applyNumberFormat="1" applyFont="1" applyFill="1" applyBorder="1" applyAlignment="1">
      <alignment horizontal="center" vertical="center" wrapText="1"/>
      <protection/>
    </xf>
    <xf numFmtId="49" fontId="42" fillId="2" borderId="33" xfId="58" applyNumberFormat="1" applyFont="1" applyFill="1" applyBorder="1" applyAlignment="1">
      <alignment horizontal="center" vertical="center" wrapText="1"/>
      <protection/>
    </xf>
    <xf numFmtId="49" fontId="42" fillId="2" borderId="32" xfId="58" applyNumberFormat="1" applyFont="1" applyFill="1" applyBorder="1" applyAlignment="1">
      <alignment horizontal="center" vertical="center" wrapText="1"/>
      <protection/>
    </xf>
    <xf numFmtId="0" fontId="22" fillId="0" borderId="0" xfId="56" applyFont="1" applyAlignment="1">
      <alignment horizontal="right"/>
      <protection/>
    </xf>
    <xf numFmtId="0" fontId="61" fillId="0" borderId="0" xfId="56" applyFont="1" applyAlignment="1">
      <alignment horizontal="center" wrapText="1"/>
      <protection/>
    </xf>
    <xf numFmtId="0" fontId="22" fillId="0" borderId="0" xfId="56" applyFont="1" applyAlignment="1">
      <alignment horizontal="right" wrapText="1"/>
      <protection/>
    </xf>
    <xf numFmtId="0" fontId="55" fillId="0" borderId="0" xfId="56" applyFont="1" applyAlignment="1">
      <alignment horizontal="center"/>
      <protection/>
    </xf>
    <xf numFmtId="0" fontId="22" fillId="0" borderId="45" xfId="0" applyFont="1" applyBorder="1" applyAlignment="1">
      <alignment horizontal="left" vertical="center"/>
    </xf>
    <xf numFmtId="0" fontId="22" fillId="0" borderId="69" xfId="0" applyFont="1" applyBorder="1" applyAlignment="1">
      <alignment horizontal="left" vertical="center"/>
    </xf>
    <xf numFmtId="0" fontId="22" fillId="0" borderId="70" xfId="0" applyFont="1" applyBorder="1" applyAlignment="1">
      <alignment horizontal="left" vertical="center"/>
    </xf>
    <xf numFmtId="0" fontId="22" fillId="0" borderId="32" xfId="0" applyFont="1" applyBorder="1" applyAlignment="1">
      <alignment horizontal="left" vertical="center"/>
    </xf>
    <xf numFmtId="0" fontId="34" fillId="0" borderId="10" xfId="0" applyFont="1" applyBorder="1" applyAlignment="1">
      <alignment horizontal="center" vertical="center" wrapText="1"/>
    </xf>
    <xf numFmtId="0" fontId="34" fillId="0" borderId="71" xfId="0" applyFont="1" applyBorder="1" applyAlignment="1">
      <alignment horizontal="center" vertical="center" wrapText="1"/>
    </xf>
    <xf numFmtId="0" fontId="22" fillId="0" borderId="23" xfId="0" applyFont="1" applyBorder="1" applyAlignment="1">
      <alignment horizontal="left" vertical="center"/>
    </xf>
    <xf numFmtId="0" fontId="22" fillId="0" borderId="34" xfId="0" applyFont="1" applyBorder="1" applyAlignment="1">
      <alignment horizontal="left" vertical="center"/>
    </xf>
    <xf numFmtId="0" fontId="22" fillId="0" borderId="70" xfId="0" applyFont="1" applyFill="1" applyBorder="1" applyAlignment="1">
      <alignment horizontal="left" vertical="center"/>
    </xf>
    <xf numFmtId="0" fontId="22" fillId="0" borderId="32" xfId="0" applyFont="1" applyFill="1" applyBorder="1" applyAlignment="1">
      <alignment horizontal="left" vertical="center"/>
    </xf>
    <xf numFmtId="0" fontId="22" fillId="0" borderId="26" xfId="0" applyFont="1" applyBorder="1" applyAlignment="1">
      <alignment horizontal="left" vertical="center"/>
    </xf>
    <xf numFmtId="0" fontId="22" fillId="0" borderId="29" xfId="0" applyFont="1" applyBorder="1" applyAlignment="1">
      <alignment horizontal="left" vertical="center"/>
    </xf>
    <xf numFmtId="0" fontId="57" fillId="0" borderId="0" xfId="0" applyFont="1" applyAlignment="1">
      <alignment horizontal="center"/>
    </xf>
    <xf numFmtId="0" fontId="53" fillId="0" borderId="0" xfId="0" applyFont="1" applyAlignment="1">
      <alignment horizontal="center"/>
    </xf>
    <xf numFmtId="0" fontId="22" fillId="0" borderId="0" xfId="0" applyFont="1" applyAlignment="1">
      <alignment horizontal="right"/>
    </xf>
    <xf numFmtId="0" fontId="22" fillId="0" borderId="0" xfId="57" applyFont="1" applyAlignment="1">
      <alignment horizontal="right"/>
      <protection/>
    </xf>
    <xf numFmtId="0" fontId="0" fillId="0" borderId="33" xfId="58" applyFont="1" applyBorder="1" applyAlignment="1">
      <alignment horizontal="left" wrapText="1"/>
      <protection/>
    </xf>
    <xf numFmtId="0" fontId="0" fillId="0" borderId="54" xfId="58" applyFont="1" applyBorder="1" applyAlignment="1">
      <alignment horizontal="left" wrapText="1"/>
      <protection/>
    </xf>
    <xf numFmtId="0" fontId="0" fillId="0" borderId="32" xfId="58" applyFont="1" applyBorder="1" applyAlignment="1">
      <alignment horizontal="left" wrapText="1"/>
      <protection/>
    </xf>
    <xf numFmtId="0" fontId="0" fillId="0" borderId="33" xfId="58" applyFont="1" applyBorder="1" applyAlignment="1">
      <alignment horizontal="right"/>
      <protection/>
    </xf>
    <xf numFmtId="0" fontId="0" fillId="0" borderId="54" xfId="58" applyFont="1" applyBorder="1" applyAlignment="1">
      <alignment horizontal="right"/>
      <protection/>
    </xf>
    <xf numFmtId="0" fontId="0" fillId="0" borderId="32" xfId="58" applyFont="1" applyBorder="1" applyAlignment="1">
      <alignment horizontal="right"/>
      <protection/>
    </xf>
    <xf numFmtId="0" fontId="61" fillId="0" borderId="0" xfId="59" applyFont="1" applyAlignment="1">
      <alignment horizontal="center"/>
      <protection/>
    </xf>
    <xf numFmtId="0" fontId="0" fillId="0" borderId="14" xfId="58" applyFont="1" applyFill="1" applyBorder="1" applyAlignment="1">
      <alignment horizontal="center"/>
      <protection/>
    </xf>
    <xf numFmtId="0" fontId="50" fillId="0" borderId="33" xfId="58" applyFont="1" applyFill="1" applyBorder="1" applyAlignment="1">
      <alignment horizontal="center" wrapText="1"/>
      <protection/>
    </xf>
    <xf numFmtId="0" fontId="50" fillId="0" borderId="54" xfId="58" applyFont="1" applyFill="1" applyBorder="1" applyAlignment="1">
      <alignment horizontal="center" wrapText="1"/>
      <protection/>
    </xf>
    <xf numFmtId="0" fontId="50" fillId="0" borderId="32" xfId="58" applyFont="1" applyFill="1" applyBorder="1" applyAlignment="1">
      <alignment horizontal="center" wrapText="1"/>
      <protection/>
    </xf>
    <xf numFmtId="0" fontId="50" fillId="0" borderId="33" xfId="58" applyFont="1" applyBorder="1" applyAlignment="1">
      <alignment horizontal="center" wrapText="1"/>
      <protection/>
    </xf>
    <xf numFmtId="0" fontId="0" fillId="0" borderId="54" xfId="0" applyBorder="1" applyAlignment="1">
      <alignment horizontal="center" wrapText="1"/>
    </xf>
    <xf numFmtId="0" fontId="0" fillId="0" borderId="32" xfId="0" applyBorder="1" applyAlignment="1">
      <alignment horizont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3 и 4 2012 г" xfId="54"/>
    <cellStyle name="Обычный_pril k resh_07092011" xfId="55"/>
    <cellStyle name="Обычный_Бюджет 2007" xfId="56"/>
    <cellStyle name="Обычный_Исполнение бюджета 2 квартал ПЕЧАТЬ" xfId="57"/>
    <cellStyle name="Обычный_классификация" xfId="58"/>
    <cellStyle name="Обычный_прил 12_pril181_01062011" xfId="59"/>
    <cellStyle name="Обычный_Приложения 1-9 к бюджету 2007 Поправка" xfId="60"/>
    <cellStyle name="Followed Hyperlink" xfId="61"/>
    <cellStyle name="Плохой" xfId="62"/>
    <cellStyle name="Пояснение" xfId="63"/>
    <cellStyle name="Примечание" xfId="64"/>
    <cellStyle name="Percent" xfId="65"/>
    <cellStyle name="Процентный 2" xfId="66"/>
    <cellStyle name="Связанная ячейка" xfId="67"/>
    <cellStyle name="Текст предупреждения" xfId="68"/>
    <cellStyle name="Тысячи [0]_Лист1" xfId="69"/>
    <cellStyle name="Тысячи_Лист1" xfId="70"/>
    <cellStyle name="Comma" xfId="71"/>
    <cellStyle name="Comma [0]" xfId="72"/>
    <cellStyle name="Финансовый_3 и 4 2012 г" xfId="73"/>
    <cellStyle name="Хороший"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115"/>
  <sheetViews>
    <sheetView zoomScale="75" zoomScaleNormal="75" zoomScalePageLayoutView="0" workbookViewId="0" topLeftCell="A81">
      <selection activeCell="V14" sqref="V14"/>
    </sheetView>
  </sheetViews>
  <sheetFormatPr defaultColWidth="9.140625" defaultRowHeight="12.75"/>
  <cols>
    <col min="1" max="2" width="9.140625" style="1" customWidth="1"/>
    <col min="3" max="3" width="15.57421875" style="1" customWidth="1"/>
    <col min="4" max="5" width="9.140625" style="1" customWidth="1"/>
    <col min="6" max="6" width="19.00390625" style="1" customWidth="1"/>
    <col min="7" max="7" width="15.421875" style="1" customWidth="1"/>
    <col min="8" max="8" width="18.28125" style="1" customWidth="1"/>
    <col min="9" max="9" width="9.140625" style="1" customWidth="1"/>
    <col min="10" max="10" width="26.421875" style="1" customWidth="1"/>
    <col min="11" max="11" width="9.140625" style="2" customWidth="1"/>
    <col min="12" max="12" width="11.7109375" style="2" customWidth="1"/>
    <col min="13" max="15" width="17.421875" style="3" hidden="1" customWidth="1"/>
    <col min="16" max="16" width="17.421875" style="4" hidden="1" customWidth="1"/>
    <col min="17" max="17" width="18.28125" style="5" hidden="1" customWidth="1"/>
    <col min="18" max="18" width="9.140625" style="1" customWidth="1"/>
    <col min="19" max="19" width="17.140625" style="1" customWidth="1"/>
    <col min="20" max="20" width="4.28125" style="1" customWidth="1"/>
    <col min="21" max="21" width="17.140625" style="1" customWidth="1"/>
    <col min="22" max="22" width="9.140625" style="1" customWidth="1"/>
    <col min="23" max="23" width="15.7109375" style="1" customWidth="1"/>
    <col min="24" max="16384" width="9.140625" style="1" customWidth="1"/>
  </cols>
  <sheetData>
    <row r="1" spans="11:13" ht="15.75">
      <c r="K1" s="729"/>
      <c r="L1" s="11" t="s">
        <v>600</v>
      </c>
      <c r="M1" s="11"/>
    </row>
    <row r="2" spans="10:14" ht="15.75">
      <c r="J2" s="8"/>
      <c r="K2" s="729"/>
      <c r="L2" s="92" t="s">
        <v>97</v>
      </c>
      <c r="M2" s="92"/>
      <c r="N2" s="92"/>
    </row>
    <row r="3" spans="8:16" ht="15.75">
      <c r="H3" s="8"/>
      <c r="I3" s="8"/>
      <c r="J3" s="8"/>
      <c r="K3" s="729"/>
      <c r="L3" s="92" t="s">
        <v>407</v>
      </c>
      <c r="M3" s="92"/>
      <c r="N3" s="92"/>
      <c r="O3" s="92"/>
      <c r="P3" s="92"/>
    </row>
    <row r="4" spans="9:15" ht="15.75">
      <c r="I4" s="8"/>
      <c r="J4" s="8"/>
      <c r="K4" s="729"/>
      <c r="L4" s="92" t="s">
        <v>98</v>
      </c>
      <c r="M4" s="92"/>
      <c r="N4" s="92"/>
      <c r="O4" s="92"/>
    </row>
    <row r="5" spans="9:15" ht="15.75">
      <c r="I5" s="8"/>
      <c r="J5" s="8"/>
      <c r="K5" s="729"/>
      <c r="L5" s="92" t="s">
        <v>98</v>
      </c>
      <c r="M5" s="92"/>
      <c r="N5" s="92"/>
      <c r="O5" s="92"/>
    </row>
    <row r="6" spans="10:14" ht="15.75">
      <c r="J6" s="8"/>
      <c r="K6" s="729"/>
      <c r="L6" s="91" t="s">
        <v>69</v>
      </c>
      <c r="M6" s="91"/>
      <c r="N6" s="91"/>
    </row>
    <row r="8" ht="15.75">
      <c r="L8" s="11" t="s">
        <v>438</v>
      </c>
    </row>
    <row r="10" ht="15.75">
      <c r="L10" s="11" t="s">
        <v>439</v>
      </c>
    </row>
    <row r="11" ht="15.75">
      <c r="L11" s="11"/>
    </row>
    <row r="12" spans="11:21" ht="15.75">
      <c r="K12" s="1124" t="s">
        <v>96</v>
      </c>
      <c r="L12" s="1124"/>
      <c r="M12" s="6"/>
      <c r="N12" s="6"/>
      <c r="O12" s="6"/>
      <c r="P12" s="6"/>
      <c r="Q12" s="6"/>
      <c r="R12" s="6"/>
      <c r="S12" s="6"/>
      <c r="T12" s="6"/>
      <c r="U12" s="6"/>
    </row>
    <row r="13" spans="10:21" ht="15.75">
      <c r="J13" s="1125" t="s">
        <v>97</v>
      </c>
      <c r="K13" s="1125"/>
      <c r="L13" s="1125"/>
      <c r="Q13" s="7"/>
      <c r="S13" s="6"/>
      <c r="T13" s="6"/>
      <c r="U13" s="6"/>
    </row>
    <row r="14" spans="8:21" ht="15.75">
      <c r="H14" s="1125" t="s">
        <v>407</v>
      </c>
      <c r="I14" s="1125"/>
      <c r="J14" s="1125"/>
      <c r="K14" s="1125"/>
      <c r="L14" s="1125"/>
      <c r="M14" s="6"/>
      <c r="N14" s="6"/>
      <c r="O14" s="6"/>
      <c r="P14" s="6"/>
      <c r="Q14" s="6"/>
      <c r="R14" s="6"/>
      <c r="S14" s="6"/>
      <c r="T14" s="6"/>
      <c r="U14" s="6"/>
    </row>
    <row r="15" spans="9:21" ht="15.75">
      <c r="I15" s="1125" t="s">
        <v>98</v>
      </c>
      <c r="J15" s="1125"/>
      <c r="K15" s="1125"/>
      <c r="L15" s="1125"/>
      <c r="M15" s="6"/>
      <c r="N15" s="6"/>
      <c r="O15" s="6"/>
      <c r="P15" s="6"/>
      <c r="Q15" s="6"/>
      <c r="R15" s="6"/>
      <c r="S15" s="6"/>
      <c r="T15" s="6"/>
      <c r="U15" s="6"/>
    </row>
    <row r="16" spans="10:21" ht="15.75">
      <c r="J16" s="1126" t="s">
        <v>126</v>
      </c>
      <c r="K16" s="1126"/>
      <c r="L16" s="1126"/>
      <c r="Q16" s="8"/>
      <c r="R16" s="9" t="s">
        <v>99</v>
      </c>
      <c r="T16" s="10"/>
      <c r="U16" s="10"/>
    </row>
    <row r="17" spans="17:21" ht="15.75">
      <c r="Q17" s="8"/>
      <c r="R17" s="11"/>
      <c r="S17" s="11"/>
      <c r="T17" s="11"/>
      <c r="U17" s="11"/>
    </row>
    <row r="18" spans="12:20" ht="15.75">
      <c r="L18" s="11" t="s">
        <v>438</v>
      </c>
      <c r="Q18" s="8"/>
      <c r="R18" s="11"/>
      <c r="S18" s="11"/>
      <c r="T18" s="11"/>
    </row>
    <row r="19" spans="17:21" ht="15.75">
      <c r="Q19" s="8"/>
      <c r="R19" s="11"/>
      <c r="S19" s="11"/>
      <c r="T19" s="11"/>
      <c r="U19" s="11"/>
    </row>
    <row r="20" spans="12:20" ht="15.75">
      <c r="L20" s="11" t="s">
        <v>439</v>
      </c>
      <c r="Q20" s="8"/>
      <c r="R20" s="11"/>
      <c r="S20" s="11"/>
      <c r="T20" s="11"/>
    </row>
    <row r="21" spans="10:12" ht="15.75">
      <c r="J21" s="11"/>
      <c r="K21" s="11"/>
      <c r="L21" s="11"/>
    </row>
    <row r="22" spans="10:12" ht="15.75">
      <c r="J22" s="11"/>
      <c r="K22" s="11"/>
      <c r="L22" s="11"/>
    </row>
    <row r="23" ht="15" hidden="1"/>
    <row r="24" spans="1:12" ht="19.5" customHeight="1">
      <c r="A24" s="1045" t="s">
        <v>440</v>
      </c>
      <c r="B24" s="1045"/>
      <c r="C24" s="1045"/>
      <c r="D24" s="1045"/>
      <c r="E24" s="1045"/>
      <c r="F24" s="1045"/>
      <c r="G24" s="1045"/>
      <c r="H24" s="1045"/>
      <c r="I24" s="1045"/>
      <c r="J24" s="1045"/>
      <c r="K24" s="1045"/>
      <c r="L24" s="1045"/>
    </row>
    <row r="25" spans="1:12" ht="18.75">
      <c r="A25" s="1045" t="s">
        <v>228</v>
      </c>
      <c r="B25" s="1045"/>
      <c r="C25" s="1045"/>
      <c r="D25" s="1045"/>
      <c r="E25" s="1045"/>
      <c r="F25" s="1045"/>
      <c r="G25" s="1045"/>
      <c r="H25" s="1045"/>
      <c r="I25" s="1045"/>
      <c r="J25" s="1045"/>
      <c r="K25" s="1045"/>
      <c r="L25" s="1045"/>
    </row>
    <row r="26" spans="1:12" ht="18.75" hidden="1">
      <c r="A26" s="1045"/>
      <c r="B26" s="1045"/>
      <c r="C26" s="1045"/>
      <c r="D26" s="1045"/>
      <c r="E26" s="1045"/>
      <c r="F26" s="1045"/>
      <c r="G26" s="1045"/>
      <c r="H26" s="1045"/>
      <c r="I26" s="1045"/>
      <c r="J26" s="1045"/>
      <c r="K26" s="1045"/>
      <c r="L26" s="1045"/>
    </row>
    <row r="27" spans="1:12" ht="18.75">
      <c r="A27" s="1045" t="s">
        <v>327</v>
      </c>
      <c r="B27" s="1045"/>
      <c r="C27" s="1045"/>
      <c r="D27" s="1045"/>
      <c r="E27" s="1045"/>
      <c r="F27" s="1045"/>
      <c r="G27" s="1045"/>
      <c r="H27" s="1045"/>
      <c r="I27" s="1045"/>
      <c r="J27" s="1045"/>
      <c r="K27" s="1045"/>
      <c r="L27" s="1045"/>
    </row>
    <row r="28" spans="11:12" ht="15.75" thickBot="1">
      <c r="K28" s="1046" t="s">
        <v>441</v>
      </c>
      <c r="L28" s="1046"/>
    </row>
    <row r="29" spans="1:17" ht="15">
      <c r="A29" s="1039" t="s">
        <v>442</v>
      </c>
      <c r="B29" s="1040"/>
      <c r="C29" s="1041"/>
      <c r="D29" s="989" t="s">
        <v>443</v>
      </c>
      <c r="E29" s="990"/>
      <c r="F29" s="990"/>
      <c r="G29" s="990"/>
      <c r="H29" s="990"/>
      <c r="I29" s="990"/>
      <c r="J29" s="991"/>
      <c r="K29" s="1049" t="s">
        <v>328</v>
      </c>
      <c r="L29" s="1050"/>
      <c r="M29" s="1149" t="s">
        <v>444</v>
      </c>
      <c r="N29" s="1141" t="s">
        <v>445</v>
      </c>
      <c r="O29" s="1141" t="s">
        <v>446</v>
      </c>
      <c r="P29" s="1122" t="s">
        <v>447</v>
      </c>
      <c r="Q29" s="1120" t="s">
        <v>448</v>
      </c>
    </row>
    <row r="30" spans="1:17" ht="15.75" thickBot="1">
      <c r="A30" s="1042" t="s">
        <v>449</v>
      </c>
      <c r="B30" s="1043"/>
      <c r="C30" s="1044"/>
      <c r="D30" s="995"/>
      <c r="E30" s="996"/>
      <c r="F30" s="996"/>
      <c r="G30" s="996"/>
      <c r="H30" s="996"/>
      <c r="I30" s="996"/>
      <c r="J30" s="997"/>
      <c r="K30" s="1051"/>
      <c r="L30" s="1052"/>
      <c r="M30" s="1150"/>
      <c r="N30" s="1142"/>
      <c r="O30" s="1142"/>
      <c r="P30" s="1123"/>
      <c r="Q30" s="1121"/>
    </row>
    <row r="31" spans="1:17" ht="15.75" thickBot="1">
      <c r="A31" s="12"/>
      <c r="B31" s="13">
        <v>1</v>
      </c>
      <c r="C31" s="14"/>
      <c r="D31" s="12"/>
      <c r="E31" s="15"/>
      <c r="F31" s="15"/>
      <c r="G31" s="13">
        <v>2</v>
      </c>
      <c r="H31" s="15"/>
      <c r="I31" s="15"/>
      <c r="J31" s="14"/>
      <c r="K31" s="1047">
        <v>3</v>
      </c>
      <c r="L31" s="1048"/>
      <c r="M31" s="16"/>
      <c r="N31" s="16"/>
      <c r="O31" s="16"/>
      <c r="P31" s="17"/>
      <c r="Q31" s="18"/>
    </row>
    <row r="32" spans="1:17" ht="15" customHeight="1">
      <c r="A32" s="1092" t="s">
        <v>450</v>
      </c>
      <c r="B32" s="1093"/>
      <c r="C32" s="1094"/>
      <c r="D32" s="1135" t="s">
        <v>451</v>
      </c>
      <c r="E32" s="1136"/>
      <c r="F32" s="1136"/>
      <c r="G32" s="1136"/>
      <c r="H32" s="1136"/>
      <c r="I32" s="1136"/>
      <c r="J32" s="1137"/>
      <c r="K32" s="1021">
        <f>K34+K45+K51+K57+K76+K82+K98+K41+K38+K94</f>
        <v>67101.59999999999</v>
      </c>
      <c r="L32" s="1022"/>
      <c r="M32" s="962">
        <v>17235.358</v>
      </c>
      <c r="N32" s="962"/>
      <c r="O32" s="962"/>
      <c r="P32" s="1008">
        <f>P34+P45+P51+P57+P76+P82+P98</f>
        <v>24582.394</v>
      </c>
      <c r="Q32" s="962">
        <v>20829</v>
      </c>
    </row>
    <row r="33" spans="1:17" ht="13.5" customHeight="1" thickBot="1">
      <c r="A33" s="1100"/>
      <c r="B33" s="1101"/>
      <c r="C33" s="1102"/>
      <c r="D33" s="1138"/>
      <c r="E33" s="1139"/>
      <c r="F33" s="1139"/>
      <c r="G33" s="1139"/>
      <c r="H33" s="1139"/>
      <c r="I33" s="1139"/>
      <c r="J33" s="1140"/>
      <c r="K33" s="1023"/>
      <c r="L33" s="1024"/>
      <c r="M33" s="962"/>
      <c r="N33" s="962"/>
      <c r="O33" s="962"/>
      <c r="P33" s="1008"/>
      <c r="Q33" s="962"/>
    </row>
    <row r="34" spans="1:17" ht="15.75">
      <c r="A34" s="22" t="s">
        <v>452</v>
      </c>
      <c r="B34" s="23"/>
      <c r="C34" s="24"/>
      <c r="D34" s="25"/>
      <c r="E34" s="23"/>
      <c r="F34" s="23"/>
      <c r="G34" s="23"/>
      <c r="H34" s="23"/>
      <c r="I34" s="23"/>
      <c r="J34" s="24"/>
      <c r="K34" s="1021">
        <f>K36</f>
        <v>22860</v>
      </c>
      <c r="L34" s="1022"/>
      <c r="M34" s="962">
        <v>4523.7</v>
      </c>
      <c r="N34" s="962"/>
      <c r="O34" s="962"/>
      <c r="P34" s="1008">
        <f>P36</f>
        <v>5592.7</v>
      </c>
      <c r="Q34" s="1104">
        <v>4938.464</v>
      </c>
    </row>
    <row r="35" spans="1:17" ht="16.5" thickBot="1">
      <c r="A35" s="27" t="s">
        <v>453</v>
      </c>
      <c r="B35" s="28"/>
      <c r="C35" s="29"/>
      <c r="D35" s="30" t="s">
        <v>454</v>
      </c>
      <c r="E35" s="28"/>
      <c r="F35" s="28"/>
      <c r="G35" s="28"/>
      <c r="H35" s="28"/>
      <c r="I35" s="28"/>
      <c r="J35" s="29"/>
      <c r="K35" s="1023"/>
      <c r="L35" s="1024"/>
      <c r="M35" s="962"/>
      <c r="N35" s="962"/>
      <c r="O35" s="962"/>
      <c r="P35" s="1008"/>
      <c r="Q35" s="1104"/>
    </row>
    <row r="36" spans="1:17" ht="15">
      <c r="A36" s="1039" t="s">
        <v>455</v>
      </c>
      <c r="B36" s="1040"/>
      <c r="C36" s="1041"/>
      <c r="D36" s="31"/>
      <c r="E36" s="32"/>
      <c r="F36" s="32"/>
      <c r="G36" s="32"/>
      <c r="H36" s="32"/>
      <c r="I36" s="32"/>
      <c r="J36" s="33"/>
      <c r="K36" s="1127">
        <f>11304.1+9650.9+1905</f>
        <v>22860</v>
      </c>
      <c r="L36" s="1128"/>
      <c r="M36" s="962">
        <v>4523.7</v>
      </c>
      <c r="N36" s="962">
        <v>534.5</v>
      </c>
      <c r="O36" s="963">
        <v>534.5</v>
      </c>
      <c r="P36" s="1008">
        <f>M36+N36+O36</f>
        <v>5592.7</v>
      </c>
      <c r="Q36" s="1104">
        <v>4938.464</v>
      </c>
    </row>
    <row r="37" spans="1:17" ht="15.75" thickBot="1">
      <c r="A37" s="1042"/>
      <c r="B37" s="1043"/>
      <c r="C37" s="1044"/>
      <c r="D37" s="35" t="s">
        <v>456</v>
      </c>
      <c r="E37" s="36"/>
      <c r="F37" s="36"/>
      <c r="G37" s="36"/>
      <c r="H37" s="36"/>
      <c r="I37" s="36"/>
      <c r="J37" s="37"/>
      <c r="K37" s="1131"/>
      <c r="L37" s="1132"/>
      <c r="M37" s="962"/>
      <c r="N37" s="962"/>
      <c r="O37" s="963"/>
      <c r="P37" s="1008"/>
      <c r="Q37" s="1104"/>
    </row>
    <row r="38" spans="1:17" ht="15" customHeight="1">
      <c r="A38" s="998" t="s">
        <v>457</v>
      </c>
      <c r="B38" s="999"/>
      <c r="C38" s="1000"/>
      <c r="D38" s="1151" t="s">
        <v>458</v>
      </c>
      <c r="E38" s="1152"/>
      <c r="F38" s="1152"/>
      <c r="G38" s="1152"/>
      <c r="H38" s="1152"/>
      <c r="I38" s="1152"/>
      <c r="J38" s="1153"/>
      <c r="K38" s="1021">
        <f>K40</f>
        <v>608.5</v>
      </c>
      <c r="L38" s="1022"/>
      <c r="M38" s="962">
        <v>9794</v>
      </c>
      <c r="N38" s="962"/>
      <c r="O38" s="962"/>
      <c r="P38" s="1008" t="e">
        <f>#REF!+P41+P42</f>
        <v>#REF!</v>
      </c>
      <c r="Q38" s="1103">
        <v>12087.28833</v>
      </c>
    </row>
    <row r="39" spans="1:17" ht="15.75" customHeight="1" thickBot="1">
      <c r="A39" s="1001"/>
      <c r="B39" s="1002"/>
      <c r="C39" s="1003"/>
      <c r="D39" s="1154"/>
      <c r="E39" s="1155"/>
      <c r="F39" s="1155"/>
      <c r="G39" s="1155"/>
      <c r="H39" s="1155"/>
      <c r="I39" s="1155"/>
      <c r="J39" s="1156"/>
      <c r="K39" s="1023"/>
      <c r="L39" s="1024"/>
      <c r="M39" s="962"/>
      <c r="N39" s="962"/>
      <c r="O39" s="962"/>
      <c r="P39" s="1008"/>
      <c r="Q39" s="1103"/>
    </row>
    <row r="40" spans="1:17" ht="30.75" customHeight="1" thickBot="1">
      <c r="A40" s="1114" t="s">
        <v>255</v>
      </c>
      <c r="B40" s="1115"/>
      <c r="C40" s="1116"/>
      <c r="D40" s="1117" t="s">
        <v>256</v>
      </c>
      <c r="E40" s="1118"/>
      <c r="F40" s="1118"/>
      <c r="G40" s="1118"/>
      <c r="H40" s="1118"/>
      <c r="I40" s="1118"/>
      <c r="J40" s="1119"/>
      <c r="K40" s="1037">
        <v>608.5</v>
      </c>
      <c r="L40" s="1038"/>
      <c r="M40" s="19">
        <v>124</v>
      </c>
      <c r="N40" s="19"/>
      <c r="O40" s="19"/>
      <c r="P40" s="20">
        <f>M40+N40+O40</f>
        <v>124</v>
      </c>
      <c r="Q40" s="38">
        <v>206.22338</v>
      </c>
    </row>
    <row r="41" spans="1:17" ht="15" customHeight="1">
      <c r="A41" s="998" t="s">
        <v>257</v>
      </c>
      <c r="B41" s="999"/>
      <c r="C41" s="1000"/>
      <c r="D41" s="1025" t="s">
        <v>258</v>
      </c>
      <c r="E41" s="1026"/>
      <c r="F41" s="1026"/>
      <c r="G41" s="1026"/>
      <c r="H41" s="1026"/>
      <c r="I41" s="1026"/>
      <c r="J41" s="1027"/>
      <c r="K41" s="1021">
        <f>K44</f>
        <v>291</v>
      </c>
      <c r="L41" s="1022"/>
      <c r="M41" s="962">
        <v>9794</v>
      </c>
      <c r="N41" s="962"/>
      <c r="O41" s="962"/>
      <c r="P41" s="1008">
        <f>P44+P45+P46</f>
        <v>15318</v>
      </c>
      <c r="Q41" s="1103">
        <v>12087.28833</v>
      </c>
    </row>
    <row r="42" spans="1:17" ht="15.75" customHeight="1" thickBot="1">
      <c r="A42" s="1001"/>
      <c r="B42" s="1002"/>
      <c r="C42" s="1003"/>
      <c r="D42" s="1028"/>
      <c r="E42" s="1029"/>
      <c r="F42" s="1029"/>
      <c r="G42" s="1029"/>
      <c r="H42" s="1029"/>
      <c r="I42" s="1029"/>
      <c r="J42" s="1030"/>
      <c r="K42" s="1023"/>
      <c r="L42" s="1024"/>
      <c r="M42" s="962"/>
      <c r="N42" s="962"/>
      <c r="O42" s="962"/>
      <c r="P42" s="1008"/>
      <c r="Q42" s="1103"/>
    </row>
    <row r="43" spans="1:12" ht="16.5" hidden="1" thickBot="1">
      <c r="A43" s="27"/>
      <c r="B43" s="28"/>
      <c r="C43" s="28"/>
      <c r="D43" s="39"/>
      <c r="E43" s="40"/>
      <c r="F43" s="40"/>
      <c r="G43" s="40"/>
      <c r="H43" s="40"/>
      <c r="I43" s="40"/>
      <c r="J43" s="41"/>
      <c r="K43" s="42"/>
      <c r="L43" s="21"/>
    </row>
    <row r="44" spans="1:17" ht="15.75" thickBot="1">
      <c r="A44" s="1018" t="s">
        <v>585</v>
      </c>
      <c r="B44" s="1019"/>
      <c r="C44" s="1020"/>
      <c r="D44" s="1031" t="s">
        <v>260</v>
      </c>
      <c r="E44" s="1032"/>
      <c r="F44" s="1032"/>
      <c r="G44" s="1032"/>
      <c r="H44" s="1032"/>
      <c r="I44" s="1032"/>
      <c r="J44" s="1033"/>
      <c r="K44" s="1037">
        <v>291</v>
      </c>
      <c r="L44" s="1038"/>
      <c r="M44" s="19">
        <v>124</v>
      </c>
      <c r="N44" s="19"/>
      <c r="O44" s="19"/>
      <c r="P44" s="20">
        <f>M44+N44+O44</f>
        <v>124</v>
      </c>
      <c r="Q44" s="38">
        <v>206.22338</v>
      </c>
    </row>
    <row r="45" spans="1:17" ht="15" customHeight="1">
      <c r="A45" s="998" t="s">
        <v>261</v>
      </c>
      <c r="B45" s="999"/>
      <c r="C45" s="1000"/>
      <c r="D45" s="1025" t="s">
        <v>262</v>
      </c>
      <c r="E45" s="1026"/>
      <c r="F45" s="1026"/>
      <c r="G45" s="1026"/>
      <c r="H45" s="1026"/>
      <c r="I45" s="1026"/>
      <c r="J45" s="1027"/>
      <c r="K45" s="1021">
        <f>K48+K50+K49</f>
        <v>38863.09999999999</v>
      </c>
      <c r="L45" s="1022"/>
      <c r="M45" s="962">
        <v>9794</v>
      </c>
      <c r="N45" s="962"/>
      <c r="O45" s="962"/>
      <c r="P45" s="1008">
        <f>P48+P49+P50</f>
        <v>15194</v>
      </c>
      <c r="Q45" s="1103">
        <v>12087.28833</v>
      </c>
    </row>
    <row r="46" spans="1:17" ht="15.75" customHeight="1" thickBot="1">
      <c r="A46" s="1001"/>
      <c r="B46" s="1002"/>
      <c r="C46" s="1003"/>
      <c r="D46" s="1028"/>
      <c r="E46" s="1029"/>
      <c r="F46" s="1029"/>
      <c r="G46" s="1029"/>
      <c r="H46" s="1029"/>
      <c r="I46" s="1029"/>
      <c r="J46" s="1030"/>
      <c r="K46" s="1023"/>
      <c r="L46" s="1024"/>
      <c r="M46" s="962"/>
      <c r="N46" s="962"/>
      <c r="O46" s="962"/>
      <c r="P46" s="1008"/>
      <c r="Q46" s="1103"/>
    </row>
    <row r="47" spans="1:12" ht="16.5" hidden="1" thickBot="1">
      <c r="A47" s="27"/>
      <c r="B47" s="28"/>
      <c r="C47" s="28"/>
      <c r="D47" s="43"/>
      <c r="E47" s="44"/>
      <c r="F47" s="44"/>
      <c r="G47" s="44"/>
      <c r="H47" s="44"/>
      <c r="I47" s="44"/>
      <c r="J47" s="45"/>
      <c r="K47" s="42"/>
      <c r="L47" s="21"/>
    </row>
    <row r="48" spans="1:17" ht="15.75" thickBot="1">
      <c r="A48" s="1018" t="s">
        <v>263</v>
      </c>
      <c r="B48" s="1019"/>
      <c r="C48" s="1020"/>
      <c r="D48" s="12" t="s">
        <v>264</v>
      </c>
      <c r="E48" s="15"/>
      <c r="F48" s="15"/>
      <c r="G48" s="15"/>
      <c r="H48" s="15"/>
      <c r="I48" s="15"/>
      <c r="J48" s="14"/>
      <c r="K48" s="1037">
        <v>1688.1</v>
      </c>
      <c r="L48" s="1038"/>
      <c r="M48" s="19">
        <v>124</v>
      </c>
      <c r="N48" s="19"/>
      <c r="O48" s="19"/>
      <c r="P48" s="20">
        <f>M48+N48+O48</f>
        <v>124</v>
      </c>
      <c r="Q48" s="38">
        <v>206.22338</v>
      </c>
    </row>
    <row r="49" spans="1:17" ht="15.75" thickBot="1">
      <c r="A49" s="1018" t="s">
        <v>265</v>
      </c>
      <c r="B49" s="1019"/>
      <c r="C49" s="1020"/>
      <c r="D49" s="46" t="s">
        <v>266</v>
      </c>
      <c r="E49" s="47"/>
      <c r="F49" s="47"/>
      <c r="G49" s="47"/>
      <c r="H49" s="47"/>
      <c r="I49" s="47"/>
      <c r="J49" s="48"/>
      <c r="K49" s="1037">
        <v>8875</v>
      </c>
      <c r="L49" s="1038"/>
      <c r="M49" s="19">
        <v>1970</v>
      </c>
      <c r="N49" s="19">
        <v>700</v>
      </c>
      <c r="O49" s="34">
        <v>700</v>
      </c>
      <c r="P49" s="20">
        <f>M49+N49+O49</f>
        <v>3370</v>
      </c>
      <c r="Q49" s="38">
        <v>2811.74088</v>
      </c>
    </row>
    <row r="50" spans="1:17" ht="15.75" thickBot="1">
      <c r="A50" s="1018" t="s">
        <v>267</v>
      </c>
      <c r="B50" s="1019"/>
      <c r="C50" s="1020"/>
      <c r="D50" s="12" t="s">
        <v>268</v>
      </c>
      <c r="E50" s="15"/>
      <c r="F50" s="15"/>
      <c r="G50" s="15"/>
      <c r="H50" s="15"/>
      <c r="I50" s="15"/>
      <c r="J50" s="14"/>
      <c r="K50" s="1037">
        <f>21088.1+5891.047+1320.853</f>
        <v>28299.999999999996</v>
      </c>
      <c r="L50" s="1038"/>
      <c r="M50" s="19">
        <v>7700</v>
      </c>
      <c r="N50" s="19">
        <v>2000</v>
      </c>
      <c r="O50" s="34">
        <v>2000</v>
      </c>
      <c r="P50" s="20">
        <f>M50+N50+O50</f>
        <v>11700</v>
      </c>
      <c r="Q50" s="38">
        <v>9069.32407</v>
      </c>
    </row>
    <row r="51" spans="1:17" ht="15" customHeight="1">
      <c r="A51" s="998" t="s">
        <v>269</v>
      </c>
      <c r="B51" s="999"/>
      <c r="C51" s="1000"/>
      <c r="D51" s="1025" t="s">
        <v>270</v>
      </c>
      <c r="E51" s="1026"/>
      <c r="F51" s="1026"/>
      <c r="G51" s="1026"/>
      <c r="H51" s="1026"/>
      <c r="I51" s="1026"/>
      <c r="J51" s="1027"/>
      <c r="K51" s="1021">
        <f>K53</f>
        <v>8</v>
      </c>
      <c r="L51" s="1022"/>
      <c r="M51" s="962">
        <v>17</v>
      </c>
      <c r="N51" s="962"/>
      <c r="O51" s="962"/>
      <c r="P51" s="1008">
        <f>M51+N51+O51</f>
        <v>17</v>
      </c>
      <c r="Q51" s="962">
        <v>3.965</v>
      </c>
    </row>
    <row r="52" spans="1:17" ht="13.5" customHeight="1" thickBot="1">
      <c r="A52" s="1001"/>
      <c r="B52" s="1002"/>
      <c r="C52" s="1003"/>
      <c r="D52" s="1028"/>
      <c r="E52" s="1029"/>
      <c r="F52" s="1029"/>
      <c r="G52" s="1029"/>
      <c r="H52" s="1029"/>
      <c r="I52" s="1029"/>
      <c r="J52" s="1030"/>
      <c r="K52" s="1023"/>
      <c r="L52" s="1024"/>
      <c r="M52" s="962"/>
      <c r="N52" s="962"/>
      <c r="O52" s="962"/>
      <c r="P52" s="1008"/>
      <c r="Q52" s="962"/>
    </row>
    <row r="53" spans="1:17" ht="15">
      <c r="A53" s="989" t="s">
        <v>271</v>
      </c>
      <c r="B53" s="990"/>
      <c r="C53" s="991"/>
      <c r="D53" s="31" t="s">
        <v>272</v>
      </c>
      <c r="E53" s="32"/>
      <c r="F53" s="32"/>
      <c r="G53" s="32"/>
      <c r="H53" s="32"/>
      <c r="I53" s="32"/>
      <c r="J53" s="32"/>
      <c r="K53" s="1127">
        <v>8</v>
      </c>
      <c r="L53" s="1128"/>
      <c r="M53" s="962">
        <v>17</v>
      </c>
      <c r="N53" s="962"/>
      <c r="O53" s="962"/>
      <c r="P53" s="1008">
        <f>M53+N53+O53</f>
        <v>17</v>
      </c>
      <c r="Q53" s="962">
        <v>3.965</v>
      </c>
    </row>
    <row r="54" spans="1:17" ht="15">
      <c r="A54" s="992"/>
      <c r="B54" s="993"/>
      <c r="C54" s="994"/>
      <c r="D54" s="49" t="s">
        <v>273</v>
      </c>
      <c r="E54" s="47"/>
      <c r="F54" s="47"/>
      <c r="G54" s="47"/>
      <c r="H54" s="47"/>
      <c r="I54" s="47"/>
      <c r="J54" s="47"/>
      <c r="K54" s="1129"/>
      <c r="L54" s="1130"/>
      <c r="M54" s="962"/>
      <c r="N54" s="962"/>
      <c r="O54" s="962"/>
      <c r="P54" s="1008"/>
      <c r="Q54" s="962"/>
    </row>
    <row r="55" spans="1:17" ht="15">
      <c r="A55" s="992"/>
      <c r="B55" s="993"/>
      <c r="C55" s="994"/>
      <c r="D55" s="49" t="s">
        <v>274</v>
      </c>
      <c r="E55" s="47"/>
      <c r="F55" s="47"/>
      <c r="G55" s="47"/>
      <c r="H55" s="47"/>
      <c r="I55" s="47"/>
      <c r="J55" s="47"/>
      <c r="K55" s="1129"/>
      <c r="L55" s="1130"/>
      <c r="M55" s="962"/>
      <c r="N55" s="962"/>
      <c r="O55" s="962"/>
      <c r="P55" s="1008"/>
      <c r="Q55" s="962"/>
    </row>
    <row r="56" spans="1:17" ht="15.75" thickBot="1">
      <c r="A56" s="995"/>
      <c r="B56" s="996"/>
      <c r="C56" s="997"/>
      <c r="D56" s="50" t="s">
        <v>275</v>
      </c>
      <c r="E56" s="36"/>
      <c r="F56" s="36"/>
      <c r="G56" s="36"/>
      <c r="H56" s="36"/>
      <c r="I56" s="36"/>
      <c r="J56" s="36"/>
      <c r="K56" s="1131"/>
      <c r="L56" s="1132"/>
      <c r="M56" s="962"/>
      <c r="N56" s="962"/>
      <c r="O56" s="962"/>
      <c r="P56" s="1008"/>
      <c r="Q56" s="962"/>
    </row>
    <row r="57" spans="1:17" ht="15.75">
      <c r="A57" s="998" t="s">
        <v>276</v>
      </c>
      <c r="B57" s="999"/>
      <c r="C57" s="1000"/>
      <c r="D57" s="25" t="s">
        <v>277</v>
      </c>
      <c r="E57" s="23"/>
      <c r="F57" s="23"/>
      <c r="G57" s="23"/>
      <c r="H57" s="23"/>
      <c r="I57" s="23"/>
      <c r="J57" s="24"/>
      <c r="K57" s="1053">
        <f>K60+K64+K72+K68</f>
        <v>2616</v>
      </c>
      <c r="L57" s="1054"/>
      <c r="M57" s="962">
        <v>2183.658</v>
      </c>
      <c r="N57" s="962"/>
      <c r="O57" s="962"/>
      <c r="P57" s="1008">
        <f>P60+P64+P72</f>
        <v>2913.6940000000004</v>
      </c>
      <c r="Q57" s="1007">
        <v>2859.29671</v>
      </c>
    </row>
    <row r="58" spans="1:17" ht="15.75">
      <c r="A58" s="1034"/>
      <c r="B58" s="1035"/>
      <c r="C58" s="1036"/>
      <c r="D58" s="52" t="s">
        <v>278</v>
      </c>
      <c r="E58" s="53"/>
      <c r="F58" s="53"/>
      <c r="G58" s="53"/>
      <c r="H58" s="53"/>
      <c r="I58" s="53"/>
      <c r="J58" s="54"/>
      <c r="K58" s="1055"/>
      <c r="L58" s="1056"/>
      <c r="M58" s="962"/>
      <c r="N58" s="962"/>
      <c r="O58" s="962"/>
      <c r="P58" s="1008"/>
      <c r="Q58" s="1007"/>
    </row>
    <row r="59" spans="1:17" ht="16.5" thickBot="1">
      <c r="A59" s="1001"/>
      <c r="B59" s="1002"/>
      <c r="C59" s="1003"/>
      <c r="D59" s="30" t="s">
        <v>279</v>
      </c>
      <c r="E59" s="28"/>
      <c r="F59" s="28"/>
      <c r="G59" s="28"/>
      <c r="H59" s="28"/>
      <c r="I59" s="28"/>
      <c r="J59" s="29"/>
      <c r="K59" s="1057"/>
      <c r="L59" s="1058"/>
      <c r="M59" s="962"/>
      <c r="N59" s="962"/>
      <c r="O59" s="962"/>
      <c r="P59" s="1008"/>
      <c r="Q59" s="1007"/>
    </row>
    <row r="60" spans="1:17" ht="15" hidden="1">
      <c r="A60" s="989" t="s">
        <v>280</v>
      </c>
      <c r="B60" s="990"/>
      <c r="C60" s="991"/>
      <c r="D60" s="55" t="s">
        <v>281</v>
      </c>
      <c r="E60" s="32"/>
      <c r="F60" s="32"/>
      <c r="G60" s="32"/>
      <c r="H60" s="32"/>
      <c r="I60" s="32"/>
      <c r="J60" s="33"/>
      <c r="K60" s="975"/>
      <c r="L60" s="976"/>
      <c r="M60" s="962">
        <v>1030</v>
      </c>
      <c r="N60" s="962">
        <v>140</v>
      </c>
      <c r="O60" s="963">
        <v>140</v>
      </c>
      <c r="P60" s="1008">
        <f>M60+N60+O60</f>
        <v>1310</v>
      </c>
      <c r="Q60" s="1007">
        <v>1430.72931</v>
      </c>
    </row>
    <row r="61" spans="1:17" ht="15" hidden="1">
      <c r="A61" s="992"/>
      <c r="B61" s="993"/>
      <c r="C61" s="994"/>
      <c r="D61" s="49" t="s">
        <v>282</v>
      </c>
      <c r="E61" s="47"/>
      <c r="F61" s="47"/>
      <c r="G61" s="47"/>
      <c r="H61" s="47"/>
      <c r="I61" s="47"/>
      <c r="J61" s="48"/>
      <c r="K61" s="977"/>
      <c r="L61" s="978"/>
      <c r="M61" s="962"/>
      <c r="N61" s="962"/>
      <c r="O61" s="963"/>
      <c r="P61" s="1008"/>
      <c r="Q61" s="1007"/>
    </row>
    <row r="62" spans="1:17" ht="15" hidden="1">
      <c r="A62" s="992"/>
      <c r="B62" s="993"/>
      <c r="C62" s="994"/>
      <c r="D62" s="49" t="s">
        <v>587</v>
      </c>
      <c r="E62" s="47"/>
      <c r="F62" s="47"/>
      <c r="G62" s="47"/>
      <c r="H62" s="47"/>
      <c r="I62" s="47"/>
      <c r="J62" s="48"/>
      <c r="K62" s="977"/>
      <c r="L62" s="978"/>
      <c r="M62" s="962"/>
      <c r="N62" s="962"/>
      <c r="O62" s="963"/>
      <c r="P62" s="1008"/>
      <c r="Q62" s="1007"/>
    </row>
    <row r="63" spans="1:17" ht="15.75" hidden="1" thickBot="1">
      <c r="A63" s="995"/>
      <c r="B63" s="996"/>
      <c r="C63" s="997"/>
      <c r="D63" s="50" t="s">
        <v>283</v>
      </c>
      <c r="E63" s="36"/>
      <c r="F63" s="36"/>
      <c r="G63" s="36"/>
      <c r="H63" s="36"/>
      <c r="I63" s="36"/>
      <c r="J63" s="37"/>
      <c r="K63" s="1133"/>
      <c r="L63" s="1134"/>
      <c r="M63" s="962"/>
      <c r="N63" s="962"/>
      <c r="O63" s="963"/>
      <c r="P63" s="1008"/>
      <c r="Q63" s="1007"/>
    </row>
    <row r="64" spans="1:17" ht="15">
      <c r="A64" s="989" t="s">
        <v>284</v>
      </c>
      <c r="B64" s="990"/>
      <c r="C64" s="991"/>
      <c r="D64" s="31" t="s">
        <v>285</v>
      </c>
      <c r="E64" s="32"/>
      <c r="F64" s="32"/>
      <c r="G64" s="32"/>
      <c r="H64" s="32"/>
      <c r="I64" s="32"/>
      <c r="J64" s="33"/>
      <c r="K64" s="983">
        <v>500</v>
      </c>
      <c r="L64" s="984"/>
      <c r="M64" s="962">
        <v>928.55</v>
      </c>
      <c r="N64" s="962">
        <v>200</v>
      </c>
      <c r="O64" s="963">
        <v>200</v>
      </c>
      <c r="P64" s="1008">
        <f>M64+N64+O64</f>
        <v>1328.55</v>
      </c>
      <c r="Q64" s="1007">
        <v>1007.7294</v>
      </c>
    </row>
    <row r="65" spans="1:17" ht="14.25" customHeight="1">
      <c r="A65" s="992"/>
      <c r="B65" s="993"/>
      <c r="C65" s="994"/>
      <c r="D65" s="49" t="s">
        <v>588</v>
      </c>
      <c r="E65" s="47"/>
      <c r="F65" s="47"/>
      <c r="G65" s="47"/>
      <c r="H65" s="47"/>
      <c r="I65" s="47"/>
      <c r="J65" s="48"/>
      <c r="K65" s="985"/>
      <c r="L65" s="986"/>
      <c r="M65" s="962"/>
      <c r="N65" s="962"/>
      <c r="O65" s="963"/>
      <c r="P65" s="1008"/>
      <c r="Q65" s="1007"/>
    </row>
    <row r="66" spans="1:17" ht="15.75" customHeight="1">
      <c r="A66" s="992"/>
      <c r="B66" s="993"/>
      <c r="C66" s="994"/>
      <c r="D66" s="49" t="s">
        <v>286</v>
      </c>
      <c r="E66" s="47"/>
      <c r="F66" s="47"/>
      <c r="G66" s="47"/>
      <c r="H66" s="47"/>
      <c r="I66" s="47"/>
      <c r="J66" s="48"/>
      <c r="K66" s="985"/>
      <c r="L66" s="986"/>
      <c r="M66" s="962"/>
      <c r="N66" s="962"/>
      <c r="O66" s="963"/>
      <c r="P66" s="1008"/>
      <c r="Q66" s="1007"/>
    </row>
    <row r="67" spans="1:17" ht="15.75" customHeight="1" thickBot="1">
      <c r="A67" s="995"/>
      <c r="B67" s="996"/>
      <c r="C67" s="997"/>
      <c r="D67" s="50" t="s">
        <v>287</v>
      </c>
      <c r="E67" s="36"/>
      <c r="F67" s="36"/>
      <c r="G67" s="36"/>
      <c r="H67" s="36"/>
      <c r="I67" s="36"/>
      <c r="J67" s="37"/>
      <c r="K67" s="987"/>
      <c r="L67" s="988"/>
      <c r="M67" s="962"/>
      <c r="N67" s="962"/>
      <c r="O67" s="963"/>
      <c r="P67" s="1008"/>
      <c r="Q67" s="1007"/>
    </row>
    <row r="68" spans="1:17" ht="15">
      <c r="A68" s="989" t="s">
        <v>405</v>
      </c>
      <c r="B68" s="990"/>
      <c r="C68" s="991"/>
      <c r="D68" s="743"/>
      <c r="E68" s="47"/>
      <c r="F68" s="47"/>
      <c r="G68" s="47"/>
      <c r="H68" s="47"/>
      <c r="I68" s="47"/>
      <c r="J68" s="48"/>
      <c r="K68" s="983">
        <v>1300</v>
      </c>
      <c r="L68" s="984"/>
      <c r="M68" s="962">
        <v>928.55</v>
      </c>
      <c r="N68" s="962">
        <v>200</v>
      </c>
      <c r="O68" s="963">
        <v>200</v>
      </c>
      <c r="P68" s="1008">
        <f>M68+N68+O68</f>
        <v>1328.55</v>
      </c>
      <c r="Q68" s="1007">
        <v>1007.7294</v>
      </c>
    </row>
    <row r="69" spans="1:17" ht="14.25" customHeight="1">
      <c r="A69" s="992"/>
      <c r="B69" s="993"/>
      <c r="C69" s="994"/>
      <c r="D69" s="744" t="s">
        <v>143</v>
      </c>
      <c r="E69" s="47"/>
      <c r="F69" s="47"/>
      <c r="G69" s="47"/>
      <c r="H69" s="47"/>
      <c r="I69" s="47"/>
      <c r="J69" s="48"/>
      <c r="K69" s="985"/>
      <c r="L69" s="986"/>
      <c r="M69" s="962"/>
      <c r="N69" s="962"/>
      <c r="O69" s="963"/>
      <c r="P69" s="1008"/>
      <c r="Q69" s="1007"/>
    </row>
    <row r="70" spans="1:17" ht="15.75" customHeight="1">
      <c r="A70" s="992"/>
      <c r="B70" s="993"/>
      <c r="C70" s="994"/>
      <c r="D70" s="744" t="s">
        <v>144</v>
      </c>
      <c r="E70" s="47"/>
      <c r="F70" s="47"/>
      <c r="G70" s="47"/>
      <c r="H70" s="47"/>
      <c r="I70" s="47"/>
      <c r="J70" s="48"/>
      <c r="K70" s="985"/>
      <c r="L70" s="986"/>
      <c r="M70" s="962"/>
      <c r="N70" s="962"/>
      <c r="O70" s="963"/>
      <c r="P70" s="1008"/>
      <c r="Q70" s="1007"/>
    </row>
    <row r="71" spans="1:17" ht="15.75" customHeight="1" thickBot="1">
      <c r="A71" s="995"/>
      <c r="B71" s="996"/>
      <c r="C71" s="997"/>
      <c r="D71" s="745"/>
      <c r="E71" s="36"/>
      <c r="F71" s="36"/>
      <c r="G71" s="36"/>
      <c r="H71" s="36"/>
      <c r="I71" s="36"/>
      <c r="J71" s="37"/>
      <c r="K71" s="987"/>
      <c r="L71" s="988"/>
      <c r="M71" s="962"/>
      <c r="N71" s="962"/>
      <c r="O71" s="963"/>
      <c r="P71" s="1008"/>
      <c r="Q71" s="1007"/>
    </row>
    <row r="72" spans="1:17" ht="15" customHeight="1">
      <c r="A72" s="989" t="s">
        <v>288</v>
      </c>
      <c r="B72" s="990"/>
      <c r="C72" s="991"/>
      <c r="D72" s="55" t="s">
        <v>289</v>
      </c>
      <c r="E72" s="32"/>
      <c r="F72" s="32"/>
      <c r="G72" s="32"/>
      <c r="H72" s="32"/>
      <c r="I72" s="32"/>
      <c r="J72" s="33"/>
      <c r="K72" s="1059">
        <v>816</v>
      </c>
      <c r="L72" s="1060"/>
      <c r="M72" s="1071">
        <v>225.108</v>
      </c>
      <c r="N72" s="1009">
        <f>24.9+0.118</f>
        <v>25.017999999999997</v>
      </c>
      <c r="O72" s="1015">
        <v>25.018</v>
      </c>
      <c r="P72" s="1012">
        <f>M72+N72+O72</f>
        <v>275.144</v>
      </c>
      <c r="Q72" s="1009">
        <v>420.838</v>
      </c>
    </row>
    <row r="73" spans="1:17" ht="12.75" customHeight="1">
      <c r="A73" s="992"/>
      <c r="B73" s="993"/>
      <c r="C73" s="994"/>
      <c r="D73" s="49" t="s">
        <v>589</v>
      </c>
      <c r="E73" s="47"/>
      <c r="F73" s="47"/>
      <c r="G73" s="47"/>
      <c r="H73" s="47"/>
      <c r="I73" s="47"/>
      <c r="J73" s="48"/>
      <c r="K73" s="1061"/>
      <c r="L73" s="1062"/>
      <c r="M73" s="1072"/>
      <c r="N73" s="1010"/>
      <c r="O73" s="1016"/>
      <c r="P73" s="1013"/>
      <c r="Q73" s="1010"/>
    </row>
    <row r="74" spans="1:17" ht="12.75" customHeight="1">
      <c r="A74" s="992"/>
      <c r="B74" s="993"/>
      <c r="C74" s="994"/>
      <c r="D74" s="49" t="s">
        <v>290</v>
      </c>
      <c r="E74" s="47"/>
      <c r="F74" s="47"/>
      <c r="G74" s="47"/>
      <c r="H74" s="47"/>
      <c r="I74" s="47"/>
      <c r="J74" s="48"/>
      <c r="K74" s="1061"/>
      <c r="L74" s="1062"/>
      <c r="M74" s="1072"/>
      <c r="N74" s="1010"/>
      <c r="O74" s="1016"/>
      <c r="P74" s="1013"/>
      <c r="Q74" s="1010"/>
    </row>
    <row r="75" spans="1:17" ht="12.75" customHeight="1" thickBot="1">
      <c r="A75" s="995"/>
      <c r="B75" s="996"/>
      <c r="C75" s="997"/>
      <c r="D75" s="50" t="s">
        <v>291</v>
      </c>
      <c r="E75" s="36"/>
      <c r="F75" s="36"/>
      <c r="G75" s="36"/>
      <c r="H75" s="36"/>
      <c r="I75" s="36"/>
      <c r="J75" s="37"/>
      <c r="K75" s="1063"/>
      <c r="L75" s="1064"/>
      <c r="M75" s="1073"/>
      <c r="N75" s="1011"/>
      <c r="O75" s="1017"/>
      <c r="P75" s="1014"/>
      <c r="Q75" s="1011"/>
    </row>
    <row r="76" spans="1:17" ht="15.75">
      <c r="A76" s="998" t="s">
        <v>292</v>
      </c>
      <c r="B76" s="999"/>
      <c r="C76" s="1000"/>
      <c r="D76" s="22" t="s">
        <v>293</v>
      </c>
      <c r="E76" s="23"/>
      <c r="F76" s="23"/>
      <c r="G76" s="23"/>
      <c r="H76" s="23"/>
      <c r="I76" s="23"/>
      <c r="J76" s="24"/>
      <c r="K76" s="1065">
        <f>K78+K81</f>
        <v>20</v>
      </c>
      <c r="L76" s="1066"/>
      <c r="M76" s="962">
        <v>97</v>
      </c>
      <c r="N76" s="962"/>
      <c r="O76" s="962"/>
      <c r="P76" s="1008">
        <f>P78+P81</f>
        <v>125</v>
      </c>
      <c r="Q76" s="1007">
        <v>435.29176</v>
      </c>
    </row>
    <row r="77" spans="1:17" ht="16.5" thickBot="1">
      <c r="A77" s="1001"/>
      <c r="B77" s="1002"/>
      <c r="C77" s="1003"/>
      <c r="D77" s="27" t="s">
        <v>294</v>
      </c>
      <c r="E77" s="28"/>
      <c r="F77" s="28"/>
      <c r="G77" s="28"/>
      <c r="H77" s="28"/>
      <c r="I77" s="28"/>
      <c r="J77" s="29"/>
      <c r="K77" s="1067"/>
      <c r="L77" s="1068"/>
      <c r="M77" s="962"/>
      <c r="N77" s="962"/>
      <c r="O77" s="962"/>
      <c r="P77" s="1008"/>
      <c r="Q77" s="1007"/>
    </row>
    <row r="78" spans="1:17" ht="15" customHeight="1" hidden="1">
      <c r="A78" s="989" t="s">
        <v>295</v>
      </c>
      <c r="B78" s="990"/>
      <c r="C78" s="991"/>
      <c r="D78" s="55" t="s">
        <v>296</v>
      </c>
      <c r="E78" s="32"/>
      <c r="F78" s="32"/>
      <c r="G78" s="32"/>
      <c r="H78" s="32"/>
      <c r="I78" s="32"/>
      <c r="J78" s="33"/>
      <c r="K78" s="983"/>
      <c r="L78" s="1109"/>
      <c r="M78" s="962">
        <v>69</v>
      </c>
      <c r="N78" s="962">
        <v>7</v>
      </c>
      <c r="O78" s="962">
        <v>7</v>
      </c>
      <c r="P78" s="1008">
        <f>M78+N78+O78</f>
        <v>83</v>
      </c>
      <c r="Q78" s="962">
        <v>0.5</v>
      </c>
    </row>
    <row r="79" spans="1:17" ht="15" customHeight="1" hidden="1">
      <c r="A79" s="992"/>
      <c r="B79" s="993"/>
      <c r="C79" s="994"/>
      <c r="D79" s="49" t="s">
        <v>297</v>
      </c>
      <c r="E79" s="47"/>
      <c r="F79" s="47"/>
      <c r="G79" s="47"/>
      <c r="H79" s="47"/>
      <c r="I79" s="47"/>
      <c r="J79" s="48"/>
      <c r="K79" s="1110"/>
      <c r="L79" s="1111"/>
      <c r="M79" s="962"/>
      <c r="N79" s="962"/>
      <c r="O79" s="962"/>
      <c r="P79" s="1008"/>
      <c r="Q79" s="962"/>
    </row>
    <row r="80" spans="1:17" ht="6.75" customHeight="1" hidden="1">
      <c r="A80" s="1157"/>
      <c r="B80" s="1158"/>
      <c r="C80" s="1159"/>
      <c r="D80" s="56"/>
      <c r="E80" s="57"/>
      <c r="F80" s="57"/>
      <c r="G80" s="57"/>
      <c r="H80" s="57"/>
      <c r="I80" s="57"/>
      <c r="J80" s="58"/>
      <c r="K80" s="1112"/>
      <c r="L80" s="1113"/>
      <c r="M80" s="962"/>
      <c r="N80" s="962"/>
      <c r="O80" s="962"/>
      <c r="P80" s="1008"/>
      <c r="Q80" s="962"/>
    </row>
    <row r="81" spans="1:17" ht="15.75" thickBot="1">
      <c r="A81" s="1004" t="s">
        <v>298</v>
      </c>
      <c r="B81" s="1005"/>
      <c r="C81" s="1006"/>
      <c r="D81" s="49" t="s">
        <v>590</v>
      </c>
      <c r="E81" s="47"/>
      <c r="F81" s="47"/>
      <c r="G81" s="47"/>
      <c r="H81" s="47"/>
      <c r="I81" s="47"/>
      <c r="J81" s="48"/>
      <c r="K81" s="1069">
        <v>20</v>
      </c>
      <c r="L81" s="1070"/>
      <c r="M81" s="19">
        <v>28</v>
      </c>
      <c r="N81" s="19">
        <v>7</v>
      </c>
      <c r="O81" s="19">
        <v>7</v>
      </c>
      <c r="P81" s="20">
        <f>M81+N81+O81</f>
        <v>42</v>
      </c>
      <c r="Q81" s="51">
        <v>434.79176</v>
      </c>
    </row>
    <row r="82" spans="1:17" ht="15.75">
      <c r="A82" s="998" t="s">
        <v>299</v>
      </c>
      <c r="B82" s="999"/>
      <c r="C82" s="1000"/>
      <c r="D82" s="25" t="s">
        <v>300</v>
      </c>
      <c r="E82" s="23"/>
      <c r="F82" s="23"/>
      <c r="G82" s="23"/>
      <c r="H82" s="23"/>
      <c r="I82" s="23"/>
      <c r="J82" s="24"/>
      <c r="K82" s="1065">
        <f>K85+K90+K84</f>
        <v>1730</v>
      </c>
      <c r="L82" s="1066"/>
      <c r="M82" s="962">
        <v>530</v>
      </c>
      <c r="N82" s="962"/>
      <c r="O82" s="962"/>
      <c r="P82" s="1008">
        <f>P84+P85+P90</f>
        <v>590</v>
      </c>
      <c r="Q82" s="1007">
        <v>375.10428</v>
      </c>
    </row>
    <row r="83" spans="1:17" ht="16.5" thickBot="1">
      <c r="A83" s="1001"/>
      <c r="B83" s="1002"/>
      <c r="C83" s="1003"/>
      <c r="D83" s="30" t="s">
        <v>301</v>
      </c>
      <c r="E83" s="28"/>
      <c r="F83" s="28"/>
      <c r="G83" s="28"/>
      <c r="H83" s="28"/>
      <c r="I83" s="28"/>
      <c r="J83" s="29"/>
      <c r="K83" s="1067"/>
      <c r="L83" s="1068"/>
      <c r="M83" s="974"/>
      <c r="N83" s="974"/>
      <c r="O83" s="974"/>
      <c r="P83" s="1012"/>
      <c r="Q83" s="1098"/>
    </row>
    <row r="84" spans="1:17" ht="15.75" hidden="1">
      <c r="A84" s="980" t="s">
        <v>302</v>
      </c>
      <c r="B84" s="981"/>
      <c r="C84" s="982"/>
      <c r="D84" s="59" t="s">
        <v>303</v>
      </c>
      <c r="E84" s="60"/>
      <c r="F84" s="60"/>
      <c r="G84" s="60"/>
      <c r="H84" s="60"/>
      <c r="I84" s="60"/>
      <c r="J84" s="61"/>
      <c r="K84" s="1074"/>
      <c r="L84" s="1075"/>
      <c r="M84" s="62"/>
      <c r="N84" s="63"/>
      <c r="O84" s="63"/>
      <c r="P84" s="64"/>
      <c r="Q84" s="65">
        <v>62.085</v>
      </c>
    </row>
    <row r="85" spans="1:17" ht="15">
      <c r="A85" s="1076" t="s">
        <v>304</v>
      </c>
      <c r="B85" s="1077"/>
      <c r="C85" s="1078"/>
      <c r="D85" s="49" t="s">
        <v>305</v>
      </c>
      <c r="E85" s="47"/>
      <c r="F85" s="47"/>
      <c r="G85" s="47"/>
      <c r="H85" s="47"/>
      <c r="I85" s="47"/>
      <c r="J85" s="48"/>
      <c r="K85" s="985">
        <v>1730</v>
      </c>
      <c r="L85" s="986"/>
      <c r="M85" s="979">
        <v>190</v>
      </c>
      <c r="N85" s="979">
        <v>30</v>
      </c>
      <c r="O85" s="979">
        <v>30</v>
      </c>
      <c r="P85" s="1014">
        <f>M85+N85+O85</f>
        <v>250</v>
      </c>
      <c r="Q85" s="1099">
        <v>243.4375</v>
      </c>
    </row>
    <row r="86" spans="1:17" ht="15">
      <c r="A86" s="992"/>
      <c r="B86" s="993"/>
      <c r="C86" s="994"/>
      <c r="D86" s="49" t="s">
        <v>591</v>
      </c>
      <c r="E86" s="47"/>
      <c r="F86" s="47"/>
      <c r="G86" s="47"/>
      <c r="H86" s="47"/>
      <c r="I86" s="47"/>
      <c r="J86" s="48"/>
      <c r="K86" s="985"/>
      <c r="L86" s="986"/>
      <c r="M86" s="962"/>
      <c r="N86" s="962"/>
      <c r="O86" s="962"/>
      <c r="P86" s="1008"/>
      <c r="Q86" s="1007"/>
    </row>
    <row r="87" spans="1:17" ht="15">
      <c r="A87" s="992"/>
      <c r="B87" s="993"/>
      <c r="C87" s="994"/>
      <c r="D87" s="49" t="s">
        <v>306</v>
      </c>
      <c r="E87" s="47"/>
      <c r="F87" s="47"/>
      <c r="G87" s="47"/>
      <c r="H87" s="47"/>
      <c r="I87" s="47"/>
      <c r="J87" s="48"/>
      <c r="K87" s="985"/>
      <c r="L87" s="986"/>
      <c r="M87" s="962"/>
      <c r="N87" s="962"/>
      <c r="O87" s="962"/>
      <c r="P87" s="1008"/>
      <c r="Q87" s="1007"/>
    </row>
    <row r="88" spans="1:17" ht="15">
      <c r="A88" s="992"/>
      <c r="B88" s="993"/>
      <c r="C88" s="994"/>
      <c r="D88" s="49" t="s">
        <v>307</v>
      </c>
      <c r="E88" s="47"/>
      <c r="F88" s="47"/>
      <c r="G88" s="47"/>
      <c r="H88" s="47"/>
      <c r="I88" s="47"/>
      <c r="J88" s="48"/>
      <c r="K88" s="985"/>
      <c r="L88" s="986"/>
      <c r="M88" s="962"/>
      <c r="N88" s="962"/>
      <c r="O88" s="962"/>
      <c r="P88" s="1008"/>
      <c r="Q88" s="1007"/>
    </row>
    <row r="89" spans="1:17" ht="15.75" thickBot="1">
      <c r="A89" s="995"/>
      <c r="B89" s="996"/>
      <c r="C89" s="997"/>
      <c r="D89" s="50" t="s">
        <v>308</v>
      </c>
      <c r="E89" s="36"/>
      <c r="F89" s="36"/>
      <c r="G89" s="36"/>
      <c r="H89" s="36"/>
      <c r="I89" s="36"/>
      <c r="J89" s="37"/>
      <c r="K89" s="987"/>
      <c r="L89" s="988"/>
      <c r="M89" s="962"/>
      <c r="N89" s="962"/>
      <c r="O89" s="962"/>
      <c r="P89" s="1008"/>
      <c r="Q89" s="1007"/>
    </row>
    <row r="90" spans="1:17" ht="15" hidden="1">
      <c r="A90" s="989" t="s">
        <v>309</v>
      </c>
      <c r="B90" s="990"/>
      <c r="C90" s="991"/>
      <c r="D90" s="49" t="s">
        <v>310</v>
      </c>
      <c r="E90" s="47"/>
      <c r="F90" s="47"/>
      <c r="G90" s="47"/>
      <c r="H90" s="47"/>
      <c r="I90" s="47"/>
      <c r="J90" s="48"/>
      <c r="K90" s="975"/>
      <c r="L90" s="976"/>
      <c r="M90" s="962">
        <v>340</v>
      </c>
      <c r="N90" s="962"/>
      <c r="O90" s="962"/>
      <c r="P90" s="1008">
        <f>M90+N90+O90</f>
        <v>340</v>
      </c>
      <c r="Q90" s="1007">
        <v>69.58178</v>
      </c>
    </row>
    <row r="91" spans="1:17" ht="15" hidden="1">
      <c r="A91" s="992"/>
      <c r="B91" s="993"/>
      <c r="C91" s="994"/>
      <c r="D91" s="49" t="s">
        <v>311</v>
      </c>
      <c r="E91" s="47"/>
      <c r="F91" s="47"/>
      <c r="G91" s="47"/>
      <c r="H91" s="47"/>
      <c r="I91" s="47"/>
      <c r="J91" s="48"/>
      <c r="K91" s="977"/>
      <c r="L91" s="978"/>
      <c r="M91" s="962"/>
      <c r="N91" s="962"/>
      <c r="O91" s="962"/>
      <c r="P91" s="1008"/>
      <c r="Q91" s="1007"/>
    </row>
    <row r="92" spans="1:17" ht="15.75" hidden="1" thickBot="1">
      <c r="A92" s="992"/>
      <c r="B92" s="993"/>
      <c r="C92" s="994"/>
      <c r="D92" s="49" t="s">
        <v>592</v>
      </c>
      <c r="E92" s="47"/>
      <c r="F92" s="47"/>
      <c r="G92" s="47"/>
      <c r="H92" s="47"/>
      <c r="I92" s="47"/>
      <c r="J92" s="48"/>
      <c r="K92" s="977"/>
      <c r="L92" s="978"/>
      <c r="M92" s="962"/>
      <c r="N92" s="962"/>
      <c r="O92" s="962"/>
      <c r="P92" s="1008"/>
      <c r="Q92" s="1007"/>
    </row>
    <row r="93" spans="1:17" ht="15.75" customHeight="1" hidden="1" thickBot="1">
      <c r="A93" s="46"/>
      <c r="B93" s="47"/>
      <c r="C93" s="48"/>
      <c r="D93" s="49"/>
      <c r="E93" s="47"/>
      <c r="F93" s="47"/>
      <c r="G93" s="47"/>
      <c r="H93" s="47"/>
      <c r="I93" s="47"/>
      <c r="J93" s="48"/>
      <c r="K93" s="977"/>
      <c r="L93" s="978"/>
      <c r="M93" s="19"/>
      <c r="N93" s="19"/>
      <c r="O93" s="19"/>
      <c r="P93" s="20"/>
      <c r="Q93" s="26"/>
    </row>
    <row r="94" spans="1:17" ht="15.75" customHeight="1">
      <c r="A94" s="998" t="s">
        <v>334</v>
      </c>
      <c r="B94" s="999"/>
      <c r="C94" s="1000"/>
      <c r="D94" s="1025" t="s">
        <v>335</v>
      </c>
      <c r="E94" s="1026"/>
      <c r="F94" s="1026"/>
      <c r="G94" s="1026"/>
      <c r="H94" s="1026"/>
      <c r="I94" s="1026"/>
      <c r="J94" s="1027"/>
      <c r="K94" s="1065">
        <f>K96</f>
        <v>5</v>
      </c>
      <c r="L94" s="1066"/>
      <c r="M94" s="19"/>
      <c r="N94" s="19"/>
      <c r="O94" s="19"/>
      <c r="P94" s="20"/>
      <c r="Q94" s="26"/>
    </row>
    <row r="95" spans="1:17" ht="15.75" customHeight="1" thickBot="1">
      <c r="A95" s="1001"/>
      <c r="B95" s="1002"/>
      <c r="C95" s="1003"/>
      <c r="D95" s="1028"/>
      <c r="E95" s="1029"/>
      <c r="F95" s="1029"/>
      <c r="G95" s="1029"/>
      <c r="H95" s="1029"/>
      <c r="I95" s="1029"/>
      <c r="J95" s="1030"/>
      <c r="K95" s="1085"/>
      <c r="L95" s="1086"/>
      <c r="M95" s="19"/>
      <c r="N95" s="19"/>
      <c r="O95" s="19"/>
      <c r="P95" s="20"/>
      <c r="Q95" s="26"/>
    </row>
    <row r="96" spans="1:17" ht="15.75" customHeight="1">
      <c r="A96" s="989" t="s">
        <v>336</v>
      </c>
      <c r="B96" s="990"/>
      <c r="C96" s="991"/>
      <c r="D96" s="1143" t="s">
        <v>593</v>
      </c>
      <c r="E96" s="1144"/>
      <c r="F96" s="1144"/>
      <c r="G96" s="1144"/>
      <c r="H96" s="1144"/>
      <c r="I96" s="1144"/>
      <c r="J96" s="1145"/>
      <c r="K96" s="983">
        <v>5</v>
      </c>
      <c r="L96" s="984"/>
      <c r="M96" s="19"/>
      <c r="N96" s="19"/>
      <c r="O96" s="19"/>
      <c r="P96" s="20"/>
      <c r="Q96" s="26"/>
    </row>
    <row r="97" spans="1:17" ht="27" customHeight="1" thickBot="1">
      <c r="A97" s="995"/>
      <c r="B97" s="996"/>
      <c r="C97" s="997"/>
      <c r="D97" s="1146"/>
      <c r="E97" s="1147"/>
      <c r="F97" s="1147"/>
      <c r="G97" s="1147"/>
      <c r="H97" s="1147"/>
      <c r="I97" s="1147"/>
      <c r="J97" s="1148"/>
      <c r="K97" s="1087"/>
      <c r="L97" s="1088"/>
      <c r="M97" s="19"/>
      <c r="N97" s="19"/>
      <c r="O97" s="19"/>
      <c r="P97" s="20"/>
      <c r="Q97" s="26"/>
    </row>
    <row r="98" spans="1:17" ht="15.75">
      <c r="A98" s="1092" t="s">
        <v>312</v>
      </c>
      <c r="B98" s="1093"/>
      <c r="C98" s="1094"/>
      <c r="D98" s="22"/>
      <c r="E98" s="23"/>
      <c r="F98" s="23"/>
      <c r="G98" s="23"/>
      <c r="H98" s="23"/>
      <c r="I98" s="23"/>
      <c r="J98" s="24"/>
      <c r="K98" s="1065">
        <f>K100</f>
        <v>100</v>
      </c>
      <c r="L98" s="1066"/>
      <c r="M98" s="962">
        <v>90</v>
      </c>
      <c r="N98" s="962"/>
      <c r="O98" s="962"/>
      <c r="P98" s="1008">
        <f>P100</f>
        <v>150</v>
      </c>
      <c r="Q98" s="1007">
        <v>129.83756</v>
      </c>
    </row>
    <row r="99" spans="1:17" ht="16.5" thickBot="1">
      <c r="A99" s="1100"/>
      <c r="B99" s="1101"/>
      <c r="C99" s="1102"/>
      <c r="D99" s="66" t="s">
        <v>313</v>
      </c>
      <c r="E99" s="67"/>
      <c r="F99" s="67"/>
      <c r="G99" s="67"/>
      <c r="H99" s="67"/>
      <c r="I99" s="67"/>
      <c r="J99" s="68"/>
      <c r="K99" s="1085"/>
      <c r="L99" s="1086"/>
      <c r="M99" s="962"/>
      <c r="N99" s="962"/>
      <c r="O99" s="962"/>
      <c r="P99" s="1008"/>
      <c r="Q99" s="1007"/>
    </row>
    <row r="100" spans="1:17" ht="15.75">
      <c r="A100" s="1039" t="s">
        <v>314</v>
      </c>
      <c r="B100" s="1040"/>
      <c r="C100" s="1041"/>
      <c r="D100" s="22"/>
      <c r="E100" s="23"/>
      <c r="F100" s="23"/>
      <c r="G100" s="23"/>
      <c r="H100" s="23"/>
      <c r="I100" s="23"/>
      <c r="J100" s="24"/>
      <c r="K100" s="983">
        <v>100</v>
      </c>
      <c r="L100" s="984"/>
      <c r="M100" s="962">
        <v>90</v>
      </c>
      <c r="N100" s="962">
        <v>30</v>
      </c>
      <c r="O100" s="962">
        <v>30</v>
      </c>
      <c r="P100" s="1008">
        <f>M100+N100+O100</f>
        <v>150</v>
      </c>
      <c r="Q100" s="1007">
        <v>117.42056</v>
      </c>
    </row>
    <row r="101" spans="1:17" ht="16.5" thickBot="1">
      <c r="A101" s="1042"/>
      <c r="B101" s="1043"/>
      <c r="C101" s="1044"/>
      <c r="D101" s="69" t="s">
        <v>594</v>
      </c>
      <c r="E101" s="67"/>
      <c r="F101" s="67"/>
      <c r="G101" s="67"/>
      <c r="H101" s="67"/>
      <c r="I101" s="67"/>
      <c r="J101" s="68"/>
      <c r="K101" s="1087"/>
      <c r="L101" s="1088"/>
      <c r="M101" s="962"/>
      <c r="N101" s="962"/>
      <c r="O101" s="962"/>
      <c r="P101" s="1008"/>
      <c r="Q101" s="1007"/>
    </row>
    <row r="102" spans="1:17" ht="15.75">
      <c r="A102" s="1092" t="s">
        <v>315</v>
      </c>
      <c r="B102" s="1093"/>
      <c r="C102" s="1094"/>
      <c r="D102" s="22"/>
      <c r="E102" s="23"/>
      <c r="F102" s="23"/>
      <c r="G102" s="23"/>
      <c r="H102" s="23"/>
      <c r="I102" s="23"/>
      <c r="J102" s="24"/>
      <c r="K102" s="1079">
        <f>K105+K108+K109+K110+K112+K106+L107+K111</f>
        <v>16691.890239999997</v>
      </c>
      <c r="L102" s="1080"/>
      <c r="M102" s="962">
        <v>8484.062</v>
      </c>
      <c r="N102" s="962"/>
      <c r="O102" s="962"/>
      <c r="P102" s="1008">
        <f>P105+P108+P109+P110+P112</f>
        <v>8524.062</v>
      </c>
      <c r="Q102" s="1007">
        <v>3580.94595</v>
      </c>
    </row>
    <row r="103" spans="1:17" ht="15.75">
      <c r="A103" s="1095"/>
      <c r="B103" s="1096"/>
      <c r="C103" s="1097"/>
      <c r="D103" s="70" t="s">
        <v>316</v>
      </c>
      <c r="E103" s="53"/>
      <c r="F103" s="53"/>
      <c r="G103" s="53"/>
      <c r="H103" s="53"/>
      <c r="I103" s="53"/>
      <c r="J103" s="54"/>
      <c r="K103" s="1081"/>
      <c r="L103" s="1082"/>
      <c r="M103" s="962"/>
      <c r="N103" s="962"/>
      <c r="O103" s="962"/>
      <c r="P103" s="1008"/>
      <c r="Q103" s="1007"/>
    </row>
    <row r="104" spans="1:17" ht="0.75" customHeight="1" thickBot="1">
      <c r="A104" s="27"/>
      <c r="B104" s="28"/>
      <c r="C104" s="29"/>
      <c r="D104" s="27"/>
      <c r="E104" s="28"/>
      <c r="F104" s="28"/>
      <c r="G104" s="28"/>
      <c r="H104" s="28"/>
      <c r="I104" s="28"/>
      <c r="J104" s="29"/>
      <c r="K104" s="1083"/>
      <c r="L104" s="1084"/>
      <c r="M104" s="19"/>
      <c r="N104" s="19"/>
      <c r="O104" s="19"/>
      <c r="P104" s="20"/>
      <c r="Q104" s="26"/>
    </row>
    <row r="105" spans="1:17" ht="34.5" customHeight="1" thickBot="1">
      <c r="A105" s="964" t="s">
        <v>317</v>
      </c>
      <c r="B105" s="965"/>
      <c r="C105" s="966"/>
      <c r="D105" s="967" t="s">
        <v>595</v>
      </c>
      <c r="E105" s="968"/>
      <c r="F105" s="968"/>
      <c r="G105" s="968"/>
      <c r="H105" s="968"/>
      <c r="I105" s="968"/>
      <c r="J105" s="969"/>
      <c r="K105" s="1107">
        <v>11770.3</v>
      </c>
      <c r="L105" s="1108"/>
      <c r="M105" s="19">
        <v>6410.5</v>
      </c>
      <c r="N105" s="19"/>
      <c r="O105" s="19"/>
      <c r="P105" s="20">
        <f>M105</f>
        <v>6410.5</v>
      </c>
      <c r="Q105" s="26">
        <v>1538.52</v>
      </c>
    </row>
    <row r="106" spans="1:17" ht="34.5" customHeight="1" thickBot="1">
      <c r="A106" s="964" t="s">
        <v>318</v>
      </c>
      <c r="B106" s="965"/>
      <c r="C106" s="966"/>
      <c r="D106" s="967" t="s">
        <v>596</v>
      </c>
      <c r="E106" s="968"/>
      <c r="F106" s="968"/>
      <c r="G106" s="968"/>
      <c r="H106" s="968"/>
      <c r="I106" s="968"/>
      <c r="J106" s="969"/>
      <c r="K106" s="1105">
        <v>2850.2</v>
      </c>
      <c r="L106" s="1106"/>
      <c r="M106" s="19"/>
      <c r="N106" s="19"/>
      <c r="O106" s="19"/>
      <c r="P106" s="20"/>
      <c r="Q106" s="26"/>
    </row>
    <row r="107" spans="1:17" ht="36.75" customHeight="1" hidden="1" thickBot="1">
      <c r="A107" s="964" t="s">
        <v>319</v>
      </c>
      <c r="B107" s="965"/>
      <c r="C107" s="966"/>
      <c r="D107" s="967" t="s">
        <v>320</v>
      </c>
      <c r="E107" s="968"/>
      <c r="F107" s="968"/>
      <c r="G107" s="968"/>
      <c r="H107" s="968"/>
      <c r="I107" s="968"/>
      <c r="J107" s="969"/>
      <c r="K107" s="71"/>
      <c r="L107" s="72"/>
      <c r="M107" s="19">
        <v>485.562</v>
      </c>
      <c r="N107" s="19"/>
      <c r="O107" s="19"/>
      <c r="P107" s="20">
        <v>485.562</v>
      </c>
      <c r="Q107" s="26">
        <v>485.562</v>
      </c>
    </row>
    <row r="108" spans="1:21" ht="36.75" customHeight="1" thickBot="1">
      <c r="A108" s="964" t="s">
        <v>321</v>
      </c>
      <c r="B108" s="965"/>
      <c r="C108" s="966"/>
      <c r="D108" s="967" t="s">
        <v>597</v>
      </c>
      <c r="E108" s="968"/>
      <c r="F108" s="968"/>
      <c r="G108" s="968"/>
      <c r="H108" s="968"/>
      <c r="I108" s="968"/>
      <c r="J108" s="969"/>
      <c r="K108" s="972">
        <v>552.85</v>
      </c>
      <c r="L108" s="973"/>
      <c r="M108" s="19">
        <v>485.562</v>
      </c>
      <c r="N108" s="19"/>
      <c r="O108" s="19"/>
      <c r="P108" s="20">
        <v>485.562</v>
      </c>
      <c r="Q108" s="26">
        <v>485.562</v>
      </c>
      <c r="U108" s="73"/>
    </row>
    <row r="109" spans="1:23" ht="36.75" customHeight="1" thickBot="1">
      <c r="A109" s="964" t="s">
        <v>323</v>
      </c>
      <c r="B109" s="965"/>
      <c r="C109" s="966"/>
      <c r="D109" s="967" t="s">
        <v>598</v>
      </c>
      <c r="E109" s="968"/>
      <c r="F109" s="968"/>
      <c r="G109" s="968"/>
      <c r="H109" s="968"/>
      <c r="I109" s="968"/>
      <c r="J109" s="969"/>
      <c r="K109" s="972">
        <f>547.5-0.02</f>
        <v>547.48</v>
      </c>
      <c r="L109" s="973"/>
      <c r="M109" s="19">
        <v>10</v>
      </c>
      <c r="N109" s="19"/>
      <c r="O109" s="19"/>
      <c r="P109" s="20">
        <v>10</v>
      </c>
      <c r="Q109" s="26">
        <v>10</v>
      </c>
      <c r="U109" s="73"/>
      <c r="W109" s="73"/>
    </row>
    <row r="110" spans="1:17" ht="48.75" customHeight="1" thickBot="1">
      <c r="A110" s="964" t="s">
        <v>324</v>
      </c>
      <c r="B110" s="965"/>
      <c r="C110" s="966"/>
      <c r="D110" s="967" t="s">
        <v>586</v>
      </c>
      <c r="E110" s="968"/>
      <c r="F110" s="968"/>
      <c r="G110" s="968"/>
      <c r="H110" s="968"/>
      <c r="I110" s="968"/>
      <c r="J110" s="969"/>
      <c r="K110" s="972">
        <v>200</v>
      </c>
      <c r="L110" s="973"/>
      <c r="M110" s="19">
        <v>613</v>
      </c>
      <c r="N110" s="19"/>
      <c r="O110" s="19"/>
      <c r="P110" s="20">
        <v>613</v>
      </c>
      <c r="Q110" s="26">
        <v>613</v>
      </c>
    </row>
    <row r="111" spans="1:17" ht="58.5" customHeight="1" thickBot="1">
      <c r="A111" s="964" t="s">
        <v>364</v>
      </c>
      <c r="B111" s="965"/>
      <c r="C111" s="966"/>
      <c r="D111" s="967" t="s">
        <v>363</v>
      </c>
      <c r="E111" s="968"/>
      <c r="F111" s="968"/>
      <c r="G111" s="968"/>
      <c r="H111" s="968"/>
      <c r="I111" s="968"/>
      <c r="J111" s="969"/>
      <c r="K111" s="970">
        <v>571.06024</v>
      </c>
      <c r="L111" s="971"/>
      <c r="M111" s="19"/>
      <c r="N111" s="19"/>
      <c r="O111" s="19"/>
      <c r="P111" s="20"/>
      <c r="Q111" s="26"/>
    </row>
    <row r="112" spans="1:17" ht="34.5" customHeight="1" thickBot="1">
      <c r="A112" s="964" t="s">
        <v>325</v>
      </c>
      <c r="B112" s="965"/>
      <c r="C112" s="966"/>
      <c r="D112" s="1089" t="s">
        <v>599</v>
      </c>
      <c r="E112" s="1090"/>
      <c r="F112" s="1090"/>
      <c r="G112" s="1090"/>
      <c r="H112" s="1090"/>
      <c r="I112" s="1090"/>
      <c r="J112" s="1091"/>
      <c r="K112" s="987">
        <v>200</v>
      </c>
      <c r="L112" s="988"/>
      <c r="M112" s="19">
        <v>965</v>
      </c>
      <c r="N112" s="19">
        <v>20</v>
      </c>
      <c r="O112" s="19">
        <v>20</v>
      </c>
      <c r="P112" s="20">
        <f>M112+N112+O112</f>
        <v>1005</v>
      </c>
      <c r="Q112" s="26">
        <v>1222.22</v>
      </c>
    </row>
    <row r="113" spans="1:17" ht="12.75" customHeight="1">
      <c r="A113" s="1092" t="s">
        <v>326</v>
      </c>
      <c r="B113" s="1093"/>
      <c r="C113" s="1094"/>
      <c r="D113" s="55"/>
      <c r="E113" s="32"/>
      <c r="F113" s="32"/>
      <c r="G113" s="32"/>
      <c r="H113" s="32"/>
      <c r="I113" s="32"/>
      <c r="J113" s="33"/>
      <c r="K113" s="1079">
        <f>K32+K102</f>
        <v>83793.49023999998</v>
      </c>
      <c r="L113" s="1080"/>
      <c r="M113" s="962">
        <v>25719.42</v>
      </c>
      <c r="N113" s="962"/>
      <c r="O113" s="962"/>
      <c r="P113" s="1012">
        <f>P32+P102</f>
        <v>33106.456</v>
      </c>
      <c r="Q113" s="962"/>
    </row>
    <row r="114" spans="1:17" ht="16.5" customHeight="1" thickBot="1">
      <c r="A114" s="1100"/>
      <c r="B114" s="1101"/>
      <c r="C114" s="1102"/>
      <c r="D114" s="27"/>
      <c r="E114" s="28"/>
      <c r="F114" s="28"/>
      <c r="G114" s="36"/>
      <c r="H114" s="36"/>
      <c r="I114" s="36"/>
      <c r="J114" s="37"/>
      <c r="K114" s="1083"/>
      <c r="L114" s="1084"/>
      <c r="M114" s="962"/>
      <c r="N114" s="962"/>
      <c r="O114" s="962"/>
      <c r="P114" s="1014"/>
      <c r="Q114" s="962"/>
    </row>
    <row r="115" spans="11:16" ht="15">
      <c r="K115" s="76"/>
      <c r="L115" s="76"/>
      <c r="N115" s="3">
        <f>SUM(N32:N114)</f>
        <v>3893.518</v>
      </c>
      <c r="O115" s="3">
        <f>SUM(O32:O114)</f>
        <v>3893.518</v>
      </c>
      <c r="P115" s="4">
        <f>M113+N115+O115</f>
        <v>33506.456</v>
      </c>
    </row>
  </sheetData>
  <sheetProtection/>
  <mergeCells count="223">
    <mergeCell ref="A78:C80"/>
    <mergeCell ref="A82:C83"/>
    <mergeCell ref="A51:C52"/>
    <mergeCell ref="A50:C50"/>
    <mergeCell ref="A96:C97"/>
    <mergeCell ref="D96:J97"/>
    <mergeCell ref="K96:L97"/>
    <mergeCell ref="M29:M30"/>
    <mergeCell ref="A48:C48"/>
    <mergeCell ref="D38:J39"/>
    <mergeCell ref="K38:L39"/>
    <mergeCell ref="A53:C56"/>
    <mergeCell ref="D45:J46"/>
    <mergeCell ref="K50:L50"/>
    <mergeCell ref="O29:O30"/>
    <mergeCell ref="O32:O33"/>
    <mergeCell ref="N29:N30"/>
    <mergeCell ref="A94:C95"/>
    <mergeCell ref="K94:L95"/>
    <mergeCell ref="D94:J95"/>
    <mergeCell ref="A32:C33"/>
    <mergeCell ref="A49:C49"/>
    <mergeCell ref="N38:N39"/>
    <mergeCell ref="O38:O39"/>
    <mergeCell ref="K112:L112"/>
    <mergeCell ref="J16:L16"/>
    <mergeCell ref="K53:L56"/>
    <mergeCell ref="D108:J108"/>
    <mergeCell ref="K60:L63"/>
    <mergeCell ref="K36:L37"/>
    <mergeCell ref="K34:L35"/>
    <mergeCell ref="D32:J33"/>
    <mergeCell ref="K12:L12"/>
    <mergeCell ref="J13:L13"/>
    <mergeCell ref="I15:L15"/>
    <mergeCell ref="H14:L14"/>
    <mergeCell ref="A26:L26"/>
    <mergeCell ref="P85:P89"/>
    <mergeCell ref="O85:O89"/>
    <mergeCell ref="M32:M33"/>
    <mergeCell ref="N32:N33"/>
    <mergeCell ref="P78:P80"/>
    <mergeCell ref="K113:L114"/>
    <mergeCell ref="Q38:Q39"/>
    <mergeCell ref="P38:P39"/>
    <mergeCell ref="Q29:Q30"/>
    <mergeCell ref="Q32:Q33"/>
    <mergeCell ref="P32:P33"/>
    <mergeCell ref="P29:P30"/>
    <mergeCell ref="P90:P92"/>
    <mergeCell ref="M53:M56"/>
    <mergeCell ref="M38:M39"/>
    <mergeCell ref="K78:L80"/>
    <mergeCell ref="A113:C114"/>
    <mergeCell ref="K108:L108"/>
    <mergeCell ref="K109:L109"/>
    <mergeCell ref="A40:C40"/>
    <mergeCell ref="K40:L40"/>
    <mergeCell ref="D40:J40"/>
    <mergeCell ref="A45:C46"/>
    <mergeCell ref="K45:L46"/>
    <mergeCell ref="A108:C108"/>
    <mergeCell ref="N45:N46"/>
    <mergeCell ref="P98:P99"/>
    <mergeCell ref="O78:O80"/>
    <mergeCell ref="O64:O67"/>
    <mergeCell ref="N64:N67"/>
    <mergeCell ref="N78:N80"/>
    <mergeCell ref="N100:N101"/>
    <mergeCell ref="P100:P101"/>
    <mergeCell ref="O98:O99"/>
    <mergeCell ref="O100:O101"/>
    <mergeCell ref="P82:P83"/>
    <mergeCell ref="O90:O92"/>
    <mergeCell ref="A105:C105"/>
    <mergeCell ref="A106:C106"/>
    <mergeCell ref="D106:J106"/>
    <mergeCell ref="A90:C92"/>
    <mergeCell ref="K106:L106"/>
    <mergeCell ref="K105:L105"/>
    <mergeCell ref="P34:P35"/>
    <mergeCell ref="P36:P37"/>
    <mergeCell ref="N34:N35"/>
    <mergeCell ref="N36:N37"/>
    <mergeCell ref="O34:O35"/>
    <mergeCell ref="D107:J107"/>
    <mergeCell ref="K85:L89"/>
    <mergeCell ref="N90:N92"/>
    <mergeCell ref="N82:N83"/>
    <mergeCell ref="N98:N99"/>
    <mergeCell ref="O36:O37"/>
    <mergeCell ref="M34:M35"/>
    <mergeCell ref="Q51:Q52"/>
    <mergeCell ref="M45:M46"/>
    <mergeCell ref="Q41:Q42"/>
    <mergeCell ref="N41:N42"/>
    <mergeCell ref="O41:O42"/>
    <mergeCell ref="Q34:Q35"/>
    <mergeCell ref="M36:M37"/>
    <mergeCell ref="Q36:Q37"/>
    <mergeCell ref="Q57:Q59"/>
    <mergeCell ref="P51:P52"/>
    <mergeCell ref="O45:O46"/>
    <mergeCell ref="O51:O52"/>
    <mergeCell ref="Q45:Q46"/>
    <mergeCell ref="O57:O59"/>
    <mergeCell ref="P45:P46"/>
    <mergeCell ref="P53:P56"/>
    <mergeCell ref="P57:P59"/>
    <mergeCell ref="O53:O56"/>
    <mergeCell ref="Q53:Q56"/>
    <mergeCell ref="N113:N114"/>
    <mergeCell ref="P102:P103"/>
    <mergeCell ref="P113:P114"/>
    <mergeCell ref="O102:O103"/>
    <mergeCell ref="O113:O114"/>
    <mergeCell ref="Q113:Q114"/>
    <mergeCell ref="N102:N103"/>
    <mergeCell ref="Q76:Q77"/>
    <mergeCell ref="N76:N77"/>
    <mergeCell ref="A110:C110"/>
    <mergeCell ref="D110:J110"/>
    <mergeCell ref="A98:C99"/>
    <mergeCell ref="A100:C101"/>
    <mergeCell ref="Q64:Q67"/>
    <mergeCell ref="P64:P67"/>
    <mergeCell ref="P76:P77"/>
    <mergeCell ref="O76:O77"/>
    <mergeCell ref="A109:C109"/>
    <mergeCell ref="D109:J109"/>
    <mergeCell ref="Q78:Q80"/>
    <mergeCell ref="Q82:Q83"/>
    <mergeCell ref="Q102:Q103"/>
    <mergeCell ref="Q100:Q101"/>
    <mergeCell ref="Q98:Q99"/>
    <mergeCell ref="Q85:Q89"/>
    <mergeCell ref="Q90:Q92"/>
    <mergeCell ref="A112:C112"/>
    <mergeCell ref="K84:L84"/>
    <mergeCell ref="A107:C107"/>
    <mergeCell ref="D105:J105"/>
    <mergeCell ref="A85:C89"/>
    <mergeCell ref="K102:L104"/>
    <mergeCell ref="K98:L99"/>
    <mergeCell ref="K100:L101"/>
    <mergeCell ref="D112:J112"/>
    <mergeCell ref="A102:C103"/>
    <mergeCell ref="M113:M114"/>
    <mergeCell ref="M102:M103"/>
    <mergeCell ref="M78:M80"/>
    <mergeCell ref="M85:M89"/>
    <mergeCell ref="M90:M92"/>
    <mergeCell ref="M100:M101"/>
    <mergeCell ref="M98:M99"/>
    <mergeCell ref="M82:M83"/>
    <mergeCell ref="K29:L30"/>
    <mergeCell ref="K57:L59"/>
    <mergeCell ref="K32:L33"/>
    <mergeCell ref="A25:L25"/>
    <mergeCell ref="M76:M77"/>
    <mergeCell ref="K72:L75"/>
    <mergeCell ref="K76:L77"/>
    <mergeCell ref="M72:M75"/>
    <mergeCell ref="K48:L48"/>
    <mergeCell ref="M64:M67"/>
    <mergeCell ref="A36:C37"/>
    <mergeCell ref="K44:L44"/>
    <mergeCell ref="A27:L27"/>
    <mergeCell ref="K28:L28"/>
    <mergeCell ref="K68:L71"/>
    <mergeCell ref="A24:L24"/>
    <mergeCell ref="K31:L31"/>
    <mergeCell ref="A29:C29"/>
    <mergeCell ref="A30:C30"/>
    <mergeCell ref="D29:J30"/>
    <mergeCell ref="A38:C39"/>
    <mergeCell ref="M60:M63"/>
    <mergeCell ref="P60:P63"/>
    <mergeCell ref="N53:N56"/>
    <mergeCell ref="N57:N59"/>
    <mergeCell ref="O60:O63"/>
    <mergeCell ref="N51:N52"/>
    <mergeCell ref="M51:M52"/>
    <mergeCell ref="K49:L49"/>
    <mergeCell ref="P41:P42"/>
    <mergeCell ref="M57:M59"/>
    <mergeCell ref="A41:C42"/>
    <mergeCell ref="A44:C44"/>
    <mergeCell ref="K41:L42"/>
    <mergeCell ref="D41:J42"/>
    <mergeCell ref="D44:J44"/>
    <mergeCell ref="M41:M42"/>
    <mergeCell ref="K51:L52"/>
    <mergeCell ref="A57:C59"/>
    <mergeCell ref="D51:J52"/>
    <mergeCell ref="Q60:Q63"/>
    <mergeCell ref="N60:N63"/>
    <mergeCell ref="Q68:Q71"/>
    <mergeCell ref="P68:P71"/>
    <mergeCell ref="Q72:Q75"/>
    <mergeCell ref="P72:P75"/>
    <mergeCell ref="O72:O75"/>
    <mergeCell ref="N72:N75"/>
    <mergeCell ref="A84:C84"/>
    <mergeCell ref="K64:L67"/>
    <mergeCell ref="A72:C75"/>
    <mergeCell ref="A68:C71"/>
    <mergeCell ref="A60:C63"/>
    <mergeCell ref="A64:C67"/>
    <mergeCell ref="A76:C77"/>
    <mergeCell ref="A81:C81"/>
    <mergeCell ref="K82:L83"/>
    <mergeCell ref="K81:L81"/>
    <mergeCell ref="M68:M71"/>
    <mergeCell ref="N68:N71"/>
    <mergeCell ref="O68:O71"/>
    <mergeCell ref="A111:C111"/>
    <mergeCell ref="D111:J111"/>
    <mergeCell ref="K111:L111"/>
    <mergeCell ref="K110:L110"/>
    <mergeCell ref="O82:O83"/>
    <mergeCell ref="K90:L93"/>
    <mergeCell ref="N85:N89"/>
  </mergeCells>
  <printOptions horizontalCentered="1"/>
  <pageMargins left="0.95" right="0.26" top="0.26" bottom="0.4724409448818898" header="0.28" footer="0.5511811023622047"/>
  <pageSetup fitToHeight="1" fitToWidth="1"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T114"/>
  <sheetViews>
    <sheetView zoomScale="75" zoomScaleNormal="75" zoomScalePageLayoutView="0" workbookViewId="0" topLeftCell="A1">
      <selection activeCell="D110" sqref="D110:J110"/>
    </sheetView>
  </sheetViews>
  <sheetFormatPr defaultColWidth="9.140625" defaultRowHeight="12.75"/>
  <cols>
    <col min="1" max="2" width="9.140625" style="1" customWidth="1"/>
    <col min="3" max="3" width="15.57421875" style="1" customWidth="1"/>
    <col min="4" max="6" width="9.140625" style="1" customWidth="1"/>
    <col min="7" max="7" width="17.28125" style="1" customWidth="1"/>
    <col min="8" max="8" width="18.28125" style="1" customWidth="1"/>
    <col min="9" max="9" width="9.140625" style="1" customWidth="1"/>
    <col min="10" max="10" width="26.421875" style="1" customWidth="1"/>
    <col min="11" max="11" width="9.140625" style="2" customWidth="1"/>
    <col min="12" max="12" width="13.28125" style="2" bestFit="1" customWidth="1"/>
    <col min="13" max="16" width="17.421875" style="78" hidden="1" customWidth="1"/>
    <col min="17" max="18" width="18.28125" style="79" hidden="1" customWidth="1"/>
    <col min="19" max="19" width="9.140625" style="2" customWidth="1"/>
    <col min="20" max="20" width="11.28125" style="2" customWidth="1"/>
    <col min="21" max="16384" width="9.140625" style="1" customWidth="1"/>
  </cols>
  <sheetData>
    <row r="1" spans="11:20" ht="15.75">
      <c r="K1" s="729"/>
      <c r="L1" s="1"/>
      <c r="M1" s="11"/>
      <c r="N1" s="3"/>
      <c r="O1" s="3"/>
      <c r="P1" s="4"/>
      <c r="Q1" s="5"/>
      <c r="R1" s="1"/>
      <c r="S1" s="1"/>
      <c r="T1" s="11" t="s">
        <v>601</v>
      </c>
    </row>
    <row r="2" spans="10:20" ht="15.75">
      <c r="J2" s="8"/>
      <c r="K2" s="729"/>
      <c r="L2" s="1"/>
      <c r="M2" s="92"/>
      <c r="N2" s="92"/>
      <c r="O2" s="3"/>
      <c r="P2" s="4"/>
      <c r="Q2" s="5"/>
      <c r="R2" s="1"/>
      <c r="S2" s="1"/>
      <c r="T2" s="92" t="s">
        <v>97</v>
      </c>
    </row>
    <row r="3" spans="8:20" ht="15.75">
      <c r="H3" s="8"/>
      <c r="I3" s="8"/>
      <c r="J3" s="8"/>
      <c r="K3" s="729"/>
      <c r="L3" s="1"/>
      <c r="M3" s="92"/>
      <c r="N3" s="92"/>
      <c r="O3" s="92"/>
      <c r="P3" s="92"/>
      <c r="Q3" s="5"/>
      <c r="R3" s="1"/>
      <c r="S3" s="1"/>
      <c r="T3" s="92" t="s">
        <v>407</v>
      </c>
    </row>
    <row r="4" spans="9:20" ht="15.75">
      <c r="I4" s="8"/>
      <c r="J4" s="8"/>
      <c r="K4" s="729"/>
      <c r="L4" s="1"/>
      <c r="M4" s="92"/>
      <c r="N4" s="92"/>
      <c r="O4" s="92"/>
      <c r="P4" s="4"/>
      <c r="Q4" s="5"/>
      <c r="R4" s="1"/>
      <c r="S4" s="1"/>
      <c r="T4" s="92" t="s">
        <v>98</v>
      </c>
    </row>
    <row r="5" spans="9:20" ht="15.75">
      <c r="I5" s="8"/>
      <c r="J5" s="8"/>
      <c r="K5" s="729"/>
      <c r="L5" s="1"/>
      <c r="M5" s="92"/>
      <c r="N5" s="92"/>
      <c r="O5" s="92"/>
      <c r="P5" s="4"/>
      <c r="Q5" s="5"/>
      <c r="R5" s="1"/>
      <c r="S5" s="1"/>
      <c r="T5" s="92" t="s">
        <v>98</v>
      </c>
    </row>
    <row r="6" spans="10:20" ht="15.75">
      <c r="J6" s="8"/>
      <c r="K6" s="729"/>
      <c r="L6" s="1"/>
      <c r="M6" s="91"/>
      <c r="N6" s="91"/>
      <c r="O6" s="3"/>
      <c r="P6" s="4"/>
      <c r="Q6" s="5"/>
      <c r="R6" s="1"/>
      <c r="S6" s="1"/>
      <c r="T6" s="91" t="s">
        <v>145</v>
      </c>
    </row>
    <row r="7" spans="12:19" ht="15">
      <c r="L7" s="1"/>
      <c r="M7" s="3"/>
      <c r="N7" s="3"/>
      <c r="O7" s="3"/>
      <c r="P7" s="4"/>
      <c r="Q7" s="5"/>
      <c r="R7" s="1"/>
      <c r="S7" s="1"/>
    </row>
    <row r="8" spans="12:20" ht="15.75">
      <c r="L8" s="1"/>
      <c r="M8" s="3"/>
      <c r="N8" s="3"/>
      <c r="O8" s="3"/>
      <c r="P8" s="4"/>
      <c r="Q8" s="5"/>
      <c r="R8" s="1"/>
      <c r="S8" s="1"/>
      <c r="T8" s="11" t="s">
        <v>438</v>
      </c>
    </row>
    <row r="9" spans="12:19" ht="15">
      <c r="L9" s="1"/>
      <c r="M9" s="3"/>
      <c r="N9" s="3"/>
      <c r="O9" s="3"/>
      <c r="P9" s="4"/>
      <c r="Q9" s="5"/>
      <c r="R9" s="1"/>
      <c r="S9" s="1"/>
    </row>
    <row r="10" spans="12:20" ht="15.75">
      <c r="L10" s="1"/>
      <c r="M10" s="3"/>
      <c r="N10" s="3"/>
      <c r="O10" s="3"/>
      <c r="P10" s="4"/>
      <c r="Q10" s="5"/>
      <c r="R10" s="1"/>
      <c r="S10" s="1"/>
      <c r="T10" s="11" t="s">
        <v>439</v>
      </c>
    </row>
    <row r="13" spans="9:20" ht="15.75">
      <c r="I13" s="6"/>
      <c r="J13" s="6"/>
      <c r="K13" s="1163" t="s">
        <v>329</v>
      </c>
      <c r="L13" s="1163"/>
      <c r="M13" s="1163"/>
      <c r="N13" s="1163"/>
      <c r="O13" s="1163"/>
      <c r="P13" s="1163"/>
      <c r="Q13" s="1163"/>
      <c r="R13" s="1163"/>
      <c r="S13" s="1163"/>
      <c r="T13" s="1163"/>
    </row>
    <row r="14" spans="9:20" ht="15.75">
      <c r="I14" s="6"/>
      <c r="J14" s="6"/>
      <c r="K14" s="1163" t="s">
        <v>97</v>
      </c>
      <c r="L14" s="1163"/>
      <c r="M14" s="1163"/>
      <c r="N14" s="1163"/>
      <c r="O14" s="1163"/>
      <c r="P14" s="1163"/>
      <c r="Q14" s="1163"/>
      <c r="R14" s="1163"/>
      <c r="S14" s="1163"/>
      <c r="T14" s="1163"/>
    </row>
    <row r="15" spans="9:20" ht="15.75">
      <c r="I15" s="6"/>
      <c r="J15" s="1163" t="s">
        <v>407</v>
      </c>
      <c r="K15" s="1163"/>
      <c r="L15" s="1163"/>
      <c r="M15" s="1163"/>
      <c r="N15" s="1163"/>
      <c r="O15" s="1163"/>
      <c r="P15" s="1163"/>
      <c r="Q15" s="1163"/>
      <c r="R15" s="1163"/>
      <c r="S15" s="1163"/>
      <c r="T15" s="1163"/>
    </row>
    <row r="16" spans="9:20" ht="15.75">
      <c r="I16" s="6"/>
      <c r="J16" s="1163" t="s">
        <v>98</v>
      </c>
      <c r="K16" s="1163"/>
      <c r="L16" s="1163"/>
      <c r="M16" s="1163"/>
      <c r="N16" s="1163"/>
      <c r="O16" s="1163"/>
      <c r="P16" s="1163"/>
      <c r="Q16" s="1163"/>
      <c r="R16" s="1163"/>
      <c r="S16" s="1163"/>
      <c r="T16" s="1163"/>
    </row>
    <row r="17" spans="8:20" ht="15.75">
      <c r="H17" s="9" t="s">
        <v>99</v>
      </c>
      <c r="I17" s="77"/>
      <c r="K17" s="1166" t="s">
        <v>125</v>
      </c>
      <c r="L17" s="1167"/>
      <c r="M17" s="1167"/>
      <c r="N17" s="1167"/>
      <c r="O17" s="1167"/>
      <c r="P17" s="1167"/>
      <c r="Q17" s="1167"/>
      <c r="R17" s="1167"/>
      <c r="S17" s="1167"/>
      <c r="T17" s="1167"/>
    </row>
    <row r="18" spans="8:11" ht="15.75">
      <c r="H18" s="11"/>
      <c r="I18" s="11"/>
      <c r="J18" s="11"/>
      <c r="K18" s="11"/>
    </row>
    <row r="19" spans="8:11" ht="15.75">
      <c r="H19" s="11"/>
      <c r="I19" s="11"/>
      <c r="J19" s="11"/>
      <c r="K19" s="11"/>
    </row>
    <row r="20" spans="8:20" ht="15.75">
      <c r="H20" s="11"/>
      <c r="I20" s="11"/>
      <c r="K20" s="1163" t="s">
        <v>438</v>
      </c>
      <c r="L20" s="1163"/>
      <c r="M20" s="1163"/>
      <c r="N20" s="1163"/>
      <c r="O20" s="1163"/>
      <c r="P20" s="1163"/>
      <c r="Q20" s="1163"/>
      <c r="R20" s="1163"/>
      <c r="S20" s="1163"/>
      <c r="T20" s="1163"/>
    </row>
    <row r="21" spans="8:11" ht="15.75">
      <c r="H21" s="11"/>
      <c r="I21" s="11"/>
      <c r="J21" s="11"/>
      <c r="K21" s="11"/>
    </row>
    <row r="22" spans="8:20" ht="15.75">
      <c r="H22" s="11"/>
      <c r="I22" s="11"/>
      <c r="J22" s="11"/>
      <c r="K22" s="1163" t="s">
        <v>439</v>
      </c>
      <c r="L22" s="1163"/>
      <c r="M22" s="1163"/>
      <c r="N22" s="1163"/>
      <c r="O22" s="1163"/>
      <c r="P22" s="1163"/>
      <c r="Q22" s="1163"/>
      <c r="R22" s="1163"/>
      <c r="S22" s="1163"/>
      <c r="T22" s="1163"/>
    </row>
    <row r="23" spans="10:12" ht="15.75">
      <c r="J23" s="11"/>
      <c r="K23" s="11"/>
      <c r="L23" s="11"/>
    </row>
    <row r="24" spans="10:12" ht="15.75">
      <c r="J24" s="11"/>
      <c r="K24" s="11"/>
      <c r="L24" s="11"/>
    </row>
    <row r="25" ht="15" hidden="1"/>
    <row r="26" spans="1:12" ht="19.5" customHeight="1">
      <c r="A26" s="1045" t="s">
        <v>440</v>
      </c>
      <c r="B26" s="1045"/>
      <c r="C26" s="1045"/>
      <c r="D26" s="1045"/>
      <c r="E26" s="1045"/>
      <c r="F26" s="1045"/>
      <c r="G26" s="1045"/>
      <c r="H26" s="1045"/>
      <c r="I26" s="1045"/>
      <c r="J26" s="1045"/>
      <c r="K26" s="1045"/>
      <c r="L26" s="1045"/>
    </row>
    <row r="27" spans="1:12" ht="18.75">
      <c r="A27" s="1045" t="s">
        <v>229</v>
      </c>
      <c r="B27" s="1045"/>
      <c r="C27" s="1045"/>
      <c r="D27" s="1045"/>
      <c r="E27" s="1045"/>
      <c r="F27" s="1045"/>
      <c r="G27" s="1045"/>
      <c r="H27" s="1045"/>
      <c r="I27" s="1045"/>
      <c r="J27" s="1045"/>
      <c r="K27" s="1045"/>
      <c r="L27" s="1045"/>
    </row>
    <row r="28" spans="1:12" ht="18.75" hidden="1">
      <c r="A28" s="1045" t="s">
        <v>337</v>
      </c>
      <c r="B28" s="1045"/>
      <c r="C28" s="1045"/>
      <c r="D28" s="1045"/>
      <c r="E28" s="1045"/>
      <c r="F28" s="1045"/>
      <c r="G28" s="1045"/>
      <c r="H28" s="1045"/>
      <c r="I28" s="1045"/>
      <c r="J28" s="1045"/>
      <c r="K28" s="1045"/>
      <c r="L28" s="1045"/>
    </row>
    <row r="29" spans="1:12" ht="18.75">
      <c r="A29" s="1045" t="s">
        <v>332</v>
      </c>
      <c r="B29" s="1045"/>
      <c r="C29" s="1045"/>
      <c r="D29" s="1045"/>
      <c r="E29" s="1045"/>
      <c r="F29" s="1045"/>
      <c r="G29" s="1045"/>
      <c r="H29" s="1045"/>
      <c r="I29" s="1045"/>
      <c r="J29" s="1045"/>
      <c r="K29" s="1045"/>
      <c r="L29" s="1045"/>
    </row>
    <row r="30" spans="1:12" ht="18" hidden="1">
      <c r="A30" s="80"/>
      <c r="B30" s="80"/>
      <c r="C30" s="80"/>
      <c r="D30" s="80"/>
      <c r="E30" s="80"/>
      <c r="F30" s="80"/>
      <c r="G30" s="80"/>
      <c r="H30" s="80"/>
      <c r="I30" s="80"/>
      <c r="J30" s="80"/>
      <c r="K30" s="81"/>
      <c r="L30" s="81"/>
    </row>
    <row r="31" spans="11:20" ht="15.75" thickBot="1">
      <c r="K31" s="1046"/>
      <c r="L31" s="1046"/>
      <c r="S31" s="1046" t="s">
        <v>441</v>
      </c>
      <c r="T31" s="1046"/>
    </row>
    <row r="32" spans="1:20" ht="15">
      <c r="A32" s="1039" t="s">
        <v>442</v>
      </c>
      <c r="B32" s="1040"/>
      <c r="C32" s="1041"/>
      <c r="D32" s="989" t="s">
        <v>443</v>
      </c>
      <c r="E32" s="990"/>
      <c r="F32" s="990"/>
      <c r="G32" s="990"/>
      <c r="H32" s="990"/>
      <c r="I32" s="990"/>
      <c r="J32" s="991"/>
      <c r="K32" s="1049" t="s">
        <v>331</v>
      </c>
      <c r="L32" s="1050"/>
      <c r="M32" s="1168" t="s">
        <v>444</v>
      </c>
      <c r="N32" s="1170" t="s">
        <v>445</v>
      </c>
      <c r="O32" s="1170" t="s">
        <v>446</v>
      </c>
      <c r="P32" s="1168" t="s">
        <v>447</v>
      </c>
      <c r="Q32" s="1164" t="s">
        <v>448</v>
      </c>
      <c r="R32" s="1164" t="s">
        <v>330</v>
      </c>
      <c r="S32" s="1049" t="s">
        <v>333</v>
      </c>
      <c r="T32" s="1050"/>
    </row>
    <row r="33" spans="1:20" ht="15.75" thickBot="1">
      <c r="A33" s="1042" t="s">
        <v>449</v>
      </c>
      <c r="B33" s="1043"/>
      <c r="C33" s="1044"/>
      <c r="D33" s="995"/>
      <c r="E33" s="996"/>
      <c r="F33" s="996"/>
      <c r="G33" s="996"/>
      <c r="H33" s="996"/>
      <c r="I33" s="996"/>
      <c r="J33" s="997"/>
      <c r="K33" s="1051"/>
      <c r="L33" s="1052"/>
      <c r="M33" s="1169"/>
      <c r="N33" s="1171"/>
      <c r="O33" s="1171"/>
      <c r="P33" s="1169"/>
      <c r="Q33" s="1165"/>
      <c r="R33" s="1165"/>
      <c r="S33" s="1051"/>
      <c r="T33" s="1052"/>
    </row>
    <row r="34" spans="1:20" ht="15.75" thickBot="1">
      <c r="A34" s="12"/>
      <c r="B34" s="13">
        <v>1</v>
      </c>
      <c r="C34" s="14"/>
      <c r="D34" s="12"/>
      <c r="E34" s="15"/>
      <c r="F34" s="15"/>
      <c r="G34" s="13">
        <v>2</v>
      </c>
      <c r="H34" s="15"/>
      <c r="I34" s="15"/>
      <c r="J34" s="14"/>
      <c r="K34" s="1047">
        <v>3</v>
      </c>
      <c r="L34" s="1048"/>
      <c r="M34" s="82"/>
      <c r="N34" s="82"/>
      <c r="O34" s="82"/>
      <c r="P34" s="82"/>
      <c r="Q34" s="83"/>
      <c r="R34" s="83"/>
      <c r="S34" s="1047">
        <v>4</v>
      </c>
      <c r="T34" s="1048"/>
    </row>
    <row r="35" spans="1:20" ht="15" customHeight="1">
      <c r="A35" s="1092" t="s">
        <v>450</v>
      </c>
      <c r="B35" s="1093"/>
      <c r="C35" s="1094"/>
      <c r="D35" s="1135" t="s">
        <v>451</v>
      </c>
      <c r="E35" s="1136"/>
      <c r="F35" s="1136"/>
      <c r="G35" s="1136"/>
      <c r="H35" s="1136"/>
      <c r="I35" s="1136"/>
      <c r="J35" s="1137"/>
      <c r="K35" s="1177">
        <f>K37+K48+K54+K60+K75+K81+K97+K44+K41+K93</f>
        <v>53098.200000000004</v>
      </c>
      <c r="L35" s="1178"/>
      <c r="M35" s="1160">
        <v>17235.358</v>
      </c>
      <c r="N35" s="1160"/>
      <c r="O35" s="1160"/>
      <c r="P35" s="1160">
        <f>P37+P48+P54+P60+P75+P81+P97</f>
        <v>24582.394</v>
      </c>
      <c r="Q35" s="1160">
        <v>20829</v>
      </c>
      <c r="R35" s="1160"/>
      <c r="S35" s="1177">
        <f>S37+S48+S54+S60+S75+S81+S97+S44+S41+S93</f>
        <v>55469.799999999996</v>
      </c>
      <c r="T35" s="1178"/>
    </row>
    <row r="36" spans="1:20" ht="13.5" thickBot="1">
      <c r="A36" s="1100"/>
      <c r="B36" s="1101"/>
      <c r="C36" s="1102"/>
      <c r="D36" s="1138"/>
      <c r="E36" s="1139"/>
      <c r="F36" s="1139"/>
      <c r="G36" s="1139"/>
      <c r="H36" s="1139"/>
      <c r="I36" s="1139"/>
      <c r="J36" s="1140"/>
      <c r="K36" s="1179"/>
      <c r="L36" s="1180"/>
      <c r="M36" s="1160"/>
      <c r="N36" s="1160"/>
      <c r="O36" s="1160"/>
      <c r="P36" s="1160"/>
      <c r="Q36" s="1160"/>
      <c r="R36" s="1160"/>
      <c r="S36" s="1179"/>
      <c r="T36" s="1180"/>
    </row>
    <row r="37" spans="1:20" ht="15.75">
      <c r="A37" s="22" t="s">
        <v>452</v>
      </c>
      <c r="B37" s="23"/>
      <c r="C37" s="24"/>
      <c r="D37" s="25"/>
      <c r="E37" s="23"/>
      <c r="F37" s="23"/>
      <c r="G37" s="23"/>
      <c r="H37" s="23"/>
      <c r="I37" s="23"/>
      <c r="J37" s="24"/>
      <c r="K37" s="1177">
        <f>K39</f>
        <v>11914.5</v>
      </c>
      <c r="L37" s="1178"/>
      <c r="M37" s="1160">
        <v>4523.7</v>
      </c>
      <c r="N37" s="1160"/>
      <c r="O37" s="1160"/>
      <c r="P37" s="1160">
        <f>P39</f>
        <v>5592.7</v>
      </c>
      <c r="Q37" s="1176">
        <v>4938.464</v>
      </c>
      <c r="R37" s="1176"/>
      <c r="S37" s="1177">
        <f>S39</f>
        <v>12510.2</v>
      </c>
      <c r="T37" s="1178"/>
    </row>
    <row r="38" spans="1:20" ht="16.5" thickBot="1">
      <c r="A38" s="27" t="s">
        <v>453</v>
      </c>
      <c r="B38" s="28"/>
      <c r="C38" s="29"/>
      <c r="D38" s="30" t="s">
        <v>454</v>
      </c>
      <c r="E38" s="28"/>
      <c r="F38" s="28"/>
      <c r="G38" s="28"/>
      <c r="H38" s="28"/>
      <c r="I38" s="28"/>
      <c r="J38" s="29"/>
      <c r="K38" s="1179"/>
      <c r="L38" s="1180"/>
      <c r="M38" s="1160"/>
      <c r="N38" s="1160"/>
      <c r="O38" s="1160"/>
      <c r="P38" s="1160"/>
      <c r="Q38" s="1176"/>
      <c r="R38" s="1176"/>
      <c r="S38" s="1179"/>
      <c r="T38" s="1180"/>
    </row>
    <row r="39" spans="1:20" ht="15">
      <c r="A39" s="1039" t="s">
        <v>455</v>
      </c>
      <c r="B39" s="1040"/>
      <c r="C39" s="1041"/>
      <c r="D39" s="31"/>
      <c r="E39" s="32"/>
      <c r="F39" s="32"/>
      <c r="G39" s="32"/>
      <c r="H39" s="32"/>
      <c r="I39" s="32"/>
      <c r="J39" s="33"/>
      <c r="K39" s="1172">
        <v>11914.5</v>
      </c>
      <c r="L39" s="1173"/>
      <c r="M39" s="1160">
        <v>4523.7</v>
      </c>
      <c r="N39" s="1160">
        <v>534.5</v>
      </c>
      <c r="O39" s="1160">
        <v>534.5</v>
      </c>
      <c r="P39" s="1160">
        <f>M39+N39+O39</f>
        <v>5592.7</v>
      </c>
      <c r="Q39" s="1176">
        <v>4938.464</v>
      </c>
      <c r="R39" s="1176"/>
      <c r="S39" s="1172">
        <v>12510.2</v>
      </c>
      <c r="T39" s="1173"/>
    </row>
    <row r="40" spans="1:20" ht="15.75" thickBot="1">
      <c r="A40" s="1042"/>
      <c r="B40" s="1043"/>
      <c r="C40" s="1044"/>
      <c r="D40" s="35" t="s">
        <v>456</v>
      </c>
      <c r="E40" s="36"/>
      <c r="F40" s="36"/>
      <c r="G40" s="36"/>
      <c r="H40" s="36"/>
      <c r="I40" s="36"/>
      <c r="J40" s="37"/>
      <c r="K40" s="1174"/>
      <c r="L40" s="1175"/>
      <c r="M40" s="1160"/>
      <c r="N40" s="1160"/>
      <c r="O40" s="1160"/>
      <c r="P40" s="1160"/>
      <c r="Q40" s="1176"/>
      <c r="R40" s="1176"/>
      <c r="S40" s="1174"/>
      <c r="T40" s="1175"/>
    </row>
    <row r="41" spans="1:20" ht="15" customHeight="1">
      <c r="A41" s="998" t="s">
        <v>457</v>
      </c>
      <c r="B41" s="999"/>
      <c r="C41" s="1000"/>
      <c r="D41" s="1151" t="s">
        <v>458</v>
      </c>
      <c r="E41" s="1152"/>
      <c r="F41" s="1152"/>
      <c r="G41" s="1152"/>
      <c r="H41" s="1152"/>
      <c r="I41" s="1152"/>
      <c r="J41" s="1153"/>
      <c r="K41" s="1177">
        <f>K43</f>
        <v>857.5</v>
      </c>
      <c r="L41" s="1178"/>
      <c r="M41" s="1160">
        <v>9794</v>
      </c>
      <c r="N41" s="1160"/>
      <c r="O41" s="1160"/>
      <c r="P41" s="1160" t="e">
        <f>#REF!+P44+P45</f>
        <v>#REF!</v>
      </c>
      <c r="Q41" s="1183">
        <v>12087.28833</v>
      </c>
      <c r="R41" s="1183"/>
      <c r="S41" s="1177">
        <f>S43</f>
        <v>900.4</v>
      </c>
      <c r="T41" s="1178"/>
    </row>
    <row r="42" spans="1:20" ht="15.75" customHeight="1" thickBot="1">
      <c r="A42" s="1001"/>
      <c r="B42" s="1002"/>
      <c r="C42" s="1003"/>
      <c r="D42" s="1154"/>
      <c r="E42" s="1155"/>
      <c r="F42" s="1155"/>
      <c r="G42" s="1155"/>
      <c r="H42" s="1155"/>
      <c r="I42" s="1155"/>
      <c r="J42" s="1156"/>
      <c r="K42" s="1179"/>
      <c r="L42" s="1180"/>
      <c r="M42" s="1160"/>
      <c r="N42" s="1160"/>
      <c r="O42" s="1160"/>
      <c r="P42" s="1160"/>
      <c r="Q42" s="1183"/>
      <c r="R42" s="1183"/>
      <c r="S42" s="1179"/>
      <c r="T42" s="1180"/>
    </row>
    <row r="43" spans="1:20" ht="30.75" customHeight="1" thickBot="1">
      <c r="A43" s="1114" t="s">
        <v>255</v>
      </c>
      <c r="B43" s="1115"/>
      <c r="C43" s="1116"/>
      <c r="D43" s="1117" t="s">
        <v>256</v>
      </c>
      <c r="E43" s="1118"/>
      <c r="F43" s="1118"/>
      <c r="G43" s="1118"/>
      <c r="H43" s="1118"/>
      <c r="I43" s="1118"/>
      <c r="J43" s="1119"/>
      <c r="K43" s="1161">
        <v>857.5</v>
      </c>
      <c r="L43" s="1162"/>
      <c r="M43" s="84">
        <v>124</v>
      </c>
      <c r="N43" s="84"/>
      <c r="O43" s="84"/>
      <c r="P43" s="84">
        <f>M43+N43+O43</f>
        <v>124</v>
      </c>
      <c r="Q43" s="619">
        <v>206.22338</v>
      </c>
      <c r="R43" s="619"/>
      <c r="S43" s="1161">
        <v>900.4</v>
      </c>
      <c r="T43" s="1162"/>
    </row>
    <row r="44" spans="1:20" ht="15" customHeight="1">
      <c r="A44" s="998" t="s">
        <v>257</v>
      </c>
      <c r="B44" s="999"/>
      <c r="C44" s="1000"/>
      <c r="D44" s="1025" t="s">
        <v>258</v>
      </c>
      <c r="E44" s="1026"/>
      <c r="F44" s="1026"/>
      <c r="G44" s="1026"/>
      <c r="H44" s="1026"/>
      <c r="I44" s="1026"/>
      <c r="J44" s="1027"/>
      <c r="K44" s="1177">
        <f>K47</f>
        <v>306.7</v>
      </c>
      <c r="L44" s="1178"/>
      <c r="M44" s="1160">
        <v>9794</v>
      </c>
      <c r="N44" s="1160"/>
      <c r="O44" s="1160"/>
      <c r="P44" s="1160">
        <f>P47+P48+P49</f>
        <v>15318</v>
      </c>
      <c r="Q44" s="1183">
        <v>12087.28833</v>
      </c>
      <c r="R44" s="1183"/>
      <c r="S44" s="1177">
        <f>S47</f>
        <v>322</v>
      </c>
      <c r="T44" s="1178"/>
    </row>
    <row r="45" spans="1:20" ht="15.75" customHeight="1" thickBot="1">
      <c r="A45" s="1001"/>
      <c r="B45" s="1002"/>
      <c r="C45" s="1003"/>
      <c r="D45" s="1028"/>
      <c r="E45" s="1029"/>
      <c r="F45" s="1029"/>
      <c r="G45" s="1029"/>
      <c r="H45" s="1029"/>
      <c r="I45" s="1029"/>
      <c r="J45" s="1030"/>
      <c r="K45" s="1179"/>
      <c r="L45" s="1180"/>
      <c r="M45" s="1160"/>
      <c r="N45" s="1160"/>
      <c r="O45" s="1160"/>
      <c r="P45" s="1160"/>
      <c r="Q45" s="1183"/>
      <c r="R45" s="1183"/>
      <c r="S45" s="1179"/>
      <c r="T45" s="1180"/>
    </row>
    <row r="46" spans="1:20" ht="16.5" hidden="1" thickBot="1">
      <c r="A46" s="27"/>
      <c r="B46" s="28"/>
      <c r="C46" s="28"/>
      <c r="D46" s="39"/>
      <c r="E46" s="40"/>
      <c r="F46" s="40"/>
      <c r="G46" s="40"/>
      <c r="H46" s="40"/>
      <c r="I46" s="40"/>
      <c r="J46" s="41"/>
      <c r="K46" s="87"/>
      <c r="L46" s="85"/>
      <c r="S46" s="87"/>
      <c r="T46" s="85"/>
    </row>
    <row r="47" spans="1:20" ht="15.75" thickBot="1">
      <c r="A47" s="1018" t="s">
        <v>259</v>
      </c>
      <c r="B47" s="1019"/>
      <c r="C47" s="1020"/>
      <c r="D47" s="1031" t="s">
        <v>260</v>
      </c>
      <c r="E47" s="1032"/>
      <c r="F47" s="1032"/>
      <c r="G47" s="1032"/>
      <c r="H47" s="1032"/>
      <c r="I47" s="1032"/>
      <c r="J47" s="1033"/>
      <c r="K47" s="1161">
        <v>306.7</v>
      </c>
      <c r="L47" s="1162"/>
      <c r="M47" s="84">
        <v>124</v>
      </c>
      <c r="N47" s="84"/>
      <c r="O47" s="84"/>
      <c r="P47" s="84">
        <f>M47+N47+O47</f>
        <v>124</v>
      </c>
      <c r="Q47" s="619">
        <v>206.22338</v>
      </c>
      <c r="R47" s="619"/>
      <c r="S47" s="1161">
        <v>322</v>
      </c>
      <c r="T47" s="1162"/>
    </row>
    <row r="48" spans="1:20" ht="15" customHeight="1">
      <c r="A48" s="998" t="s">
        <v>261</v>
      </c>
      <c r="B48" s="999"/>
      <c r="C48" s="1000"/>
      <c r="D48" s="1025" t="s">
        <v>262</v>
      </c>
      <c r="E48" s="1026"/>
      <c r="F48" s="1026"/>
      <c r="G48" s="1026"/>
      <c r="H48" s="1026"/>
      <c r="I48" s="1026"/>
      <c r="J48" s="1027"/>
      <c r="K48" s="1177">
        <f>K51+K53+K52</f>
        <v>33340.8</v>
      </c>
      <c r="L48" s="1178"/>
      <c r="M48" s="1160">
        <v>9794</v>
      </c>
      <c r="N48" s="1160"/>
      <c r="O48" s="1160"/>
      <c r="P48" s="1160">
        <f>P51+P52+P53</f>
        <v>15194</v>
      </c>
      <c r="Q48" s="1183">
        <v>12087.28833</v>
      </c>
      <c r="R48" s="1183"/>
      <c r="S48" s="1177">
        <f>S51+S53+S52</f>
        <v>35007.899999999994</v>
      </c>
      <c r="T48" s="1178"/>
    </row>
    <row r="49" spans="1:20" ht="15.75" customHeight="1" thickBot="1">
      <c r="A49" s="1001"/>
      <c r="B49" s="1002"/>
      <c r="C49" s="1003"/>
      <c r="D49" s="1028"/>
      <c r="E49" s="1029"/>
      <c r="F49" s="1029"/>
      <c r="G49" s="1029"/>
      <c r="H49" s="1029"/>
      <c r="I49" s="1029"/>
      <c r="J49" s="1030"/>
      <c r="K49" s="1179"/>
      <c r="L49" s="1180"/>
      <c r="M49" s="1160"/>
      <c r="N49" s="1160"/>
      <c r="O49" s="1160"/>
      <c r="P49" s="1160"/>
      <c r="Q49" s="1183"/>
      <c r="R49" s="1183"/>
      <c r="S49" s="1179"/>
      <c r="T49" s="1180"/>
    </row>
    <row r="50" spans="1:20" ht="16.5" hidden="1" thickBot="1">
      <c r="A50" s="27"/>
      <c r="B50" s="28"/>
      <c r="C50" s="28"/>
      <c r="D50" s="43"/>
      <c r="E50" s="44"/>
      <c r="F50" s="44"/>
      <c r="G50" s="44"/>
      <c r="H50" s="44"/>
      <c r="I50" s="44"/>
      <c r="J50" s="45"/>
      <c r="K50" s="87"/>
      <c r="L50" s="85"/>
      <c r="S50" s="87"/>
      <c r="T50" s="85"/>
    </row>
    <row r="51" spans="1:20" ht="15.75" thickBot="1">
      <c r="A51" s="1018" t="s">
        <v>263</v>
      </c>
      <c r="B51" s="1019"/>
      <c r="C51" s="1020"/>
      <c r="D51" s="12" t="s">
        <v>264</v>
      </c>
      <c r="E51" s="15"/>
      <c r="F51" s="15"/>
      <c r="G51" s="15"/>
      <c r="H51" s="15"/>
      <c r="I51" s="15"/>
      <c r="J51" s="14"/>
      <c r="K51" s="1161">
        <v>1779.3</v>
      </c>
      <c r="L51" s="1162"/>
      <c r="M51" s="84">
        <v>124</v>
      </c>
      <c r="N51" s="84"/>
      <c r="O51" s="84"/>
      <c r="P51" s="84">
        <f>M51+N51+O51</f>
        <v>124</v>
      </c>
      <c r="Q51" s="619">
        <v>206.22338</v>
      </c>
      <c r="R51" s="619"/>
      <c r="S51" s="1161">
        <v>1868.3</v>
      </c>
      <c r="T51" s="1162"/>
    </row>
    <row r="52" spans="1:20" ht="15.75" thickBot="1">
      <c r="A52" s="1018" t="s">
        <v>265</v>
      </c>
      <c r="B52" s="1019"/>
      <c r="C52" s="1020"/>
      <c r="D52" s="46" t="s">
        <v>266</v>
      </c>
      <c r="E52" s="47"/>
      <c r="F52" s="47"/>
      <c r="G52" s="47"/>
      <c r="H52" s="47"/>
      <c r="I52" s="47"/>
      <c r="J52" s="48"/>
      <c r="K52" s="1161">
        <v>9354.3</v>
      </c>
      <c r="L52" s="1162"/>
      <c r="M52" s="84">
        <v>1970</v>
      </c>
      <c r="N52" s="84">
        <v>700</v>
      </c>
      <c r="O52" s="84">
        <v>700</v>
      </c>
      <c r="P52" s="84">
        <f>M52+N52+O52</f>
        <v>3370</v>
      </c>
      <c r="Q52" s="619">
        <v>2811.74088</v>
      </c>
      <c r="R52" s="619"/>
      <c r="S52" s="1161">
        <v>9822</v>
      </c>
      <c r="T52" s="1162"/>
    </row>
    <row r="53" spans="1:20" ht="15.75" thickBot="1">
      <c r="A53" s="1018" t="s">
        <v>267</v>
      </c>
      <c r="B53" s="1019"/>
      <c r="C53" s="1020"/>
      <c r="D53" s="12" t="s">
        <v>268</v>
      </c>
      <c r="E53" s="15"/>
      <c r="F53" s="15"/>
      <c r="G53" s="15"/>
      <c r="H53" s="15"/>
      <c r="I53" s="15"/>
      <c r="J53" s="14"/>
      <c r="K53" s="1161">
        <v>22207.2</v>
      </c>
      <c r="L53" s="1162"/>
      <c r="M53" s="84">
        <v>7700</v>
      </c>
      <c r="N53" s="84">
        <v>2000</v>
      </c>
      <c r="O53" s="84">
        <v>2000</v>
      </c>
      <c r="P53" s="84">
        <f>M53+N53+O53</f>
        <v>11700</v>
      </c>
      <c r="Q53" s="619">
        <v>9069.32407</v>
      </c>
      <c r="R53" s="619"/>
      <c r="S53" s="1161">
        <v>23317.6</v>
      </c>
      <c r="T53" s="1162"/>
    </row>
    <row r="54" spans="1:20" ht="15" customHeight="1">
      <c r="A54" s="998" t="s">
        <v>269</v>
      </c>
      <c r="B54" s="999"/>
      <c r="C54" s="1000"/>
      <c r="D54" s="1025" t="s">
        <v>270</v>
      </c>
      <c r="E54" s="1026"/>
      <c r="F54" s="1026"/>
      <c r="G54" s="1026"/>
      <c r="H54" s="1026"/>
      <c r="I54" s="1026"/>
      <c r="J54" s="1027"/>
      <c r="K54" s="1177">
        <f>K56</f>
        <v>8.4</v>
      </c>
      <c r="L54" s="1178"/>
      <c r="M54" s="1160">
        <v>17</v>
      </c>
      <c r="N54" s="1160"/>
      <c r="O54" s="1160"/>
      <c r="P54" s="1160">
        <f>M54+N54+O54</f>
        <v>17</v>
      </c>
      <c r="Q54" s="1160">
        <v>3.965</v>
      </c>
      <c r="R54" s="1160"/>
      <c r="S54" s="1177">
        <f>S56</f>
        <v>8.8</v>
      </c>
      <c r="T54" s="1178"/>
    </row>
    <row r="55" spans="1:20" ht="13.5" thickBot="1">
      <c r="A55" s="1001"/>
      <c r="B55" s="1002"/>
      <c r="C55" s="1003"/>
      <c r="D55" s="1028"/>
      <c r="E55" s="1029"/>
      <c r="F55" s="1029"/>
      <c r="G55" s="1029"/>
      <c r="H55" s="1029"/>
      <c r="I55" s="1029"/>
      <c r="J55" s="1030"/>
      <c r="K55" s="1179"/>
      <c r="L55" s="1180"/>
      <c r="M55" s="1160"/>
      <c r="N55" s="1160"/>
      <c r="O55" s="1160"/>
      <c r="P55" s="1160"/>
      <c r="Q55" s="1160"/>
      <c r="R55" s="1160"/>
      <c r="S55" s="1179"/>
      <c r="T55" s="1180"/>
    </row>
    <row r="56" spans="1:20" ht="15">
      <c r="A56" s="989" t="s">
        <v>271</v>
      </c>
      <c r="B56" s="990"/>
      <c r="C56" s="991"/>
      <c r="D56" s="31" t="s">
        <v>272</v>
      </c>
      <c r="E56" s="32"/>
      <c r="F56" s="32"/>
      <c r="G56" s="32"/>
      <c r="H56" s="32"/>
      <c r="I56" s="32"/>
      <c r="J56" s="32"/>
      <c r="K56" s="1172">
        <v>8.4</v>
      </c>
      <c r="L56" s="1173"/>
      <c r="M56" s="1160">
        <v>17</v>
      </c>
      <c r="N56" s="1160"/>
      <c r="O56" s="1160"/>
      <c r="P56" s="1160">
        <f>M56+N56+O56</f>
        <v>17</v>
      </c>
      <c r="Q56" s="1160">
        <v>3.965</v>
      </c>
      <c r="R56" s="1160"/>
      <c r="S56" s="1172">
        <v>8.8</v>
      </c>
      <c r="T56" s="1173"/>
    </row>
    <row r="57" spans="1:20" ht="15">
      <c r="A57" s="992"/>
      <c r="B57" s="993"/>
      <c r="C57" s="994"/>
      <c r="D57" s="49" t="s">
        <v>273</v>
      </c>
      <c r="E57" s="47"/>
      <c r="F57" s="47"/>
      <c r="G57" s="47"/>
      <c r="H57" s="47"/>
      <c r="I57" s="47"/>
      <c r="J57" s="47"/>
      <c r="K57" s="1200"/>
      <c r="L57" s="1201"/>
      <c r="M57" s="1160"/>
      <c r="N57" s="1160"/>
      <c r="O57" s="1160"/>
      <c r="P57" s="1160"/>
      <c r="Q57" s="1160"/>
      <c r="R57" s="1160"/>
      <c r="S57" s="1200"/>
      <c r="T57" s="1201"/>
    </row>
    <row r="58" spans="1:20" ht="15">
      <c r="A58" s="992"/>
      <c r="B58" s="993"/>
      <c r="C58" s="994"/>
      <c r="D58" s="49" t="s">
        <v>274</v>
      </c>
      <c r="E58" s="47"/>
      <c r="F58" s="47"/>
      <c r="G58" s="47"/>
      <c r="H58" s="47"/>
      <c r="I58" s="47"/>
      <c r="J58" s="47"/>
      <c r="K58" s="1200"/>
      <c r="L58" s="1201"/>
      <c r="M58" s="1160"/>
      <c r="N58" s="1160"/>
      <c r="O58" s="1160"/>
      <c r="P58" s="1160"/>
      <c r="Q58" s="1160"/>
      <c r="R58" s="1160"/>
      <c r="S58" s="1200"/>
      <c r="T58" s="1201"/>
    </row>
    <row r="59" spans="1:20" ht="15.75" thickBot="1">
      <c r="A59" s="995"/>
      <c r="B59" s="996"/>
      <c r="C59" s="997"/>
      <c r="D59" s="50" t="s">
        <v>275</v>
      </c>
      <c r="E59" s="36"/>
      <c r="F59" s="36"/>
      <c r="G59" s="36"/>
      <c r="H59" s="36"/>
      <c r="I59" s="36"/>
      <c r="J59" s="36"/>
      <c r="K59" s="1174"/>
      <c r="L59" s="1175"/>
      <c r="M59" s="1160"/>
      <c r="N59" s="1160"/>
      <c r="O59" s="1160"/>
      <c r="P59" s="1160"/>
      <c r="Q59" s="1160"/>
      <c r="R59" s="1160"/>
      <c r="S59" s="1174"/>
      <c r="T59" s="1175"/>
    </row>
    <row r="60" spans="1:20" ht="15.75">
      <c r="A60" s="998" t="s">
        <v>276</v>
      </c>
      <c r="B60" s="999"/>
      <c r="C60" s="1000"/>
      <c r="D60" s="25" t="s">
        <v>277</v>
      </c>
      <c r="E60" s="23"/>
      <c r="F60" s="23"/>
      <c r="G60" s="23"/>
      <c r="H60" s="23"/>
      <c r="I60" s="23"/>
      <c r="J60" s="24"/>
      <c r="K60" s="1065">
        <f>K63+K67+K71</f>
        <v>3517</v>
      </c>
      <c r="L60" s="1066"/>
      <c r="M60" s="1160">
        <v>2183.658</v>
      </c>
      <c r="N60" s="1160"/>
      <c r="O60" s="1160"/>
      <c r="P60" s="1160">
        <f>P63+P67+P71</f>
        <v>2913.6940000000004</v>
      </c>
      <c r="Q60" s="1184">
        <v>2859.29671</v>
      </c>
      <c r="R60" s="1184"/>
      <c r="S60" s="1065">
        <f>S63+S67+S71</f>
        <v>3597</v>
      </c>
      <c r="T60" s="1066"/>
    </row>
    <row r="61" spans="1:20" ht="15.75">
      <c r="A61" s="1034"/>
      <c r="B61" s="1035"/>
      <c r="C61" s="1036"/>
      <c r="D61" s="52" t="s">
        <v>278</v>
      </c>
      <c r="E61" s="53"/>
      <c r="F61" s="53"/>
      <c r="G61" s="53"/>
      <c r="H61" s="53"/>
      <c r="I61" s="53"/>
      <c r="J61" s="54"/>
      <c r="K61" s="1194"/>
      <c r="L61" s="1195"/>
      <c r="M61" s="1160"/>
      <c r="N61" s="1160"/>
      <c r="O61" s="1160"/>
      <c r="P61" s="1160"/>
      <c r="Q61" s="1184"/>
      <c r="R61" s="1184"/>
      <c r="S61" s="1194"/>
      <c r="T61" s="1195"/>
    </row>
    <row r="62" spans="1:20" ht="16.5" thickBot="1">
      <c r="A62" s="1001"/>
      <c r="B62" s="1002"/>
      <c r="C62" s="1003"/>
      <c r="D62" s="30" t="s">
        <v>279</v>
      </c>
      <c r="E62" s="28"/>
      <c r="F62" s="28"/>
      <c r="G62" s="28"/>
      <c r="H62" s="28"/>
      <c r="I62" s="28"/>
      <c r="J62" s="29"/>
      <c r="K62" s="1067"/>
      <c r="L62" s="1068"/>
      <c r="M62" s="1160"/>
      <c r="N62" s="1160"/>
      <c r="O62" s="1160"/>
      <c r="P62" s="1160"/>
      <c r="Q62" s="1184"/>
      <c r="R62" s="1184"/>
      <c r="S62" s="1067"/>
      <c r="T62" s="1068"/>
    </row>
    <row r="63" spans="1:20" ht="15">
      <c r="A63" s="989" t="s">
        <v>280</v>
      </c>
      <c r="B63" s="990"/>
      <c r="C63" s="991"/>
      <c r="D63" s="55" t="s">
        <v>281</v>
      </c>
      <c r="E63" s="32"/>
      <c r="F63" s="32"/>
      <c r="G63" s="32"/>
      <c r="H63" s="32"/>
      <c r="I63" s="32"/>
      <c r="J63" s="33"/>
      <c r="K63" s="983">
        <v>1500</v>
      </c>
      <c r="L63" s="984"/>
      <c r="M63" s="1160">
        <v>1030</v>
      </c>
      <c r="N63" s="1160">
        <v>140</v>
      </c>
      <c r="O63" s="1160">
        <v>140</v>
      </c>
      <c r="P63" s="1160">
        <f>M63+N63+O63</f>
        <v>1310</v>
      </c>
      <c r="Q63" s="1184">
        <v>1430.72931</v>
      </c>
      <c r="R63" s="1184"/>
      <c r="S63" s="983">
        <v>1500</v>
      </c>
      <c r="T63" s="984"/>
    </row>
    <row r="64" spans="1:20" ht="15">
      <c r="A64" s="992"/>
      <c r="B64" s="993"/>
      <c r="C64" s="994"/>
      <c r="D64" s="49" t="s">
        <v>282</v>
      </c>
      <c r="E64" s="47"/>
      <c r="F64" s="47"/>
      <c r="G64" s="47"/>
      <c r="H64" s="47"/>
      <c r="I64" s="47"/>
      <c r="J64" s="48"/>
      <c r="K64" s="985"/>
      <c r="L64" s="986"/>
      <c r="M64" s="1160"/>
      <c r="N64" s="1160"/>
      <c r="O64" s="1160"/>
      <c r="P64" s="1160"/>
      <c r="Q64" s="1184"/>
      <c r="R64" s="1184"/>
      <c r="S64" s="985"/>
      <c r="T64" s="986"/>
    </row>
    <row r="65" spans="1:20" ht="15">
      <c r="A65" s="992"/>
      <c r="B65" s="993"/>
      <c r="C65" s="994"/>
      <c r="D65" s="49" t="s">
        <v>587</v>
      </c>
      <c r="E65" s="47"/>
      <c r="F65" s="47"/>
      <c r="G65" s="47"/>
      <c r="H65" s="47"/>
      <c r="I65" s="47"/>
      <c r="J65" s="48"/>
      <c r="K65" s="985"/>
      <c r="L65" s="986"/>
      <c r="M65" s="1160"/>
      <c r="N65" s="1160"/>
      <c r="O65" s="1160"/>
      <c r="P65" s="1160"/>
      <c r="Q65" s="1184"/>
      <c r="R65" s="1184"/>
      <c r="S65" s="985"/>
      <c r="T65" s="986"/>
    </row>
    <row r="66" spans="1:20" ht="15.75" thickBot="1">
      <c r="A66" s="995"/>
      <c r="B66" s="996"/>
      <c r="C66" s="997"/>
      <c r="D66" s="50" t="s">
        <v>283</v>
      </c>
      <c r="E66" s="36"/>
      <c r="F66" s="36"/>
      <c r="G66" s="36"/>
      <c r="H66" s="36"/>
      <c r="I66" s="36"/>
      <c r="J66" s="37"/>
      <c r="K66" s="987"/>
      <c r="L66" s="988"/>
      <c r="M66" s="1160"/>
      <c r="N66" s="1160"/>
      <c r="O66" s="1160"/>
      <c r="P66" s="1160"/>
      <c r="Q66" s="1184"/>
      <c r="R66" s="1184"/>
      <c r="S66" s="987"/>
      <c r="T66" s="988"/>
    </row>
    <row r="67" spans="1:20" ht="15">
      <c r="A67" s="989" t="s">
        <v>405</v>
      </c>
      <c r="B67" s="990"/>
      <c r="C67" s="991"/>
      <c r="D67" s="743"/>
      <c r="E67" s="47"/>
      <c r="F67" s="47"/>
      <c r="G67" s="47"/>
      <c r="H67" s="47"/>
      <c r="I67" s="47"/>
      <c r="J67" s="48"/>
      <c r="K67" s="983">
        <v>1197</v>
      </c>
      <c r="L67" s="984"/>
      <c r="M67" s="1160">
        <v>928.55</v>
      </c>
      <c r="N67" s="1160">
        <v>200</v>
      </c>
      <c r="O67" s="1160">
        <v>200</v>
      </c>
      <c r="P67" s="1160">
        <f>M67+N67+O67</f>
        <v>1328.55</v>
      </c>
      <c r="Q67" s="1184">
        <v>1007.7294</v>
      </c>
      <c r="R67" s="1184"/>
      <c r="S67" s="983">
        <v>1257</v>
      </c>
      <c r="T67" s="984"/>
    </row>
    <row r="68" spans="1:20" ht="15">
      <c r="A68" s="992"/>
      <c r="B68" s="993"/>
      <c r="C68" s="994"/>
      <c r="D68" s="744" t="s">
        <v>143</v>
      </c>
      <c r="E68" s="47"/>
      <c r="F68" s="47"/>
      <c r="G68" s="47"/>
      <c r="H68" s="47"/>
      <c r="I68" s="47"/>
      <c r="J68" s="48"/>
      <c r="K68" s="985"/>
      <c r="L68" s="986"/>
      <c r="M68" s="1160"/>
      <c r="N68" s="1160"/>
      <c r="O68" s="1160"/>
      <c r="P68" s="1160"/>
      <c r="Q68" s="1184"/>
      <c r="R68" s="1184"/>
      <c r="S68" s="985"/>
      <c r="T68" s="986"/>
    </row>
    <row r="69" spans="1:20" ht="15">
      <c r="A69" s="992"/>
      <c r="B69" s="993"/>
      <c r="C69" s="994"/>
      <c r="D69" s="744" t="s">
        <v>144</v>
      </c>
      <c r="E69" s="47"/>
      <c r="F69" s="47"/>
      <c r="G69" s="47"/>
      <c r="H69" s="47"/>
      <c r="I69" s="47"/>
      <c r="J69" s="48"/>
      <c r="K69" s="985"/>
      <c r="L69" s="986"/>
      <c r="M69" s="1160"/>
      <c r="N69" s="1160"/>
      <c r="O69" s="1160"/>
      <c r="P69" s="1160"/>
      <c r="Q69" s="1184"/>
      <c r="R69" s="1184"/>
      <c r="S69" s="985"/>
      <c r="T69" s="986"/>
    </row>
    <row r="70" spans="1:20" ht="15.75" thickBot="1">
      <c r="A70" s="995"/>
      <c r="B70" s="996"/>
      <c r="C70" s="997"/>
      <c r="D70" s="745"/>
      <c r="E70" s="36"/>
      <c r="F70" s="36"/>
      <c r="G70" s="36"/>
      <c r="H70" s="36"/>
      <c r="I70" s="36"/>
      <c r="J70" s="37"/>
      <c r="K70" s="987"/>
      <c r="L70" s="988"/>
      <c r="M70" s="1160"/>
      <c r="N70" s="1160"/>
      <c r="O70" s="1160"/>
      <c r="P70" s="1160"/>
      <c r="Q70" s="1184"/>
      <c r="R70" s="1184"/>
      <c r="S70" s="987"/>
      <c r="T70" s="988"/>
    </row>
    <row r="71" spans="1:20" ht="15">
      <c r="A71" s="989" t="s">
        <v>288</v>
      </c>
      <c r="B71" s="990"/>
      <c r="C71" s="991"/>
      <c r="D71" s="55" t="s">
        <v>289</v>
      </c>
      <c r="E71" s="32"/>
      <c r="F71" s="32"/>
      <c r="G71" s="32"/>
      <c r="H71" s="32"/>
      <c r="I71" s="32"/>
      <c r="J71" s="33"/>
      <c r="K71" s="1059">
        <v>820</v>
      </c>
      <c r="L71" s="1060"/>
      <c r="M71" s="1187">
        <v>225.108</v>
      </c>
      <c r="N71" s="1187">
        <f>24.9+0.118</f>
        <v>25.017999999999997</v>
      </c>
      <c r="O71" s="1187">
        <v>25.018</v>
      </c>
      <c r="P71" s="1160">
        <f>M71+N71+O71</f>
        <v>275.144</v>
      </c>
      <c r="Q71" s="1187">
        <v>420.838</v>
      </c>
      <c r="R71" s="1187"/>
      <c r="S71" s="1059">
        <v>840</v>
      </c>
      <c r="T71" s="1060"/>
    </row>
    <row r="72" spans="1:20" ht="12.75" customHeight="1">
      <c r="A72" s="992"/>
      <c r="B72" s="993"/>
      <c r="C72" s="994"/>
      <c r="D72" s="49" t="s">
        <v>589</v>
      </c>
      <c r="E72" s="47"/>
      <c r="F72" s="47"/>
      <c r="G72" s="47"/>
      <c r="H72" s="47"/>
      <c r="I72" s="47"/>
      <c r="J72" s="48"/>
      <c r="K72" s="1061"/>
      <c r="L72" s="1062"/>
      <c r="M72" s="1188"/>
      <c r="N72" s="1188"/>
      <c r="O72" s="1188"/>
      <c r="P72" s="1160"/>
      <c r="Q72" s="1188"/>
      <c r="R72" s="1188"/>
      <c r="S72" s="1061"/>
      <c r="T72" s="1062"/>
    </row>
    <row r="73" spans="1:20" ht="12.75" customHeight="1">
      <c r="A73" s="992"/>
      <c r="B73" s="993"/>
      <c r="C73" s="994"/>
      <c r="D73" s="49" t="s">
        <v>290</v>
      </c>
      <c r="E73" s="47"/>
      <c r="F73" s="47"/>
      <c r="G73" s="47"/>
      <c r="H73" s="47"/>
      <c r="I73" s="47"/>
      <c r="J73" s="48"/>
      <c r="K73" s="1061"/>
      <c r="L73" s="1062"/>
      <c r="M73" s="1188"/>
      <c r="N73" s="1188"/>
      <c r="O73" s="1188"/>
      <c r="P73" s="1160"/>
      <c r="Q73" s="1188"/>
      <c r="R73" s="1188"/>
      <c r="S73" s="1061"/>
      <c r="T73" s="1062"/>
    </row>
    <row r="74" spans="1:20" ht="12.75" customHeight="1" thickBot="1">
      <c r="A74" s="995"/>
      <c r="B74" s="996"/>
      <c r="C74" s="997"/>
      <c r="D74" s="50" t="s">
        <v>291</v>
      </c>
      <c r="E74" s="36"/>
      <c r="F74" s="36"/>
      <c r="G74" s="36"/>
      <c r="H74" s="36"/>
      <c r="I74" s="36"/>
      <c r="J74" s="37"/>
      <c r="K74" s="1063"/>
      <c r="L74" s="1064"/>
      <c r="M74" s="1189"/>
      <c r="N74" s="1189"/>
      <c r="O74" s="1189"/>
      <c r="P74" s="1160"/>
      <c r="Q74" s="1189"/>
      <c r="R74" s="1189"/>
      <c r="S74" s="1063"/>
      <c r="T74" s="1064"/>
    </row>
    <row r="75" spans="1:20" ht="15.75">
      <c r="A75" s="998" t="s">
        <v>292</v>
      </c>
      <c r="B75" s="999"/>
      <c r="C75" s="1000"/>
      <c r="D75" s="22" t="s">
        <v>293</v>
      </c>
      <c r="E75" s="23"/>
      <c r="F75" s="23"/>
      <c r="G75" s="23"/>
      <c r="H75" s="23"/>
      <c r="I75" s="23"/>
      <c r="J75" s="24"/>
      <c r="K75" s="1065">
        <f>K77+K80</f>
        <v>20</v>
      </c>
      <c r="L75" s="1066"/>
      <c r="M75" s="1160">
        <v>97</v>
      </c>
      <c r="N75" s="1160"/>
      <c r="O75" s="1160"/>
      <c r="P75" s="1160">
        <f>P77+P80</f>
        <v>125</v>
      </c>
      <c r="Q75" s="1184">
        <v>435.29176</v>
      </c>
      <c r="R75" s="1184"/>
      <c r="S75" s="1065">
        <f>S77+S80</f>
        <v>20</v>
      </c>
      <c r="T75" s="1066"/>
    </row>
    <row r="76" spans="1:20" ht="16.5" thickBot="1">
      <c r="A76" s="1001"/>
      <c r="B76" s="1002"/>
      <c r="C76" s="1003"/>
      <c r="D76" s="27" t="s">
        <v>294</v>
      </c>
      <c r="E76" s="28"/>
      <c r="F76" s="28"/>
      <c r="G76" s="28"/>
      <c r="H76" s="28"/>
      <c r="I76" s="28"/>
      <c r="J76" s="29"/>
      <c r="K76" s="1067"/>
      <c r="L76" s="1068"/>
      <c r="M76" s="1160"/>
      <c r="N76" s="1160"/>
      <c r="O76" s="1160"/>
      <c r="P76" s="1160"/>
      <c r="Q76" s="1184"/>
      <c r="R76" s="1184"/>
      <c r="S76" s="1067"/>
      <c r="T76" s="1068"/>
    </row>
    <row r="77" spans="1:20" ht="15" hidden="1">
      <c r="A77" s="989" t="s">
        <v>295</v>
      </c>
      <c r="B77" s="990"/>
      <c r="C77" s="991"/>
      <c r="D77" s="55" t="s">
        <v>296</v>
      </c>
      <c r="E77" s="32"/>
      <c r="F77" s="32"/>
      <c r="G77" s="32"/>
      <c r="H77" s="32"/>
      <c r="I77" s="32"/>
      <c r="J77" s="33"/>
      <c r="K77" s="983"/>
      <c r="L77" s="1109"/>
      <c r="M77" s="1160">
        <v>69</v>
      </c>
      <c r="N77" s="1160">
        <v>7</v>
      </c>
      <c r="O77" s="1160">
        <v>7</v>
      </c>
      <c r="P77" s="1160">
        <f>M77+N77+O77</f>
        <v>83</v>
      </c>
      <c r="Q77" s="1160">
        <v>0.5</v>
      </c>
      <c r="R77" s="1160"/>
      <c r="S77" s="983"/>
      <c r="T77" s="1109"/>
    </row>
    <row r="78" spans="1:20" ht="15" hidden="1">
      <c r="A78" s="992"/>
      <c r="B78" s="993"/>
      <c r="C78" s="994"/>
      <c r="D78" s="49" t="s">
        <v>297</v>
      </c>
      <c r="E78" s="47"/>
      <c r="F78" s="47"/>
      <c r="G78" s="47"/>
      <c r="H78" s="47"/>
      <c r="I78" s="47"/>
      <c r="J78" s="48"/>
      <c r="K78" s="1110"/>
      <c r="L78" s="1111"/>
      <c r="M78" s="1160"/>
      <c r="N78" s="1160"/>
      <c r="O78" s="1160"/>
      <c r="P78" s="1160"/>
      <c r="Q78" s="1160"/>
      <c r="R78" s="1160"/>
      <c r="S78" s="1110"/>
      <c r="T78" s="1111"/>
    </row>
    <row r="79" spans="1:20" ht="6.75" customHeight="1" hidden="1">
      <c r="A79" s="1157"/>
      <c r="B79" s="1158"/>
      <c r="C79" s="1159"/>
      <c r="D79" s="56"/>
      <c r="E79" s="57"/>
      <c r="F79" s="57"/>
      <c r="G79" s="57"/>
      <c r="H79" s="57"/>
      <c r="I79" s="57"/>
      <c r="J79" s="58"/>
      <c r="K79" s="1112"/>
      <c r="L79" s="1113"/>
      <c r="M79" s="1160"/>
      <c r="N79" s="1160"/>
      <c r="O79" s="1160"/>
      <c r="P79" s="1160"/>
      <c r="Q79" s="1160"/>
      <c r="R79" s="1160"/>
      <c r="S79" s="1112"/>
      <c r="T79" s="1113"/>
    </row>
    <row r="80" spans="1:20" ht="15.75" thickBot="1">
      <c r="A80" s="1004" t="s">
        <v>298</v>
      </c>
      <c r="B80" s="1005"/>
      <c r="C80" s="1006"/>
      <c r="D80" s="49" t="s">
        <v>590</v>
      </c>
      <c r="E80" s="47"/>
      <c r="F80" s="47"/>
      <c r="G80" s="47"/>
      <c r="H80" s="47"/>
      <c r="I80" s="47"/>
      <c r="J80" s="48"/>
      <c r="K80" s="1196">
        <v>20</v>
      </c>
      <c r="L80" s="1197"/>
      <c r="M80" s="620">
        <v>28</v>
      </c>
      <c r="N80" s="620">
        <v>7</v>
      </c>
      <c r="O80" s="620">
        <v>7</v>
      </c>
      <c r="P80" s="620">
        <f>M80+N80+O80</f>
        <v>42</v>
      </c>
      <c r="Q80" s="621">
        <v>434.79176</v>
      </c>
      <c r="R80" s="621"/>
      <c r="S80" s="1196">
        <v>20</v>
      </c>
      <c r="T80" s="1197"/>
    </row>
    <row r="81" spans="1:20" ht="15.75">
      <c r="A81" s="998" t="s">
        <v>299</v>
      </c>
      <c r="B81" s="999"/>
      <c r="C81" s="1000"/>
      <c r="D81" s="25" t="s">
        <v>300</v>
      </c>
      <c r="E81" s="23"/>
      <c r="F81" s="23"/>
      <c r="G81" s="23"/>
      <c r="H81" s="23"/>
      <c r="I81" s="23"/>
      <c r="J81" s="24"/>
      <c r="K81" s="1065">
        <f>K84+K89+K83</f>
        <v>3028.3</v>
      </c>
      <c r="L81" s="1066"/>
      <c r="M81" s="1185">
        <v>530</v>
      </c>
      <c r="N81" s="1185"/>
      <c r="O81" s="1185"/>
      <c r="P81" s="1185">
        <f>P83+P84+P89</f>
        <v>590</v>
      </c>
      <c r="Q81" s="1190">
        <v>375.10428</v>
      </c>
      <c r="R81" s="1190"/>
      <c r="S81" s="1065">
        <f>S84+S89+S83</f>
        <v>2993.5</v>
      </c>
      <c r="T81" s="1066"/>
    </row>
    <row r="82" spans="1:20" ht="16.5" thickBot="1">
      <c r="A82" s="1001"/>
      <c r="B82" s="1002"/>
      <c r="C82" s="1003"/>
      <c r="D82" s="30" t="s">
        <v>301</v>
      </c>
      <c r="E82" s="28"/>
      <c r="F82" s="28"/>
      <c r="G82" s="28"/>
      <c r="H82" s="28"/>
      <c r="I82" s="28"/>
      <c r="J82" s="29"/>
      <c r="K82" s="1067"/>
      <c r="L82" s="1068"/>
      <c r="M82" s="1186"/>
      <c r="N82" s="1186"/>
      <c r="O82" s="1186"/>
      <c r="P82" s="1186"/>
      <c r="Q82" s="1191"/>
      <c r="R82" s="1199"/>
      <c r="S82" s="1067"/>
      <c r="T82" s="1068"/>
    </row>
    <row r="83" spans="1:20" ht="15.75" hidden="1">
      <c r="A83" s="980" t="s">
        <v>302</v>
      </c>
      <c r="B83" s="981"/>
      <c r="C83" s="982"/>
      <c r="D83" s="59" t="s">
        <v>303</v>
      </c>
      <c r="E83" s="60"/>
      <c r="F83" s="60"/>
      <c r="G83" s="60"/>
      <c r="H83" s="60"/>
      <c r="I83" s="60"/>
      <c r="J83" s="61"/>
      <c r="K83" s="1074"/>
      <c r="L83" s="1075"/>
      <c r="M83" s="89"/>
      <c r="N83" s="88"/>
      <c r="O83" s="88"/>
      <c r="P83" s="88"/>
      <c r="Q83" s="90">
        <v>62.085</v>
      </c>
      <c r="R83" s="90"/>
      <c r="S83" s="1074"/>
      <c r="T83" s="1075"/>
    </row>
    <row r="84" spans="1:20" ht="15">
      <c r="A84" s="1076" t="s">
        <v>304</v>
      </c>
      <c r="B84" s="1077"/>
      <c r="C84" s="1078"/>
      <c r="D84" s="49" t="s">
        <v>305</v>
      </c>
      <c r="E84" s="47"/>
      <c r="F84" s="47"/>
      <c r="G84" s="47"/>
      <c r="H84" s="47"/>
      <c r="I84" s="47"/>
      <c r="J84" s="48"/>
      <c r="K84" s="985">
        <v>1528.3</v>
      </c>
      <c r="L84" s="986"/>
      <c r="M84" s="1193">
        <v>190</v>
      </c>
      <c r="N84" s="1193">
        <v>30</v>
      </c>
      <c r="O84" s="1193">
        <v>30</v>
      </c>
      <c r="P84" s="1193">
        <f>M84+N84+O84</f>
        <v>250</v>
      </c>
      <c r="Q84" s="1198">
        <v>243.4375</v>
      </c>
      <c r="R84" s="1198"/>
      <c r="S84" s="985">
        <v>1493.5</v>
      </c>
      <c r="T84" s="986"/>
    </row>
    <row r="85" spans="1:20" ht="15">
      <c r="A85" s="992"/>
      <c r="B85" s="993"/>
      <c r="C85" s="994"/>
      <c r="D85" s="49" t="s">
        <v>591</v>
      </c>
      <c r="E85" s="47"/>
      <c r="F85" s="47"/>
      <c r="G85" s="47"/>
      <c r="H85" s="47"/>
      <c r="I85" s="47"/>
      <c r="J85" s="48"/>
      <c r="K85" s="985"/>
      <c r="L85" s="986"/>
      <c r="M85" s="1160"/>
      <c r="N85" s="1160"/>
      <c r="O85" s="1160"/>
      <c r="P85" s="1160"/>
      <c r="Q85" s="1184"/>
      <c r="R85" s="1184"/>
      <c r="S85" s="985"/>
      <c r="T85" s="986"/>
    </row>
    <row r="86" spans="1:20" ht="15">
      <c r="A86" s="992"/>
      <c r="B86" s="993"/>
      <c r="C86" s="994"/>
      <c r="D86" s="49" t="s">
        <v>306</v>
      </c>
      <c r="E86" s="47"/>
      <c r="F86" s="47"/>
      <c r="G86" s="47"/>
      <c r="H86" s="47"/>
      <c r="I86" s="47"/>
      <c r="J86" s="48"/>
      <c r="K86" s="985"/>
      <c r="L86" s="986"/>
      <c r="M86" s="1160"/>
      <c r="N86" s="1160"/>
      <c r="O86" s="1160"/>
      <c r="P86" s="1160"/>
      <c r="Q86" s="1184"/>
      <c r="R86" s="1184"/>
      <c r="S86" s="985"/>
      <c r="T86" s="986"/>
    </row>
    <row r="87" spans="1:20" ht="15">
      <c r="A87" s="992"/>
      <c r="B87" s="993"/>
      <c r="C87" s="994"/>
      <c r="D87" s="49" t="s">
        <v>307</v>
      </c>
      <c r="E87" s="47"/>
      <c r="F87" s="47"/>
      <c r="G87" s="47"/>
      <c r="H87" s="47"/>
      <c r="I87" s="47"/>
      <c r="J87" s="48"/>
      <c r="K87" s="985"/>
      <c r="L87" s="986"/>
      <c r="M87" s="1160"/>
      <c r="N87" s="1160"/>
      <c r="O87" s="1160"/>
      <c r="P87" s="1160"/>
      <c r="Q87" s="1184"/>
      <c r="R87" s="1184"/>
      <c r="S87" s="985"/>
      <c r="T87" s="986"/>
    </row>
    <row r="88" spans="1:20" ht="15.75" thickBot="1">
      <c r="A88" s="995"/>
      <c r="B88" s="996"/>
      <c r="C88" s="997"/>
      <c r="D88" s="50" t="s">
        <v>308</v>
      </c>
      <c r="E88" s="36"/>
      <c r="F88" s="36"/>
      <c r="G88" s="36"/>
      <c r="H88" s="36"/>
      <c r="I88" s="36"/>
      <c r="J88" s="37"/>
      <c r="K88" s="987"/>
      <c r="L88" s="988"/>
      <c r="M88" s="1160"/>
      <c r="N88" s="1160"/>
      <c r="O88" s="1160"/>
      <c r="P88" s="1160"/>
      <c r="Q88" s="1184"/>
      <c r="R88" s="1184"/>
      <c r="S88" s="987"/>
      <c r="T88" s="988"/>
    </row>
    <row r="89" spans="1:20" ht="15">
      <c r="A89" s="989" t="s">
        <v>309</v>
      </c>
      <c r="B89" s="990"/>
      <c r="C89" s="991"/>
      <c r="D89" s="49" t="s">
        <v>310</v>
      </c>
      <c r="E89" s="47"/>
      <c r="F89" s="47"/>
      <c r="G89" s="47"/>
      <c r="H89" s="47"/>
      <c r="I89" s="47"/>
      <c r="J89" s="48"/>
      <c r="K89" s="983">
        <v>1500</v>
      </c>
      <c r="L89" s="984"/>
      <c r="M89" s="1160">
        <v>340</v>
      </c>
      <c r="N89" s="1160"/>
      <c r="O89" s="1160"/>
      <c r="P89" s="1160">
        <f>M89+N89+O89</f>
        <v>340</v>
      </c>
      <c r="Q89" s="1184">
        <v>69.58178</v>
      </c>
      <c r="R89" s="1184"/>
      <c r="S89" s="983">
        <v>1500</v>
      </c>
      <c r="T89" s="984"/>
    </row>
    <row r="90" spans="1:20" ht="15">
      <c r="A90" s="992"/>
      <c r="B90" s="993"/>
      <c r="C90" s="994"/>
      <c r="D90" s="49" t="s">
        <v>311</v>
      </c>
      <c r="E90" s="47"/>
      <c r="F90" s="47"/>
      <c r="G90" s="47"/>
      <c r="H90" s="47"/>
      <c r="I90" s="47"/>
      <c r="J90" s="48"/>
      <c r="K90" s="985"/>
      <c r="L90" s="986"/>
      <c r="M90" s="1160"/>
      <c r="N90" s="1160"/>
      <c r="O90" s="1160"/>
      <c r="P90" s="1160"/>
      <c r="Q90" s="1184"/>
      <c r="R90" s="1184"/>
      <c r="S90" s="985"/>
      <c r="T90" s="986"/>
    </row>
    <row r="91" spans="1:20" ht="15.75" thickBot="1">
      <c r="A91" s="992"/>
      <c r="B91" s="993"/>
      <c r="C91" s="994"/>
      <c r="D91" s="49" t="s">
        <v>592</v>
      </c>
      <c r="E91" s="47"/>
      <c r="F91" s="47"/>
      <c r="G91" s="47"/>
      <c r="H91" s="47"/>
      <c r="I91" s="47"/>
      <c r="J91" s="48"/>
      <c r="K91" s="985"/>
      <c r="L91" s="986"/>
      <c r="M91" s="1160"/>
      <c r="N91" s="1160"/>
      <c r="O91" s="1160"/>
      <c r="P91" s="1160"/>
      <c r="Q91" s="1184"/>
      <c r="R91" s="1184"/>
      <c r="S91" s="985"/>
      <c r="T91" s="986"/>
    </row>
    <row r="92" spans="1:20" ht="15.75" customHeight="1" hidden="1" thickBot="1">
      <c r="A92" s="46"/>
      <c r="B92" s="47"/>
      <c r="C92" s="48"/>
      <c r="D92" s="49"/>
      <c r="E92" s="47"/>
      <c r="F92" s="47"/>
      <c r="G92" s="47"/>
      <c r="H92" s="47"/>
      <c r="I92" s="47"/>
      <c r="J92" s="48"/>
      <c r="K92" s="985"/>
      <c r="L92" s="986"/>
      <c r="M92" s="84"/>
      <c r="N92" s="84"/>
      <c r="O92" s="84"/>
      <c r="P92" s="84"/>
      <c r="Q92" s="86"/>
      <c r="R92" s="86"/>
      <c r="S92" s="985"/>
      <c r="T92" s="986"/>
    </row>
    <row r="93" spans="1:20" ht="15.75" customHeight="1">
      <c r="A93" s="998" t="s">
        <v>334</v>
      </c>
      <c r="B93" s="999"/>
      <c r="C93" s="1000"/>
      <c r="D93" s="1025" t="s">
        <v>335</v>
      </c>
      <c r="E93" s="1026"/>
      <c r="F93" s="1026"/>
      <c r="G93" s="1026"/>
      <c r="H93" s="1026"/>
      <c r="I93" s="1026"/>
      <c r="J93" s="1027"/>
      <c r="K93" s="1065">
        <f>K95</f>
        <v>5</v>
      </c>
      <c r="L93" s="1066"/>
      <c r="M93" s="84"/>
      <c r="N93" s="84"/>
      <c r="O93" s="84"/>
      <c r="P93" s="84"/>
      <c r="Q93" s="86"/>
      <c r="R93" s="86"/>
      <c r="S93" s="1065">
        <f>S95</f>
        <v>5</v>
      </c>
      <c r="T93" s="1066"/>
    </row>
    <row r="94" spans="1:20" ht="15.75" customHeight="1" thickBot="1">
      <c r="A94" s="1001"/>
      <c r="B94" s="1002"/>
      <c r="C94" s="1003"/>
      <c r="D94" s="1028"/>
      <c r="E94" s="1029"/>
      <c r="F94" s="1029"/>
      <c r="G94" s="1029"/>
      <c r="H94" s="1029"/>
      <c r="I94" s="1029"/>
      <c r="J94" s="1030"/>
      <c r="K94" s="1085"/>
      <c r="L94" s="1086"/>
      <c r="M94" s="84"/>
      <c r="N94" s="84"/>
      <c r="O94" s="84"/>
      <c r="P94" s="84"/>
      <c r="Q94" s="86"/>
      <c r="R94" s="86"/>
      <c r="S94" s="1085"/>
      <c r="T94" s="1086"/>
    </row>
    <row r="95" spans="1:20" ht="15.75" customHeight="1">
      <c r="A95" s="989" t="s">
        <v>336</v>
      </c>
      <c r="B95" s="990"/>
      <c r="C95" s="991"/>
      <c r="D95" s="1143" t="s">
        <v>593</v>
      </c>
      <c r="E95" s="1144"/>
      <c r="F95" s="1144"/>
      <c r="G95" s="1144"/>
      <c r="H95" s="1144"/>
      <c r="I95" s="1144"/>
      <c r="J95" s="1145"/>
      <c r="K95" s="983">
        <v>5</v>
      </c>
      <c r="L95" s="984"/>
      <c r="M95" s="84"/>
      <c r="N95" s="84"/>
      <c r="O95" s="84"/>
      <c r="P95" s="84"/>
      <c r="Q95" s="86"/>
      <c r="R95" s="86"/>
      <c r="S95" s="983">
        <v>5</v>
      </c>
      <c r="T95" s="984"/>
    </row>
    <row r="96" spans="1:20" ht="40.5" customHeight="1" thickBot="1">
      <c r="A96" s="995"/>
      <c r="B96" s="996"/>
      <c r="C96" s="997"/>
      <c r="D96" s="1146"/>
      <c r="E96" s="1147"/>
      <c r="F96" s="1147"/>
      <c r="G96" s="1147"/>
      <c r="H96" s="1147"/>
      <c r="I96" s="1147"/>
      <c r="J96" s="1148"/>
      <c r="K96" s="1087"/>
      <c r="L96" s="1088"/>
      <c r="M96" s="84"/>
      <c r="N96" s="84"/>
      <c r="O96" s="84"/>
      <c r="P96" s="84"/>
      <c r="Q96" s="86"/>
      <c r="R96" s="86"/>
      <c r="S96" s="1087"/>
      <c r="T96" s="1088"/>
    </row>
    <row r="97" spans="1:20" ht="15.75">
      <c r="A97" s="1092" t="s">
        <v>312</v>
      </c>
      <c r="B97" s="1093"/>
      <c r="C97" s="1094"/>
      <c r="D97" s="22"/>
      <c r="E97" s="23"/>
      <c r="F97" s="23"/>
      <c r="G97" s="23"/>
      <c r="H97" s="23"/>
      <c r="I97" s="23"/>
      <c r="J97" s="24"/>
      <c r="K97" s="1065">
        <f>K99</f>
        <v>100</v>
      </c>
      <c r="L97" s="1066"/>
      <c r="M97" s="1160">
        <v>90</v>
      </c>
      <c r="N97" s="1160"/>
      <c r="O97" s="1160"/>
      <c r="P97" s="1160">
        <f>P99</f>
        <v>150</v>
      </c>
      <c r="Q97" s="1184">
        <v>129.83756</v>
      </c>
      <c r="R97" s="1184"/>
      <c r="S97" s="1065">
        <f>S99</f>
        <v>105</v>
      </c>
      <c r="T97" s="1066"/>
    </row>
    <row r="98" spans="1:20" ht="16.5" thickBot="1">
      <c r="A98" s="1100"/>
      <c r="B98" s="1101"/>
      <c r="C98" s="1102"/>
      <c r="D98" s="66" t="s">
        <v>313</v>
      </c>
      <c r="E98" s="67"/>
      <c r="F98" s="67"/>
      <c r="G98" s="67"/>
      <c r="H98" s="67"/>
      <c r="I98" s="67"/>
      <c r="J98" s="68"/>
      <c r="K98" s="1085"/>
      <c r="L98" s="1086"/>
      <c r="M98" s="1160"/>
      <c r="N98" s="1160"/>
      <c r="O98" s="1160"/>
      <c r="P98" s="1160"/>
      <c r="Q98" s="1184"/>
      <c r="R98" s="1184"/>
      <c r="S98" s="1085"/>
      <c r="T98" s="1086"/>
    </row>
    <row r="99" spans="1:20" ht="15.75">
      <c r="A99" s="1039" t="s">
        <v>314</v>
      </c>
      <c r="B99" s="1040"/>
      <c r="C99" s="1041"/>
      <c r="D99" s="22"/>
      <c r="E99" s="23"/>
      <c r="F99" s="23"/>
      <c r="G99" s="23"/>
      <c r="H99" s="23"/>
      <c r="I99" s="23"/>
      <c r="J99" s="24"/>
      <c r="K99" s="983">
        <v>100</v>
      </c>
      <c r="L99" s="984"/>
      <c r="M99" s="1160">
        <v>90</v>
      </c>
      <c r="N99" s="1160">
        <v>30</v>
      </c>
      <c r="O99" s="1160">
        <v>30</v>
      </c>
      <c r="P99" s="1160">
        <f>M99+N99+O99</f>
        <v>150</v>
      </c>
      <c r="Q99" s="1184">
        <v>117.42056</v>
      </c>
      <c r="R99" s="1184"/>
      <c r="S99" s="983">
        <v>105</v>
      </c>
      <c r="T99" s="984"/>
    </row>
    <row r="100" spans="1:20" ht="16.5" thickBot="1">
      <c r="A100" s="1042"/>
      <c r="B100" s="1043"/>
      <c r="C100" s="1044"/>
      <c r="D100" s="69" t="s">
        <v>594</v>
      </c>
      <c r="E100" s="67"/>
      <c r="F100" s="67"/>
      <c r="G100" s="67"/>
      <c r="H100" s="67"/>
      <c r="I100" s="67"/>
      <c r="J100" s="68"/>
      <c r="K100" s="1087"/>
      <c r="L100" s="1088"/>
      <c r="M100" s="1160"/>
      <c r="N100" s="1160"/>
      <c r="O100" s="1160"/>
      <c r="P100" s="1160"/>
      <c r="Q100" s="1184"/>
      <c r="R100" s="1184"/>
      <c r="S100" s="1087"/>
      <c r="T100" s="1088"/>
    </row>
    <row r="101" spans="1:20" ht="15.75">
      <c r="A101" s="1092" t="s">
        <v>315</v>
      </c>
      <c r="B101" s="1093"/>
      <c r="C101" s="1094"/>
      <c r="D101" s="22"/>
      <c r="E101" s="23"/>
      <c r="F101" s="23"/>
      <c r="G101" s="23"/>
      <c r="H101" s="23"/>
      <c r="I101" s="23"/>
      <c r="J101" s="24"/>
      <c r="K101" s="1065">
        <f>K104+L107+L108+L109+K111+K105+L106</f>
        <v>16789.3</v>
      </c>
      <c r="L101" s="1066"/>
      <c r="M101" s="1160">
        <v>8484.062</v>
      </c>
      <c r="N101" s="1160"/>
      <c r="O101" s="1160"/>
      <c r="P101" s="1160">
        <f>P104+P107+P108+P109+P111</f>
        <v>8038.5</v>
      </c>
      <c r="Q101" s="1184">
        <v>3580.94595</v>
      </c>
      <c r="R101" s="1184"/>
      <c r="S101" s="1065">
        <f>S104+T107+T108+T109+S111+S105+T106</f>
        <v>17588.7</v>
      </c>
      <c r="T101" s="1066"/>
    </row>
    <row r="102" spans="1:20" ht="15.75">
      <c r="A102" s="1095"/>
      <c r="B102" s="1096"/>
      <c r="C102" s="1097"/>
      <c r="D102" s="70" t="s">
        <v>316</v>
      </c>
      <c r="E102" s="53"/>
      <c r="F102" s="53"/>
      <c r="G102" s="53"/>
      <c r="H102" s="53"/>
      <c r="I102" s="53"/>
      <c r="J102" s="54"/>
      <c r="K102" s="1194"/>
      <c r="L102" s="1195"/>
      <c r="M102" s="1160"/>
      <c r="N102" s="1160"/>
      <c r="O102" s="1160"/>
      <c r="P102" s="1160"/>
      <c r="Q102" s="1184"/>
      <c r="R102" s="1184"/>
      <c r="S102" s="1194"/>
      <c r="T102" s="1195"/>
    </row>
    <row r="103" spans="1:20" ht="0.75" customHeight="1" thickBot="1">
      <c r="A103" s="27"/>
      <c r="B103" s="28"/>
      <c r="C103" s="29"/>
      <c r="D103" s="27"/>
      <c r="E103" s="28"/>
      <c r="F103" s="28"/>
      <c r="G103" s="28"/>
      <c r="H103" s="28"/>
      <c r="I103" s="28"/>
      <c r="J103" s="29"/>
      <c r="K103" s="1067"/>
      <c r="L103" s="1068"/>
      <c r="M103" s="84"/>
      <c r="N103" s="84"/>
      <c r="O103" s="84"/>
      <c r="P103" s="84"/>
      <c r="Q103" s="86"/>
      <c r="R103" s="86"/>
      <c r="S103" s="1067"/>
      <c r="T103" s="1068"/>
    </row>
    <row r="104" spans="1:20" ht="34.5" customHeight="1" thickBot="1">
      <c r="A104" s="964" t="s">
        <v>317</v>
      </c>
      <c r="B104" s="965"/>
      <c r="C104" s="966"/>
      <c r="D104" s="967" t="s">
        <v>595</v>
      </c>
      <c r="E104" s="968"/>
      <c r="F104" s="968"/>
      <c r="G104" s="968"/>
      <c r="H104" s="968"/>
      <c r="I104" s="968"/>
      <c r="J104" s="969"/>
      <c r="K104" s="1107">
        <v>12619.1</v>
      </c>
      <c r="L104" s="1108"/>
      <c r="M104" s="84">
        <v>6410.5</v>
      </c>
      <c r="N104" s="84"/>
      <c r="O104" s="84"/>
      <c r="P104" s="84">
        <f>M104</f>
        <v>6410.5</v>
      </c>
      <c r="Q104" s="86">
        <v>1538.52</v>
      </c>
      <c r="R104" s="86"/>
      <c r="S104" s="1107">
        <v>13442.2</v>
      </c>
      <c r="T104" s="1108"/>
    </row>
    <row r="105" spans="1:20" ht="34.5" customHeight="1" thickBot="1">
      <c r="A105" s="964" t="s">
        <v>318</v>
      </c>
      <c r="B105" s="965"/>
      <c r="C105" s="966"/>
      <c r="D105" s="967" t="s">
        <v>596</v>
      </c>
      <c r="E105" s="968"/>
      <c r="F105" s="968"/>
      <c r="G105" s="968"/>
      <c r="H105" s="968"/>
      <c r="I105" s="968"/>
      <c r="J105" s="969"/>
      <c r="K105" s="1181">
        <v>2821.9</v>
      </c>
      <c r="L105" s="1182"/>
      <c r="M105" s="623"/>
      <c r="N105" s="623"/>
      <c r="O105" s="623"/>
      <c r="P105" s="623"/>
      <c r="Q105" s="624"/>
      <c r="R105" s="624"/>
      <c r="S105" s="1181">
        <v>2798.2</v>
      </c>
      <c r="T105" s="1182"/>
    </row>
    <row r="106" spans="1:20" ht="36.75" customHeight="1" hidden="1" thickBot="1">
      <c r="A106" s="964" t="s">
        <v>319</v>
      </c>
      <c r="B106" s="965"/>
      <c r="C106" s="966"/>
      <c r="D106" s="967" t="s">
        <v>320</v>
      </c>
      <c r="E106" s="968"/>
      <c r="F106" s="968"/>
      <c r="G106" s="968"/>
      <c r="H106" s="968"/>
      <c r="I106" s="968"/>
      <c r="J106" s="969"/>
      <c r="K106" s="71"/>
      <c r="L106" s="72"/>
      <c r="M106" s="84">
        <v>485.562</v>
      </c>
      <c r="N106" s="84"/>
      <c r="O106" s="84"/>
      <c r="P106" s="84">
        <v>485.562</v>
      </c>
      <c r="Q106" s="86">
        <v>485.562</v>
      </c>
      <c r="R106" s="86"/>
      <c r="S106" s="71"/>
      <c r="T106" s="72"/>
    </row>
    <row r="107" spans="1:20" ht="36.75" customHeight="1" hidden="1" thickBot="1">
      <c r="A107" s="964" t="s">
        <v>321</v>
      </c>
      <c r="B107" s="965"/>
      <c r="C107" s="966"/>
      <c r="D107" s="967" t="s">
        <v>322</v>
      </c>
      <c r="E107" s="968"/>
      <c r="F107" s="968"/>
      <c r="G107" s="968"/>
      <c r="H107" s="968"/>
      <c r="I107" s="968"/>
      <c r="J107" s="969"/>
      <c r="K107" s="71"/>
      <c r="L107" s="72"/>
      <c r="M107" s="84"/>
      <c r="N107" s="84"/>
      <c r="O107" s="84"/>
      <c r="P107" s="84"/>
      <c r="Q107" s="86"/>
      <c r="R107" s="86"/>
      <c r="S107" s="71"/>
      <c r="T107" s="72"/>
    </row>
    <row r="108" spans="1:20" ht="36.75" customHeight="1" thickBot="1">
      <c r="A108" s="964" t="s">
        <v>323</v>
      </c>
      <c r="B108" s="965"/>
      <c r="C108" s="966"/>
      <c r="D108" s="967" t="s">
        <v>598</v>
      </c>
      <c r="E108" s="968"/>
      <c r="F108" s="968"/>
      <c r="G108" s="968"/>
      <c r="H108" s="968"/>
      <c r="I108" s="968"/>
      <c r="J108" s="969"/>
      <c r="K108" s="71"/>
      <c r="L108" s="72">
        <v>547.5</v>
      </c>
      <c r="M108" s="84">
        <v>10</v>
      </c>
      <c r="N108" s="84"/>
      <c r="O108" s="84"/>
      <c r="P108" s="84">
        <v>10</v>
      </c>
      <c r="Q108" s="86">
        <v>10</v>
      </c>
      <c r="R108" s="86"/>
      <c r="S108" s="71"/>
      <c r="T108" s="72">
        <v>547.5</v>
      </c>
    </row>
    <row r="109" spans="1:20" ht="50.25" customHeight="1" thickBot="1">
      <c r="A109" s="964" t="s">
        <v>321</v>
      </c>
      <c r="B109" s="965"/>
      <c r="C109" s="966"/>
      <c r="D109" s="967" t="s">
        <v>597</v>
      </c>
      <c r="E109" s="968"/>
      <c r="F109" s="968"/>
      <c r="G109" s="968"/>
      <c r="H109" s="968"/>
      <c r="I109" s="968"/>
      <c r="J109" s="969"/>
      <c r="K109" s="622"/>
      <c r="L109" s="72">
        <v>600.8</v>
      </c>
      <c r="M109" s="84">
        <v>613</v>
      </c>
      <c r="N109" s="84"/>
      <c r="O109" s="84"/>
      <c r="P109" s="84">
        <v>613</v>
      </c>
      <c r="Q109" s="86">
        <v>613</v>
      </c>
      <c r="R109" s="86"/>
      <c r="S109" s="74"/>
      <c r="T109" s="75">
        <v>600.8</v>
      </c>
    </row>
    <row r="110" spans="1:20" ht="65.25" customHeight="1" thickBot="1">
      <c r="A110" s="964" t="s">
        <v>364</v>
      </c>
      <c r="B110" s="965"/>
      <c r="C110" s="966"/>
      <c r="D110" s="967" t="s">
        <v>363</v>
      </c>
      <c r="E110" s="968"/>
      <c r="F110" s="968"/>
      <c r="G110" s="968"/>
      <c r="H110" s="968"/>
      <c r="I110" s="968"/>
      <c r="J110" s="969"/>
      <c r="K110" s="746"/>
      <c r="L110" s="75"/>
      <c r="M110" s="84"/>
      <c r="N110" s="84"/>
      <c r="O110" s="84"/>
      <c r="P110" s="84"/>
      <c r="Q110" s="86"/>
      <c r="R110" s="86"/>
      <c r="S110" s="74"/>
      <c r="T110" s="75"/>
    </row>
    <row r="111" spans="1:20" ht="34.5" customHeight="1" thickBot="1">
      <c r="A111" s="964" t="s">
        <v>325</v>
      </c>
      <c r="B111" s="965"/>
      <c r="C111" s="966"/>
      <c r="D111" s="1089" t="s">
        <v>599</v>
      </c>
      <c r="E111" s="1090"/>
      <c r="F111" s="1090"/>
      <c r="G111" s="1090"/>
      <c r="H111" s="1090"/>
      <c r="I111" s="1090"/>
      <c r="J111" s="1091"/>
      <c r="K111" s="987">
        <v>200</v>
      </c>
      <c r="L111" s="988"/>
      <c r="M111" s="84">
        <v>965</v>
      </c>
      <c r="N111" s="84">
        <v>20</v>
      </c>
      <c r="O111" s="84">
        <v>20</v>
      </c>
      <c r="P111" s="84">
        <f>M111+N111+O111</f>
        <v>1005</v>
      </c>
      <c r="Q111" s="86">
        <v>1222.22</v>
      </c>
      <c r="R111" s="86"/>
      <c r="S111" s="987">
        <v>200</v>
      </c>
      <c r="T111" s="988"/>
    </row>
    <row r="112" spans="1:20" ht="12.75" customHeight="1">
      <c r="A112" s="55"/>
      <c r="B112" s="32"/>
      <c r="C112" s="33"/>
      <c r="D112" s="55"/>
      <c r="E112" s="32"/>
      <c r="F112" s="32"/>
      <c r="G112" s="32"/>
      <c r="H112" s="32"/>
      <c r="I112" s="32"/>
      <c r="J112" s="33"/>
      <c r="K112" s="1065">
        <f>K35+K101</f>
        <v>69887.5</v>
      </c>
      <c r="L112" s="1066"/>
      <c r="M112" s="1160">
        <v>25719.42</v>
      </c>
      <c r="N112" s="1160"/>
      <c r="O112" s="1160"/>
      <c r="P112" s="1192">
        <f>P35+P101</f>
        <v>32620.894</v>
      </c>
      <c r="Q112" s="1160"/>
      <c r="R112" s="1160"/>
      <c r="S112" s="1065">
        <f>S35+S101</f>
        <v>73058.5</v>
      </c>
      <c r="T112" s="1066"/>
    </row>
    <row r="113" spans="1:20" ht="16.5" customHeight="1" thickBot="1">
      <c r="A113" s="27" t="s">
        <v>326</v>
      </c>
      <c r="B113" s="36"/>
      <c r="C113" s="37"/>
      <c r="D113" s="27"/>
      <c r="E113" s="28"/>
      <c r="F113" s="28"/>
      <c r="G113" s="36"/>
      <c r="H113" s="36"/>
      <c r="I113" s="36"/>
      <c r="J113" s="37"/>
      <c r="K113" s="1067"/>
      <c r="L113" s="1068"/>
      <c r="M113" s="1160"/>
      <c r="N113" s="1160"/>
      <c r="O113" s="1160"/>
      <c r="P113" s="1193"/>
      <c r="Q113" s="1160"/>
      <c r="R113" s="1160"/>
      <c r="S113" s="1067"/>
      <c r="T113" s="1068"/>
    </row>
    <row r="114" spans="11:16" ht="15">
      <c r="K114" s="76"/>
      <c r="L114" s="76"/>
      <c r="N114" s="78">
        <f>SUM(N35:N113)</f>
        <v>3693.518</v>
      </c>
      <c r="O114" s="78">
        <f>SUM(O35:O113)</f>
        <v>3693.518</v>
      </c>
      <c r="P114" s="78">
        <f>M112+N114+O114</f>
        <v>33106.456</v>
      </c>
    </row>
  </sheetData>
  <sheetProtection/>
  <mergeCells count="271">
    <mergeCell ref="J15:T15"/>
    <mergeCell ref="K20:T20"/>
    <mergeCell ref="K22:T22"/>
    <mergeCell ref="S111:T111"/>
    <mergeCell ref="S83:T83"/>
    <mergeCell ref="S84:T88"/>
    <mergeCell ref="S67:T70"/>
    <mergeCell ref="S71:T74"/>
    <mergeCell ref="S89:T92"/>
    <mergeCell ref="S97:T98"/>
    <mergeCell ref="S75:T76"/>
    <mergeCell ref="S77:T79"/>
    <mergeCell ref="S80:T80"/>
    <mergeCell ref="S81:T82"/>
    <mergeCell ref="S112:T113"/>
    <mergeCell ref="S99:T100"/>
    <mergeCell ref="S101:T103"/>
    <mergeCell ref="S104:T104"/>
    <mergeCell ref="S105:T105"/>
    <mergeCell ref="S44:T45"/>
    <mergeCell ref="S47:T47"/>
    <mergeCell ref="S93:T94"/>
    <mergeCell ref="S95:T96"/>
    <mergeCell ref="S52:T52"/>
    <mergeCell ref="S53:T53"/>
    <mergeCell ref="S54:T55"/>
    <mergeCell ref="S56:T59"/>
    <mergeCell ref="S60:T62"/>
    <mergeCell ref="S63:T66"/>
    <mergeCell ref="S48:T49"/>
    <mergeCell ref="S51:T51"/>
    <mergeCell ref="S31:T31"/>
    <mergeCell ref="S32:T33"/>
    <mergeCell ref="S34:T34"/>
    <mergeCell ref="S35:T36"/>
    <mergeCell ref="S37:T38"/>
    <mergeCell ref="S39:T40"/>
    <mergeCell ref="S41:T42"/>
    <mergeCell ref="S43:T43"/>
    <mergeCell ref="M56:M59"/>
    <mergeCell ref="K75:L76"/>
    <mergeCell ref="K63:L66"/>
    <mergeCell ref="K67:L70"/>
    <mergeCell ref="K71:L74"/>
    <mergeCell ref="M71:M74"/>
    <mergeCell ref="M67:M70"/>
    <mergeCell ref="K56:L59"/>
    <mergeCell ref="M60:M62"/>
    <mergeCell ref="M75:M76"/>
    <mergeCell ref="R112:R113"/>
    <mergeCell ref="R77:R79"/>
    <mergeCell ref="R81:R82"/>
    <mergeCell ref="R84:R88"/>
    <mergeCell ref="R89:R91"/>
    <mergeCell ref="R99:R100"/>
    <mergeCell ref="R101:R102"/>
    <mergeCell ref="R97:R98"/>
    <mergeCell ref="O71:O74"/>
    <mergeCell ref="A29:L29"/>
    <mergeCell ref="M44:M45"/>
    <mergeCell ref="N44:N45"/>
    <mergeCell ref="Q112:Q113"/>
    <mergeCell ref="M97:M98"/>
    <mergeCell ref="A44:C45"/>
    <mergeCell ref="A47:C47"/>
    <mergeCell ref="K47:L47"/>
    <mergeCell ref="K44:L45"/>
    <mergeCell ref="O84:O88"/>
    <mergeCell ref="O89:O91"/>
    <mergeCell ref="R67:R70"/>
    <mergeCell ref="R75:R76"/>
    <mergeCell ref="R71:R74"/>
    <mergeCell ref="M84:M88"/>
    <mergeCell ref="Q84:Q88"/>
    <mergeCell ref="N71:N74"/>
    <mergeCell ref="N75:N76"/>
    <mergeCell ref="P71:P74"/>
    <mergeCell ref="R44:R45"/>
    <mergeCell ref="R63:R66"/>
    <mergeCell ref="R37:R38"/>
    <mergeCell ref="R39:R40"/>
    <mergeCell ref="R48:R49"/>
    <mergeCell ref="R54:R55"/>
    <mergeCell ref="R56:R59"/>
    <mergeCell ref="R41:R42"/>
    <mergeCell ref="Q56:Q59"/>
    <mergeCell ref="P56:P59"/>
    <mergeCell ref="O56:O59"/>
    <mergeCell ref="R60:R62"/>
    <mergeCell ref="P60:P62"/>
    <mergeCell ref="Q60:Q62"/>
    <mergeCell ref="O60:O62"/>
    <mergeCell ref="A56:C59"/>
    <mergeCell ref="D48:J49"/>
    <mergeCell ref="N48:N49"/>
    <mergeCell ref="K54:L55"/>
    <mergeCell ref="D54:J55"/>
    <mergeCell ref="M54:M55"/>
    <mergeCell ref="N56:N59"/>
    <mergeCell ref="A48:C49"/>
    <mergeCell ref="K48:L49"/>
    <mergeCell ref="M48:M49"/>
    <mergeCell ref="A63:C66"/>
    <mergeCell ref="A60:C62"/>
    <mergeCell ref="N60:N62"/>
    <mergeCell ref="A51:C51"/>
    <mergeCell ref="N54:N55"/>
    <mergeCell ref="K52:L52"/>
    <mergeCell ref="A53:C53"/>
    <mergeCell ref="A52:C52"/>
    <mergeCell ref="A54:C55"/>
    <mergeCell ref="K51:L51"/>
    <mergeCell ref="A81:C82"/>
    <mergeCell ref="A75:C76"/>
    <mergeCell ref="A80:C80"/>
    <mergeCell ref="A67:C70"/>
    <mergeCell ref="A77:C79"/>
    <mergeCell ref="K80:L80"/>
    <mergeCell ref="A71:C74"/>
    <mergeCell ref="K81:L82"/>
    <mergeCell ref="A97:C98"/>
    <mergeCell ref="A105:C105"/>
    <mergeCell ref="D105:J105"/>
    <mergeCell ref="A99:C100"/>
    <mergeCell ref="A104:C104"/>
    <mergeCell ref="D95:J96"/>
    <mergeCell ref="K101:L103"/>
    <mergeCell ref="K93:L94"/>
    <mergeCell ref="K99:L100"/>
    <mergeCell ref="A107:C107"/>
    <mergeCell ref="A83:C83"/>
    <mergeCell ref="A84:C88"/>
    <mergeCell ref="A89:C91"/>
    <mergeCell ref="A95:C96"/>
    <mergeCell ref="A93:C94"/>
    <mergeCell ref="A101:C102"/>
    <mergeCell ref="A106:C106"/>
    <mergeCell ref="K112:L113"/>
    <mergeCell ref="K111:L111"/>
    <mergeCell ref="K104:L104"/>
    <mergeCell ref="A111:C111"/>
    <mergeCell ref="D111:J111"/>
    <mergeCell ref="D107:J107"/>
    <mergeCell ref="D106:J106"/>
    <mergeCell ref="A110:C110"/>
    <mergeCell ref="D110:J110"/>
    <mergeCell ref="D108:J108"/>
    <mergeCell ref="M101:M102"/>
    <mergeCell ref="N101:N102"/>
    <mergeCell ref="M112:M113"/>
    <mergeCell ref="N112:N113"/>
    <mergeCell ref="P101:P102"/>
    <mergeCell ref="P112:P113"/>
    <mergeCell ref="O101:O102"/>
    <mergeCell ref="O112:O113"/>
    <mergeCell ref="M99:M100"/>
    <mergeCell ref="N97:N98"/>
    <mergeCell ref="N99:N100"/>
    <mergeCell ref="O99:O100"/>
    <mergeCell ref="O97:O98"/>
    <mergeCell ref="P81:P82"/>
    <mergeCell ref="M89:M91"/>
    <mergeCell ref="N84:N88"/>
    <mergeCell ref="N89:N91"/>
    <mergeCell ref="P84:P88"/>
    <mergeCell ref="K97:L98"/>
    <mergeCell ref="K89:L92"/>
    <mergeCell ref="M77:M79"/>
    <mergeCell ref="Q77:Q79"/>
    <mergeCell ref="M81:M82"/>
    <mergeCell ref="Q81:Q82"/>
    <mergeCell ref="N77:N79"/>
    <mergeCell ref="N81:N82"/>
    <mergeCell ref="P77:P79"/>
    <mergeCell ref="K77:L79"/>
    <mergeCell ref="Q63:Q66"/>
    <mergeCell ref="P63:P66"/>
    <mergeCell ref="O77:O79"/>
    <mergeCell ref="O81:O82"/>
    <mergeCell ref="O67:O70"/>
    <mergeCell ref="Q75:Q76"/>
    <mergeCell ref="O75:O76"/>
    <mergeCell ref="Q71:Q74"/>
    <mergeCell ref="O63:O66"/>
    <mergeCell ref="P75:P76"/>
    <mergeCell ref="P67:P70"/>
    <mergeCell ref="Q67:Q70"/>
    <mergeCell ref="Q101:Q102"/>
    <mergeCell ref="Q99:Q100"/>
    <mergeCell ref="P97:P98"/>
    <mergeCell ref="P99:P100"/>
    <mergeCell ref="Q97:Q98"/>
    <mergeCell ref="Q89:Q91"/>
    <mergeCell ref="P89:P91"/>
    <mergeCell ref="P44:P45"/>
    <mergeCell ref="P54:P55"/>
    <mergeCell ref="O48:O49"/>
    <mergeCell ref="O54:O55"/>
    <mergeCell ref="N41:N42"/>
    <mergeCell ref="Q48:Q49"/>
    <mergeCell ref="Q54:Q55"/>
    <mergeCell ref="P48:P49"/>
    <mergeCell ref="A108:C108"/>
    <mergeCell ref="K83:L83"/>
    <mergeCell ref="Q44:Q45"/>
    <mergeCell ref="O44:O45"/>
    <mergeCell ref="Q41:Q42"/>
    <mergeCell ref="O37:O38"/>
    <mergeCell ref="O39:O40"/>
    <mergeCell ref="P41:P42"/>
    <mergeCell ref="Q37:Q38"/>
    <mergeCell ref="N37:N38"/>
    <mergeCell ref="D35:J36"/>
    <mergeCell ref="K35:L36"/>
    <mergeCell ref="K41:L42"/>
    <mergeCell ref="K84:L88"/>
    <mergeCell ref="A109:C109"/>
    <mergeCell ref="D109:J109"/>
    <mergeCell ref="K105:L105"/>
    <mergeCell ref="D93:J94"/>
    <mergeCell ref="D104:J104"/>
    <mergeCell ref="K95:L96"/>
    <mergeCell ref="K31:L31"/>
    <mergeCell ref="A33:C33"/>
    <mergeCell ref="R35:R36"/>
    <mergeCell ref="A35:C36"/>
    <mergeCell ref="M39:M40"/>
    <mergeCell ref="P39:P40"/>
    <mergeCell ref="Q39:Q40"/>
    <mergeCell ref="P37:P38"/>
    <mergeCell ref="M37:M38"/>
    <mergeCell ref="D32:J33"/>
    <mergeCell ref="M35:M36"/>
    <mergeCell ref="K34:L34"/>
    <mergeCell ref="Q35:Q36"/>
    <mergeCell ref="P32:P33"/>
    <mergeCell ref="P35:P36"/>
    <mergeCell ref="K39:L40"/>
    <mergeCell ref="K32:L33"/>
    <mergeCell ref="K37:L38"/>
    <mergeCell ref="N39:N40"/>
    <mergeCell ref="A41:C42"/>
    <mergeCell ref="D41:J42"/>
    <mergeCell ref="A39:C40"/>
    <mergeCell ref="A43:C43"/>
    <mergeCell ref="D43:J43"/>
    <mergeCell ref="J16:T16"/>
    <mergeCell ref="N32:N33"/>
    <mergeCell ref="N35:N36"/>
    <mergeCell ref="O32:O33"/>
    <mergeCell ref="O35:O36"/>
    <mergeCell ref="K13:T13"/>
    <mergeCell ref="K14:T14"/>
    <mergeCell ref="Q32:Q33"/>
    <mergeCell ref="A27:L27"/>
    <mergeCell ref="A28:L28"/>
    <mergeCell ref="R32:R33"/>
    <mergeCell ref="A26:L26"/>
    <mergeCell ref="A32:C32"/>
    <mergeCell ref="K17:T17"/>
    <mergeCell ref="M32:M33"/>
    <mergeCell ref="N63:N66"/>
    <mergeCell ref="N67:N70"/>
    <mergeCell ref="M41:M42"/>
    <mergeCell ref="O41:O42"/>
    <mergeCell ref="D44:J45"/>
    <mergeCell ref="K43:L43"/>
    <mergeCell ref="D47:J47"/>
    <mergeCell ref="K53:L53"/>
    <mergeCell ref="K60:L62"/>
    <mergeCell ref="M63:M66"/>
  </mergeCells>
  <printOptions horizontalCentered="1"/>
  <pageMargins left="0.3937007874015748" right="0.1968503937007874" top="0.1968503937007874" bottom="0.17" header="0.15748031496062992" footer="0.23"/>
  <pageSetup fitToHeight="1" fitToWidth="1"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Y439"/>
  <sheetViews>
    <sheetView tabSelected="1" zoomScaleSheetLayoutView="50" zoomScalePageLayoutView="0" workbookViewId="0" topLeftCell="A5">
      <selection activeCell="I6" sqref="I6"/>
    </sheetView>
  </sheetViews>
  <sheetFormatPr defaultColWidth="9.140625" defaultRowHeight="12.75"/>
  <cols>
    <col min="1" max="1" width="8.8515625" style="100" customWidth="1"/>
    <col min="2" max="2" width="60.28125" style="94" customWidth="1"/>
    <col min="3" max="3" width="10.00390625" style="95" hidden="1" customWidth="1"/>
    <col min="4" max="4" width="9.28125" style="96" hidden="1" customWidth="1"/>
    <col min="5" max="5" width="0.13671875" style="96" customWidth="1"/>
    <col min="6" max="6" width="11.57421875" style="97" customWidth="1"/>
    <col min="7" max="7" width="10.28125" style="97" customWidth="1"/>
    <col min="8" max="8" width="10.421875" style="97" customWidth="1"/>
    <col min="9" max="9" width="22.140625" style="106" customWidth="1"/>
    <col min="10" max="10" width="14.7109375" style="99" hidden="1" customWidth="1"/>
    <col min="11" max="11" width="15.8515625" style="99" hidden="1" customWidth="1"/>
    <col min="12" max="12" width="18.7109375" style="99" hidden="1" customWidth="1"/>
    <col min="13" max="14" width="15.28125" style="715" hidden="1" customWidth="1"/>
    <col min="15" max="15" width="22.140625" style="106" hidden="1" customWidth="1"/>
    <col min="16" max="16" width="12.57421875" style="106" hidden="1" customWidth="1"/>
    <col min="17" max="17" width="13.28125" style="106" hidden="1" customWidth="1"/>
    <col min="18" max="18" width="11.7109375" style="106" hidden="1" customWidth="1"/>
    <col min="19" max="20" width="9.140625" style="101" hidden="1" customWidth="1"/>
    <col min="21" max="25" width="9.140625" style="100" hidden="1" customWidth="1"/>
    <col min="26" max="16384" width="9.140625" style="100" customWidth="1"/>
  </cols>
  <sheetData>
    <row r="1" spans="9:18" s="1" customFormat="1" ht="15.75">
      <c r="I1" s="11" t="s">
        <v>96</v>
      </c>
      <c r="K1" s="729"/>
      <c r="M1" s="11"/>
      <c r="N1" s="3"/>
      <c r="O1" s="3"/>
      <c r="P1" s="11"/>
      <c r="Q1" s="11"/>
      <c r="R1" s="11"/>
    </row>
    <row r="2" spans="9:18" s="1" customFormat="1" ht="15.75">
      <c r="I2" s="92" t="s">
        <v>97</v>
      </c>
      <c r="J2" s="8"/>
      <c r="K2" s="729"/>
      <c r="M2" s="92"/>
      <c r="N2" s="92"/>
      <c r="O2" s="3"/>
      <c r="P2" s="92"/>
      <c r="Q2" s="92"/>
      <c r="R2" s="92"/>
    </row>
    <row r="3" spans="8:18" s="1" customFormat="1" ht="15.75">
      <c r="H3" s="8"/>
      <c r="I3" s="92" t="s">
        <v>407</v>
      </c>
      <c r="J3" s="8"/>
      <c r="K3" s="729"/>
      <c r="M3" s="92"/>
      <c r="N3" s="92"/>
      <c r="O3" s="92"/>
      <c r="P3" s="92"/>
      <c r="Q3" s="92"/>
      <c r="R3" s="92"/>
    </row>
    <row r="4" spans="9:18" s="1" customFormat="1" ht="15.75">
      <c r="I4" s="92" t="s">
        <v>98</v>
      </c>
      <c r="J4" s="8"/>
      <c r="K4" s="729"/>
      <c r="M4" s="92"/>
      <c r="N4" s="92"/>
      <c r="O4" s="92"/>
      <c r="P4" s="92"/>
      <c r="Q4" s="92"/>
      <c r="R4" s="92"/>
    </row>
    <row r="5" spans="9:18" s="1" customFormat="1" ht="15.75">
      <c r="I5" s="92" t="s">
        <v>98</v>
      </c>
      <c r="J5" s="8"/>
      <c r="K5" s="729"/>
      <c r="M5" s="92"/>
      <c r="N5" s="92"/>
      <c r="O5" s="92"/>
      <c r="P5" s="92"/>
      <c r="Q5" s="92"/>
      <c r="R5" s="92"/>
    </row>
    <row r="6" spans="9:18" s="1" customFormat="1" ht="15.75">
      <c r="I6" s="91" t="s">
        <v>68</v>
      </c>
      <c r="J6" s="8"/>
      <c r="K6" s="729"/>
      <c r="M6" s="91"/>
      <c r="N6" s="91"/>
      <c r="O6" s="3"/>
      <c r="P6" s="91"/>
      <c r="Q6" s="91"/>
      <c r="R6" s="91"/>
    </row>
    <row r="7" spans="9:18" s="1" customFormat="1" ht="15">
      <c r="I7" s="2"/>
      <c r="K7" s="2"/>
      <c r="M7" s="3"/>
      <c r="N7" s="3"/>
      <c r="O7" s="3"/>
      <c r="P7" s="2"/>
      <c r="Q7" s="2"/>
      <c r="R7" s="2"/>
    </row>
    <row r="8" spans="9:18" s="1" customFormat="1" ht="15.75">
      <c r="I8" s="11" t="s">
        <v>438</v>
      </c>
      <c r="K8" s="2"/>
      <c r="M8" s="3"/>
      <c r="N8" s="3"/>
      <c r="O8" s="3"/>
      <c r="P8" s="11"/>
      <c r="Q8" s="11"/>
      <c r="R8" s="11"/>
    </row>
    <row r="9" spans="9:18" s="1" customFormat="1" ht="15">
      <c r="I9" s="2"/>
      <c r="K9" s="2"/>
      <c r="M9" s="3"/>
      <c r="N9" s="3"/>
      <c r="O9" s="3"/>
      <c r="P9" s="2"/>
      <c r="Q9" s="2"/>
      <c r="R9" s="2"/>
    </row>
    <row r="10" spans="9:18" s="1" customFormat="1" ht="15.75">
      <c r="I10" s="11" t="s">
        <v>439</v>
      </c>
      <c r="K10" s="2"/>
      <c r="M10" s="3"/>
      <c r="N10" s="3"/>
      <c r="O10" s="3"/>
      <c r="P10" s="11"/>
      <c r="Q10" s="11"/>
      <c r="R10" s="11"/>
    </row>
    <row r="11" spans="9:18" s="1" customFormat="1" ht="15.75">
      <c r="I11" s="11"/>
      <c r="K11" s="2"/>
      <c r="M11" s="3"/>
      <c r="N11" s="3"/>
      <c r="O11" s="3"/>
      <c r="P11" s="11"/>
      <c r="Q11" s="11"/>
      <c r="R11" s="11"/>
    </row>
    <row r="12" spans="4:18" ht="15.75">
      <c r="D12" s="1125" t="s">
        <v>631</v>
      </c>
      <c r="E12" s="1125"/>
      <c r="F12" s="1125"/>
      <c r="G12" s="1125"/>
      <c r="H12" s="1125"/>
      <c r="I12" s="1125"/>
      <c r="L12" s="92" t="s">
        <v>341</v>
      </c>
      <c r="M12" s="712"/>
      <c r="N12" s="712"/>
      <c r="O12" s="103"/>
      <c r="P12" s="101"/>
      <c r="Q12" s="101"/>
      <c r="R12" s="101"/>
    </row>
    <row r="13" spans="4:18" ht="15.75">
      <c r="D13" s="1125" t="s">
        <v>97</v>
      </c>
      <c r="E13" s="1125"/>
      <c r="F13" s="1125"/>
      <c r="G13" s="1125"/>
      <c r="H13" s="1125"/>
      <c r="I13" s="1125"/>
      <c r="L13" s="92" t="s">
        <v>97</v>
      </c>
      <c r="M13" s="713"/>
      <c r="N13" s="713"/>
      <c r="O13" s="103"/>
      <c r="P13" s="101"/>
      <c r="Q13" s="101"/>
      <c r="R13" s="101"/>
    </row>
    <row r="14" spans="2:18" ht="15.75">
      <c r="B14" s="1125" t="s">
        <v>407</v>
      </c>
      <c r="C14" s="1125"/>
      <c r="D14" s="1125"/>
      <c r="E14" s="1125"/>
      <c r="F14" s="1125"/>
      <c r="G14" s="1125"/>
      <c r="H14" s="1125"/>
      <c r="I14" s="1125"/>
      <c r="L14" s="92" t="s">
        <v>95</v>
      </c>
      <c r="M14" s="712"/>
      <c r="N14" s="712"/>
      <c r="O14" s="103"/>
      <c r="P14" s="101"/>
      <c r="Q14" s="101"/>
      <c r="R14" s="101"/>
    </row>
    <row r="15" spans="4:18" ht="15.75">
      <c r="D15" s="1125" t="s">
        <v>98</v>
      </c>
      <c r="E15" s="1125"/>
      <c r="F15" s="1125"/>
      <c r="G15" s="1125"/>
      <c r="H15" s="1125"/>
      <c r="I15" s="1125"/>
      <c r="L15" s="92" t="s">
        <v>98</v>
      </c>
      <c r="M15" s="712"/>
      <c r="N15" s="712"/>
      <c r="O15" s="103"/>
      <c r="P15" s="101"/>
      <c r="Q15" s="101"/>
      <c r="R15" s="101"/>
    </row>
    <row r="16" spans="4:18" ht="15.75">
      <c r="D16" s="1126" t="s">
        <v>124</v>
      </c>
      <c r="E16" s="1126"/>
      <c r="F16" s="1126"/>
      <c r="G16" s="1126"/>
      <c r="H16" s="1126"/>
      <c r="I16" s="1126"/>
      <c r="L16" s="93" t="s">
        <v>342</v>
      </c>
      <c r="M16" s="714"/>
      <c r="N16" s="714"/>
      <c r="O16" s="101"/>
      <c r="P16" s="101"/>
      <c r="Q16" s="101"/>
      <c r="R16" s="101"/>
    </row>
    <row r="17" spans="12:14" ht="12.75">
      <c r="L17" s="96"/>
      <c r="M17" s="714"/>
      <c r="N17" s="714"/>
    </row>
    <row r="18" spans="5:18" ht="15.75">
      <c r="E18" s="102"/>
      <c r="F18" s="102"/>
      <c r="G18" s="102"/>
      <c r="H18" s="102"/>
      <c r="I18" s="108" t="s">
        <v>438</v>
      </c>
      <c r="L18" s="96"/>
      <c r="M18" s="714"/>
      <c r="N18" s="714"/>
      <c r="O18" s="108" t="s">
        <v>438</v>
      </c>
      <c r="P18" s="108"/>
      <c r="Q18" s="108"/>
      <c r="R18" s="108"/>
    </row>
    <row r="19" spans="5:18" ht="15.75">
      <c r="E19" s="102"/>
      <c r="F19" s="102"/>
      <c r="G19" s="102"/>
      <c r="H19" s="102"/>
      <c r="I19" s="109"/>
      <c r="L19" s="96"/>
      <c r="M19" s="714"/>
      <c r="N19" s="714"/>
      <c r="O19" s="109"/>
      <c r="P19" s="109"/>
      <c r="Q19" s="109"/>
      <c r="R19" s="109"/>
    </row>
    <row r="20" spans="5:18" ht="15.75">
      <c r="E20" s="102"/>
      <c r="F20" s="102"/>
      <c r="G20" s="102"/>
      <c r="H20" s="102"/>
      <c r="I20" s="108" t="s">
        <v>343</v>
      </c>
      <c r="L20" s="96"/>
      <c r="M20" s="714"/>
      <c r="N20" s="714"/>
      <c r="O20" s="108" t="s">
        <v>343</v>
      </c>
      <c r="P20" s="108"/>
      <c r="Q20" s="108"/>
      <c r="R20" s="108"/>
    </row>
    <row r="21" spans="2:18" ht="12.75">
      <c r="B21" s="110"/>
      <c r="C21" s="111"/>
      <c r="D21" s="112"/>
      <c r="E21" s="112"/>
      <c r="F21" s="113"/>
      <c r="G21" s="113"/>
      <c r="H21" s="113"/>
      <c r="I21" s="114"/>
      <c r="J21" s="115" t="s">
        <v>344</v>
      </c>
      <c r="K21" s="116">
        <v>72195.9</v>
      </c>
      <c r="L21" s="117">
        <v>73707.5</v>
      </c>
      <c r="M21" s="714"/>
      <c r="N21" s="714"/>
      <c r="O21" s="114"/>
      <c r="P21" s="114"/>
      <c r="Q21" s="114"/>
      <c r="R21" s="114"/>
    </row>
    <row r="22" spans="2:18" ht="12.75">
      <c r="B22" s="110"/>
      <c r="C22" s="111"/>
      <c r="D22" s="112"/>
      <c r="E22" s="112"/>
      <c r="F22" s="113"/>
      <c r="G22" s="118" t="s">
        <v>345</v>
      </c>
      <c r="H22" s="113"/>
      <c r="I22" s="119"/>
      <c r="J22" s="115" t="s">
        <v>346</v>
      </c>
      <c r="K22" s="116">
        <v>1804.9</v>
      </c>
      <c r="L22" s="120">
        <v>3685.4</v>
      </c>
      <c r="O22" s="119"/>
      <c r="P22" s="119"/>
      <c r="Q22" s="119"/>
      <c r="R22" s="119"/>
    </row>
    <row r="23" spans="2:18" ht="15.75">
      <c r="B23" s="1210"/>
      <c r="C23" s="1210"/>
      <c r="D23" s="1210"/>
      <c r="E23" s="1210"/>
      <c r="F23" s="1210"/>
      <c r="G23" s="1210"/>
      <c r="H23" s="1210"/>
      <c r="I23" s="1210"/>
      <c r="J23" s="121" t="s">
        <v>345</v>
      </c>
      <c r="K23" s="122">
        <f>K21-K22-K31</f>
        <v>-0.00018000000272877514</v>
      </c>
      <c r="L23" s="123">
        <f>L21-L22-L31</f>
        <v>0.0004174000059720129</v>
      </c>
      <c r="O23" s="101"/>
      <c r="P23" s="101"/>
      <c r="Q23" s="101"/>
      <c r="R23" s="101"/>
    </row>
    <row r="24" spans="1:18" ht="15" customHeight="1">
      <c r="A24" s="124"/>
      <c r="B24" s="125" t="s">
        <v>347</v>
      </c>
      <c r="C24" s="125"/>
      <c r="D24" s="125"/>
      <c r="E24" s="125"/>
      <c r="F24" s="125"/>
      <c r="G24" s="126"/>
      <c r="H24" s="125"/>
      <c r="I24" s="125"/>
      <c r="J24" s="125"/>
      <c r="K24" s="125"/>
      <c r="L24" s="125"/>
      <c r="O24" s="125"/>
      <c r="P24" s="125"/>
      <c r="Q24" s="125"/>
      <c r="R24" s="125"/>
    </row>
    <row r="25" spans="1:18" ht="17.25" customHeight="1">
      <c r="A25" s="1209" t="s">
        <v>348</v>
      </c>
      <c r="B25" s="1209"/>
      <c r="C25" s="1209"/>
      <c r="D25" s="1209"/>
      <c r="E25" s="1209"/>
      <c r="F25" s="1209"/>
      <c r="G25" s="1209"/>
      <c r="H25" s="1209"/>
      <c r="I25" s="1209"/>
      <c r="J25" s="127"/>
      <c r="K25" s="100"/>
      <c r="L25" s="100"/>
      <c r="O25" s="101"/>
      <c r="P25" s="101"/>
      <c r="Q25" s="101"/>
      <c r="R25" s="101"/>
    </row>
    <row r="26" spans="1:18" ht="15" customHeight="1">
      <c r="A26" s="1209" t="s">
        <v>349</v>
      </c>
      <c r="B26" s="1209"/>
      <c r="C26" s="1209"/>
      <c r="D26" s="1209"/>
      <c r="E26" s="1209"/>
      <c r="F26" s="1209"/>
      <c r="G26" s="1209"/>
      <c r="H26" s="1209"/>
      <c r="I26" s="1209"/>
      <c r="J26" s="127"/>
      <c r="K26" s="100"/>
      <c r="L26" s="100"/>
      <c r="O26" s="101"/>
      <c r="P26" s="101"/>
      <c r="Q26" s="101"/>
      <c r="R26" s="101"/>
    </row>
    <row r="27" spans="1:18" ht="13.5" customHeight="1">
      <c r="A27" s="1209" t="s">
        <v>230</v>
      </c>
      <c r="B27" s="1209"/>
      <c r="C27" s="1209"/>
      <c r="D27" s="1209"/>
      <c r="E27" s="1209"/>
      <c r="F27" s="1209"/>
      <c r="G27" s="1209"/>
      <c r="H27" s="1209"/>
      <c r="I27" s="1209"/>
      <c r="J27" s="127"/>
      <c r="K27" s="100"/>
      <c r="L27" s="100"/>
      <c r="O27" s="101"/>
      <c r="P27" s="101"/>
      <c r="Q27" s="101"/>
      <c r="R27" s="101"/>
    </row>
    <row r="28" spans="1:18" ht="15.75" customHeight="1">
      <c r="A28" s="1209" t="s">
        <v>231</v>
      </c>
      <c r="B28" s="1209"/>
      <c r="C28" s="1209"/>
      <c r="D28" s="1209"/>
      <c r="E28" s="1209"/>
      <c r="F28" s="1209"/>
      <c r="G28" s="1209"/>
      <c r="H28" s="1209"/>
      <c r="I28" s="1209"/>
      <c r="J28" s="127"/>
      <c r="K28" s="100"/>
      <c r="L28" s="100"/>
      <c r="O28" s="101"/>
      <c r="P28" s="101"/>
      <c r="Q28" s="101"/>
      <c r="R28" s="101"/>
    </row>
    <row r="29" spans="2:18" ht="16.5" thickBot="1">
      <c r="B29" s="128"/>
      <c r="C29" s="129"/>
      <c r="D29" s="130"/>
      <c r="E29" s="130"/>
      <c r="F29" s="131"/>
      <c r="G29" s="131"/>
      <c r="H29" s="131"/>
      <c r="I29" s="132" t="s">
        <v>350</v>
      </c>
      <c r="J29" s="133"/>
      <c r="K29" s="133"/>
      <c r="L29" s="133"/>
      <c r="O29" s="132" t="s">
        <v>350</v>
      </c>
      <c r="P29" s="132"/>
      <c r="Q29" s="132"/>
      <c r="R29" s="132"/>
    </row>
    <row r="30" spans="2:18" ht="140.25" hidden="1">
      <c r="B30" s="134" t="s">
        <v>351</v>
      </c>
      <c r="C30" s="135" t="s">
        <v>352</v>
      </c>
      <c r="D30" s="135" t="s">
        <v>353</v>
      </c>
      <c r="E30" s="135" t="s">
        <v>354</v>
      </c>
      <c r="F30" s="136" t="s">
        <v>355</v>
      </c>
      <c r="G30" s="136" t="s">
        <v>356</v>
      </c>
      <c r="H30" s="136" t="s">
        <v>357</v>
      </c>
      <c r="I30" s="137" t="s">
        <v>358</v>
      </c>
      <c r="J30" s="138"/>
      <c r="K30" s="139" t="s">
        <v>359</v>
      </c>
      <c r="L30" s="139" t="s">
        <v>360</v>
      </c>
      <c r="O30" s="137" t="s">
        <v>358</v>
      </c>
      <c r="P30" s="137"/>
      <c r="Q30" s="137"/>
      <c r="R30" s="137"/>
    </row>
    <row r="31" spans="2:20" s="140" customFormat="1" ht="15.75" hidden="1">
      <c r="B31" s="141" t="s">
        <v>361</v>
      </c>
      <c r="C31" s="142" t="s">
        <v>362</v>
      </c>
      <c r="D31" s="142" t="s">
        <v>362</v>
      </c>
      <c r="E31" s="142" t="s">
        <v>362</v>
      </c>
      <c r="F31" s="143" t="s">
        <v>362</v>
      </c>
      <c r="G31" s="143" t="s">
        <v>362</v>
      </c>
      <c r="H31" s="143" t="s">
        <v>362</v>
      </c>
      <c r="I31" s="144">
        <f>I32+I75+I80+I94+I116+I155+I163+I177+I184</f>
        <v>69983.1</v>
      </c>
      <c r="J31" s="145"/>
      <c r="K31" s="146">
        <f>K32+K75+K80+K94+K116+K155+K163+K177+K184</f>
        <v>70391.00018</v>
      </c>
      <c r="L31" s="146">
        <f>L32+L75+L80+L94+L116+L155+L163+L177+L184</f>
        <v>70022.0995826</v>
      </c>
      <c r="M31" s="646"/>
      <c r="N31" s="646"/>
      <c r="O31" s="144">
        <f>O32+O75+O80+O94+O116+O155+O163+O177+O184</f>
        <v>69983.1</v>
      </c>
      <c r="P31" s="144"/>
      <c r="Q31" s="144"/>
      <c r="R31" s="144"/>
      <c r="S31" s="147"/>
      <c r="T31" s="147"/>
    </row>
    <row r="32" spans="2:20" s="140" customFormat="1" ht="14.25" hidden="1">
      <c r="B32" s="148" t="s">
        <v>119</v>
      </c>
      <c r="C32" s="149" t="s">
        <v>120</v>
      </c>
      <c r="D32" s="150" t="s">
        <v>121</v>
      </c>
      <c r="E32" s="150"/>
      <c r="F32" s="151"/>
      <c r="G32" s="151"/>
      <c r="H32" s="151"/>
      <c r="I32" s="152">
        <f>I36+I41+I59+I66+I71</f>
        <v>16206.808</v>
      </c>
      <c r="J32" s="153"/>
      <c r="K32" s="154">
        <f>K36+K41+K59+K66+K71</f>
        <v>16980.08218</v>
      </c>
      <c r="L32" s="154">
        <f>L36+L41+L59+L66+L71</f>
        <v>17936.364582600003</v>
      </c>
      <c r="M32" s="646"/>
      <c r="N32" s="646"/>
      <c r="O32" s="152">
        <f>O36+O41+O59+O66+O71</f>
        <v>16206.808</v>
      </c>
      <c r="P32" s="152"/>
      <c r="Q32" s="152"/>
      <c r="R32" s="152"/>
      <c r="S32" s="147"/>
      <c r="T32" s="147"/>
    </row>
    <row r="33" spans="2:20" s="140" customFormat="1" ht="51" hidden="1">
      <c r="B33" s="155" t="s">
        <v>122</v>
      </c>
      <c r="C33" s="156"/>
      <c r="D33" s="157" t="s">
        <v>121</v>
      </c>
      <c r="E33" s="157" t="s">
        <v>123</v>
      </c>
      <c r="F33" s="158"/>
      <c r="G33" s="159"/>
      <c r="H33" s="157" t="s">
        <v>123</v>
      </c>
      <c r="I33" s="160"/>
      <c r="J33" s="161"/>
      <c r="K33" s="161"/>
      <c r="L33" s="161"/>
      <c r="M33" s="646"/>
      <c r="N33" s="646"/>
      <c r="O33" s="160"/>
      <c r="P33" s="160"/>
      <c r="Q33" s="160"/>
      <c r="R33" s="160"/>
      <c r="S33" s="147"/>
      <c r="T33" s="147"/>
    </row>
    <row r="34" spans="2:20" s="140" customFormat="1" ht="51" hidden="1">
      <c r="B34" s="155" t="s">
        <v>414</v>
      </c>
      <c r="C34" s="156"/>
      <c r="D34" s="162" t="s">
        <v>121</v>
      </c>
      <c r="E34" s="162" t="s">
        <v>123</v>
      </c>
      <c r="F34" s="158">
        <v>9100000</v>
      </c>
      <c r="G34" s="159"/>
      <c r="H34" s="157" t="s">
        <v>123</v>
      </c>
      <c r="I34" s="160"/>
      <c r="J34" s="161"/>
      <c r="K34" s="161"/>
      <c r="L34" s="161"/>
      <c r="M34" s="646"/>
      <c r="N34" s="646"/>
      <c r="O34" s="160"/>
      <c r="P34" s="160"/>
      <c r="Q34" s="160"/>
      <c r="R34" s="160"/>
      <c r="S34" s="147"/>
      <c r="T34" s="147"/>
    </row>
    <row r="35" spans="2:20" s="140" customFormat="1" ht="25.5" customHeight="1" hidden="1">
      <c r="B35" s="163" t="s">
        <v>415</v>
      </c>
      <c r="C35" s="156"/>
      <c r="D35" s="164" t="s">
        <v>121</v>
      </c>
      <c r="E35" s="164" t="s">
        <v>123</v>
      </c>
      <c r="F35" s="165">
        <v>9100003</v>
      </c>
      <c r="G35" s="159"/>
      <c r="H35" s="166" t="s">
        <v>123</v>
      </c>
      <c r="I35" s="160"/>
      <c r="J35" s="161"/>
      <c r="K35" s="161"/>
      <c r="L35" s="161"/>
      <c r="M35" s="646"/>
      <c r="N35" s="646"/>
      <c r="O35" s="160"/>
      <c r="P35" s="160"/>
      <c r="Q35" s="160"/>
      <c r="R35" s="160"/>
      <c r="S35" s="147"/>
      <c r="T35" s="147"/>
    </row>
    <row r="36" spans="2:20" s="140" customFormat="1" ht="51" hidden="1">
      <c r="B36" s="155" t="s">
        <v>416</v>
      </c>
      <c r="C36" s="156"/>
      <c r="D36" s="157" t="s">
        <v>121</v>
      </c>
      <c r="E36" s="157" t="s">
        <v>417</v>
      </c>
      <c r="F36" s="165"/>
      <c r="G36" s="159"/>
      <c r="H36" s="157" t="s">
        <v>417</v>
      </c>
      <c r="I36" s="167">
        <f>I37</f>
        <v>2155.786</v>
      </c>
      <c r="J36" s="161"/>
      <c r="K36" s="168">
        <f>K37</f>
        <v>2285.1331600000003</v>
      </c>
      <c r="L36" s="168">
        <f>L37</f>
        <v>2445.0924812000003</v>
      </c>
      <c r="M36" s="646"/>
      <c r="N36" s="646"/>
      <c r="O36" s="167">
        <f>O37</f>
        <v>2155.786</v>
      </c>
      <c r="P36" s="167"/>
      <c r="Q36" s="167"/>
      <c r="R36" s="167"/>
      <c r="S36" s="147"/>
      <c r="T36" s="147"/>
    </row>
    <row r="37" spans="2:20" s="140" customFormat="1" ht="51" hidden="1">
      <c r="B37" s="169" t="s">
        <v>414</v>
      </c>
      <c r="C37" s="156"/>
      <c r="D37" s="162" t="s">
        <v>121</v>
      </c>
      <c r="E37" s="157" t="s">
        <v>417</v>
      </c>
      <c r="F37" s="158">
        <v>9100000</v>
      </c>
      <c r="G37" s="159"/>
      <c r="H37" s="157" t="s">
        <v>417</v>
      </c>
      <c r="I37" s="167">
        <f>I38</f>
        <v>2155.786</v>
      </c>
      <c r="J37" s="168"/>
      <c r="K37" s="168">
        <f>K38</f>
        <v>2285.1331600000003</v>
      </c>
      <c r="L37" s="168">
        <f>L38</f>
        <v>2445.0924812000003</v>
      </c>
      <c r="M37" s="646"/>
      <c r="N37" s="646"/>
      <c r="O37" s="167">
        <f>O38</f>
        <v>2155.786</v>
      </c>
      <c r="P37" s="167"/>
      <c r="Q37" s="167"/>
      <c r="R37" s="167"/>
      <c r="S37" s="147"/>
      <c r="T37" s="147"/>
    </row>
    <row r="38" spans="2:20" s="140" customFormat="1" ht="21.75" customHeight="1" hidden="1">
      <c r="B38" s="170" t="s">
        <v>418</v>
      </c>
      <c r="C38" s="156"/>
      <c r="D38" s="164" t="s">
        <v>121</v>
      </c>
      <c r="E38" s="166" t="s">
        <v>417</v>
      </c>
      <c r="F38" s="158">
        <v>9100004</v>
      </c>
      <c r="G38" s="159"/>
      <c r="H38" s="166" t="s">
        <v>417</v>
      </c>
      <c r="I38" s="167">
        <f>I39+I40</f>
        <v>2155.786</v>
      </c>
      <c r="J38" s="161"/>
      <c r="K38" s="168">
        <f>K39+K40</f>
        <v>2285.1331600000003</v>
      </c>
      <c r="L38" s="168">
        <f>L39+L40</f>
        <v>2445.0924812000003</v>
      </c>
      <c r="M38" s="646"/>
      <c r="N38" s="646"/>
      <c r="O38" s="167">
        <f>O39+O40</f>
        <v>2155.786</v>
      </c>
      <c r="P38" s="167"/>
      <c r="Q38" s="167"/>
      <c r="R38" s="167"/>
      <c r="S38" s="147"/>
      <c r="T38" s="147"/>
    </row>
    <row r="39" spans="2:20" s="140" customFormat="1" ht="15.75" customHeight="1" hidden="1">
      <c r="B39" s="171" t="s">
        <v>419</v>
      </c>
      <c r="C39" s="156"/>
      <c r="D39" s="164" t="s">
        <v>121</v>
      </c>
      <c r="E39" s="166" t="s">
        <v>417</v>
      </c>
      <c r="F39" s="165">
        <v>9100004</v>
      </c>
      <c r="G39" s="172">
        <v>120</v>
      </c>
      <c r="H39" s="166" t="s">
        <v>417</v>
      </c>
      <c r="I39" s="173">
        <v>1300.211</v>
      </c>
      <c r="J39" s="168"/>
      <c r="K39" s="174">
        <f>I39*106%</f>
        <v>1378.22366</v>
      </c>
      <c r="L39" s="174">
        <f>K39*107%</f>
        <v>1474.6993162</v>
      </c>
      <c r="M39" s="646"/>
      <c r="N39" s="646"/>
      <c r="O39" s="173">
        <v>1300.211</v>
      </c>
      <c r="P39" s="173"/>
      <c r="Q39" s="173"/>
      <c r="R39" s="173"/>
      <c r="S39" s="147"/>
      <c r="T39" s="147"/>
    </row>
    <row r="40" spans="2:20" s="140" customFormat="1" ht="18" customHeight="1" hidden="1">
      <c r="B40" s="171" t="s">
        <v>420</v>
      </c>
      <c r="C40" s="156"/>
      <c r="D40" s="164" t="s">
        <v>121</v>
      </c>
      <c r="E40" s="166" t="s">
        <v>417</v>
      </c>
      <c r="F40" s="165">
        <v>9100004</v>
      </c>
      <c r="G40" s="172">
        <v>240</v>
      </c>
      <c r="H40" s="166" t="s">
        <v>417</v>
      </c>
      <c r="I40" s="175">
        <v>855.575</v>
      </c>
      <c r="J40" s="161"/>
      <c r="K40" s="176">
        <f>I40*106%</f>
        <v>906.9095000000001</v>
      </c>
      <c r="L40" s="176">
        <f>K40*107%</f>
        <v>970.3931650000002</v>
      </c>
      <c r="M40" s="646"/>
      <c r="N40" s="646"/>
      <c r="O40" s="175">
        <v>855.575</v>
      </c>
      <c r="P40" s="175"/>
      <c r="Q40" s="175"/>
      <c r="R40" s="175"/>
      <c r="S40" s="147"/>
      <c r="T40" s="147"/>
    </row>
    <row r="41" spans="2:18" ht="51" hidden="1">
      <c r="B41" s="177" t="s">
        <v>421</v>
      </c>
      <c r="C41" s="178" t="s">
        <v>422</v>
      </c>
      <c r="D41" s="179" t="s">
        <v>121</v>
      </c>
      <c r="E41" s="179" t="s">
        <v>423</v>
      </c>
      <c r="F41" s="136" t="s">
        <v>362</v>
      </c>
      <c r="G41" s="136" t="s">
        <v>362</v>
      </c>
      <c r="H41" s="136" t="s">
        <v>423</v>
      </c>
      <c r="I41" s="180">
        <f>I42</f>
        <v>11843.717</v>
      </c>
      <c r="J41" s="181"/>
      <c r="K41" s="182">
        <f>K42</f>
        <v>12487.644020000002</v>
      </c>
      <c r="L41" s="182">
        <f>L42</f>
        <v>13283.967101400003</v>
      </c>
      <c r="O41" s="180">
        <f>O42</f>
        <v>11843.717</v>
      </c>
      <c r="P41" s="180"/>
      <c r="Q41" s="180"/>
      <c r="R41" s="180"/>
    </row>
    <row r="42" spans="2:18" ht="42.75" customHeight="1" hidden="1">
      <c r="B42" s="177" t="s">
        <v>414</v>
      </c>
      <c r="C42" s="179" t="s">
        <v>422</v>
      </c>
      <c r="D42" s="179" t="s">
        <v>121</v>
      </c>
      <c r="E42" s="179" t="s">
        <v>423</v>
      </c>
      <c r="F42" s="136">
        <v>9100000</v>
      </c>
      <c r="G42" s="136" t="s">
        <v>362</v>
      </c>
      <c r="H42" s="136" t="s">
        <v>423</v>
      </c>
      <c r="I42" s="180">
        <f>I43+I46+I48+I50+I53+I56</f>
        <v>11843.717</v>
      </c>
      <c r="J42" s="181"/>
      <c r="K42" s="182">
        <f>K43+K46+K48+K50+K53+K56</f>
        <v>12487.644020000002</v>
      </c>
      <c r="L42" s="182">
        <f>L43+L46+L48+L50+L53+L56</f>
        <v>13283.967101400003</v>
      </c>
      <c r="O42" s="180">
        <f>O43+O46+O48+O50+O53+O56</f>
        <v>11843.717</v>
      </c>
      <c r="P42" s="180"/>
      <c r="Q42" s="180"/>
      <c r="R42" s="180"/>
    </row>
    <row r="43" spans="2:18" ht="21" customHeight="1" hidden="1">
      <c r="B43" s="183" t="s">
        <v>418</v>
      </c>
      <c r="C43" s="178" t="s">
        <v>422</v>
      </c>
      <c r="D43" s="178" t="s">
        <v>121</v>
      </c>
      <c r="E43" s="178" t="s">
        <v>423</v>
      </c>
      <c r="F43" s="136">
        <v>9100004</v>
      </c>
      <c r="G43" s="184" t="s">
        <v>362</v>
      </c>
      <c r="H43" s="184" t="s">
        <v>423</v>
      </c>
      <c r="I43" s="185">
        <f>I44+I45</f>
        <v>9577.506</v>
      </c>
      <c r="J43" s="176"/>
      <c r="K43" s="186">
        <f>K44+K45</f>
        <v>10152.15636</v>
      </c>
      <c r="L43" s="186">
        <f>L44+L45</f>
        <v>10862.807305200002</v>
      </c>
      <c r="O43" s="185">
        <f>O44+O45</f>
        <v>9577.506</v>
      </c>
      <c r="P43" s="185"/>
      <c r="Q43" s="185"/>
      <c r="R43" s="185"/>
    </row>
    <row r="44" spans="2:18" ht="21" customHeight="1" hidden="1">
      <c r="B44" s="171" t="s">
        <v>419</v>
      </c>
      <c r="C44" s="178"/>
      <c r="D44" s="178" t="s">
        <v>121</v>
      </c>
      <c r="E44" s="178" t="s">
        <v>423</v>
      </c>
      <c r="F44" s="184">
        <v>9100004</v>
      </c>
      <c r="G44" s="184">
        <v>120</v>
      </c>
      <c r="H44" s="184" t="s">
        <v>423</v>
      </c>
      <c r="I44" s="187">
        <v>7361.933</v>
      </c>
      <c r="J44" s="174"/>
      <c r="K44" s="174">
        <f>I44*106%</f>
        <v>7803.64898</v>
      </c>
      <c r="L44" s="174">
        <f>K44*107%</f>
        <v>8349.904408600001</v>
      </c>
      <c r="O44" s="187">
        <v>7361.933</v>
      </c>
      <c r="P44" s="187"/>
      <c r="Q44" s="187"/>
      <c r="R44" s="187"/>
    </row>
    <row r="45" spans="2:18" ht="21" customHeight="1" hidden="1">
      <c r="B45" s="171" t="s">
        <v>420</v>
      </c>
      <c r="C45" s="178"/>
      <c r="D45" s="178" t="s">
        <v>121</v>
      </c>
      <c r="E45" s="178" t="s">
        <v>423</v>
      </c>
      <c r="F45" s="184">
        <v>9100004</v>
      </c>
      <c r="G45" s="184">
        <v>240</v>
      </c>
      <c r="H45" s="184" t="s">
        <v>423</v>
      </c>
      <c r="I45" s="187">
        <v>2215.573</v>
      </c>
      <c r="J45" s="174"/>
      <c r="K45" s="174">
        <f>I45*106%</f>
        <v>2348.50738</v>
      </c>
      <c r="L45" s="174">
        <f>K45*107%</f>
        <v>2512.9028966</v>
      </c>
      <c r="O45" s="187">
        <v>2215.573</v>
      </c>
      <c r="P45" s="187"/>
      <c r="Q45" s="187"/>
      <c r="R45" s="187"/>
    </row>
    <row r="46" spans="2:18" ht="51" hidden="1">
      <c r="B46" s="183" t="s">
        <v>424</v>
      </c>
      <c r="C46" s="178" t="s">
        <v>422</v>
      </c>
      <c r="D46" s="178" t="s">
        <v>121</v>
      </c>
      <c r="E46" s="178" t="s">
        <v>423</v>
      </c>
      <c r="F46" s="188" t="s">
        <v>425</v>
      </c>
      <c r="G46" s="189"/>
      <c r="H46" s="184" t="s">
        <v>423</v>
      </c>
      <c r="I46" s="173">
        <f>I47</f>
        <v>1154.611</v>
      </c>
      <c r="J46" s="190"/>
      <c r="K46" s="190">
        <f>K47</f>
        <v>1223.88766</v>
      </c>
      <c r="L46" s="190">
        <f>L47</f>
        <v>1309.5597962000002</v>
      </c>
      <c r="O46" s="173">
        <f>O47</f>
        <v>1154.611</v>
      </c>
      <c r="P46" s="173"/>
      <c r="Q46" s="173"/>
      <c r="R46" s="173"/>
    </row>
    <row r="47" spans="2:18" ht="51" hidden="1">
      <c r="B47" s="171" t="s">
        <v>419</v>
      </c>
      <c r="C47" s="178"/>
      <c r="D47" s="178" t="s">
        <v>121</v>
      </c>
      <c r="E47" s="178" t="s">
        <v>423</v>
      </c>
      <c r="F47" s="189" t="s">
        <v>425</v>
      </c>
      <c r="G47" s="184">
        <v>120</v>
      </c>
      <c r="H47" s="184" t="s">
        <v>423</v>
      </c>
      <c r="I47" s="173">
        <v>1154.611</v>
      </c>
      <c r="J47" s="190"/>
      <c r="K47" s="174">
        <f>I47*106%</f>
        <v>1223.88766</v>
      </c>
      <c r="L47" s="174">
        <f>K47*107%</f>
        <v>1309.5597962000002</v>
      </c>
      <c r="O47" s="173">
        <v>1154.611</v>
      </c>
      <c r="P47" s="173"/>
      <c r="Q47" s="173"/>
      <c r="R47" s="173"/>
    </row>
    <row r="48" spans="2:18" ht="51" hidden="1">
      <c r="B48" s="191" t="s">
        <v>426</v>
      </c>
      <c r="C48" s="178"/>
      <c r="D48" s="178" t="s">
        <v>121</v>
      </c>
      <c r="E48" s="178" t="s">
        <v>423</v>
      </c>
      <c r="F48" s="188" t="s">
        <v>427</v>
      </c>
      <c r="G48" s="189"/>
      <c r="H48" s="184" t="s">
        <v>423</v>
      </c>
      <c r="I48" s="192">
        <f>I49</f>
        <v>171.8</v>
      </c>
      <c r="J48" s="181"/>
      <c r="K48" s="181">
        <f>K49</f>
        <v>171.8</v>
      </c>
      <c r="L48" s="181">
        <f>L49</f>
        <v>171.8</v>
      </c>
      <c r="O48" s="192">
        <f>O49</f>
        <v>171.8</v>
      </c>
      <c r="P48" s="192"/>
      <c r="Q48" s="192"/>
      <c r="R48" s="192"/>
    </row>
    <row r="49" spans="2:18" ht="51" hidden="1">
      <c r="B49" s="171" t="s">
        <v>428</v>
      </c>
      <c r="C49" s="178"/>
      <c r="D49" s="178" t="s">
        <v>121</v>
      </c>
      <c r="E49" s="178" t="s">
        <v>423</v>
      </c>
      <c r="F49" s="189" t="s">
        <v>427</v>
      </c>
      <c r="G49" s="189" t="s">
        <v>429</v>
      </c>
      <c r="H49" s="184" t="s">
        <v>423</v>
      </c>
      <c r="I49" s="193">
        <v>171.8</v>
      </c>
      <c r="J49" s="176"/>
      <c r="K49" s="176">
        <v>171.8</v>
      </c>
      <c r="L49" s="176">
        <v>171.8</v>
      </c>
      <c r="O49" s="193">
        <v>171.8</v>
      </c>
      <c r="P49" s="193"/>
      <c r="Q49" s="193"/>
      <c r="R49" s="193"/>
    </row>
    <row r="50" spans="2:18" ht="45.75" customHeight="1" hidden="1">
      <c r="B50" s="194" t="s">
        <v>430</v>
      </c>
      <c r="C50" s="178"/>
      <c r="D50" s="195" t="s">
        <v>121</v>
      </c>
      <c r="E50" s="195" t="s">
        <v>423</v>
      </c>
      <c r="F50" s="188" t="s">
        <v>431</v>
      </c>
      <c r="G50" s="189"/>
      <c r="H50" s="189" t="s">
        <v>423</v>
      </c>
      <c r="I50" s="192">
        <f>I52</f>
        <v>263</v>
      </c>
      <c r="J50" s="181"/>
      <c r="K50" s="181">
        <f>K52</f>
        <v>263</v>
      </c>
      <c r="L50" s="181">
        <f>L52</f>
        <v>263</v>
      </c>
      <c r="O50" s="192">
        <f>O52</f>
        <v>263</v>
      </c>
      <c r="P50" s="192"/>
      <c r="Q50" s="192"/>
      <c r="R50" s="192"/>
    </row>
    <row r="51" spans="2:18" ht="46.5" customHeight="1" hidden="1">
      <c r="B51" s="196" t="s">
        <v>432</v>
      </c>
      <c r="C51" s="195"/>
      <c r="D51" s="195" t="s">
        <v>121</v>
      </c>
      <c r="E51" s="195" t="s">
        <v>423</v>
      </c>
      <c r="F51" s="189" t="s">
        <v>433</v>
      </c>
      <c r="G51" s="189"/>
      <c r="H51" s="189" t="s">
        <v>423</v>
      </c>
      <c r="I51" s="175"/>
      <c r="J51" s="197"/>
      <c r="K51" s="197"/>
      <c r="L51" s="197"/>
      <c r="O51" s="175"/>
      <c r="P51" s="175"/>
      <c r="Q51" s="175"/>
      <c r="R51" s="175"/>
    </row>
    <row r="52" spans="2:18" ht="15" customHeight="1" hidden="1">
      <c r="B52" s="171" t="s">
        <v>434</v>
      </c>
      <c r="C52" s="195"/>
      <c r="D52" s="195" t="s">
        <v>121</v>
      </c>
      <c r="E52" s="195" t="s">
        <v>423</v>
      </c>
      <c r="F52" s="189" t="s">
        <v>431</v>
      </c>
      <c r="G52" s="189" t="s">
        <v>435</v>
      </c>
      <c r="H52" s="189" t="s">
        <v>423</v>
      </c>
      <c r="I52" s="175">
        <v>263</v>
      </c>
      <c r="J52" s="197"/>
      <c r="K52" s="197">
        <v>263</v>
      </c>
      <c r="L52" s="197">
        <v>263</v>
      </c>
      <c r="O52" s="175">
        <v>263</v>
      </c>
      <c r="P52" s="175"/>
      <c r="Q52" s="175"/>
      <c r="R52" s="175"/>
    </row>
    <row r="53" spans="2:18" ht="67.5" customHeight="1" hidden="1">
      <c r="B53" s="198" t="s">
        <v>436</v>
      </c>
      <c r="C53" s="195"/>
      <c r="D53" s="195" t="s">
        <v>121</v>
      </c>
      <c r="E53" s="195" t="s">
        <v>423</v>
      </c>
      <c r="F53" s="188" t="s">
        <v>437</v>
      </c>
      <c r="G53" s="189"/>
      <c r="H53" s="189" t="s">
        <v>423</v>
      </c>
      <c r="I53" s="160">
        <f>I54</f>
        <v>130.1</v>
      </c>
      <c r="J53" s="161"/>
      <c r="K53" s="161">
        <f>K54</f>
        <v>130.1</v>
      </c>
      <c r="L53" s="161">
        <f>L54</f>
        <v>130.1</v>
      </c>
      <c r="O53" s="160">
        <f>O54</f>
        <v>130.1</v>
      </c>
      <c r="P53" s="160"/>
      <c r="Q53" s="160"/>
      <c r="R53" s="160"/>
    </row>
    <row r="54" spans="2:18" ht="15" customHeight="1" hidden="1">
      <c r="B54" s="171" t="s">
        <v>434</v>
      </c>
      <c r="C54" s="195"/>
      <c r="D54" s="195" t="s">
        <v>121</v>
      </c>
      <c r="E54" s="195" t="s">
        <v>423</v>
      </c>
      <c r="F54" s="189" t="s">
        <v>437</v>
      </c>
      <c r="G54" s="189" t="s">
        <v>435</v>
      </c>
      <c r="H54" s="189" t="s">
        <v>423</v>
      </c>
      <c r="I54" s="175">
        <v>130.1</v>
      </c>
      <c r="J54" s="197"/>
      <c r="K54" s="197">
        <v>130.1</v>
      </c>
      <c r="L54" s="197">
        <v>130.1</v>
      </c>
      <c r="O54" s="175">
        <v>130.1</v>
      </c>
      <c r="P54" s="175"/>
      <c r="Q54" s="175"/>
      <c r="R54" s="175"/>
    </row>
    <row r="55" spans="2:18" ht="60" customHeight="1" hidden="1">
      <c r="B55" s="199" t="s">
        <v>480</v>
      </c>
      <c r="C55" s="178"/>
      <c r="D55" s="178" t="s">
        <v>121</v>
      </c>
      <c r="E55" s="178" t="s">
        <v>423</v>
      </c>
      <c r="F55" s="189" t="s">
        <v>481</v>
      </c>
      <c r="G55" s="189"/>
      <c r="H55" s="184" t="s">
        <v>423</v>
      </c>
      <c r="I55" s="175"/>
      <c r="J55" s="197"/>
      <c r="K55" s="197"/>
      <c r="L55" s="197"/>
      <c r="O55" s="175"/>
      <c r="P55" s="175"/>
      <c r="Q55" s="175"/>
      <c r="R55" s="175"/>
    </row>
    <row r="56" spans="2:18" ht="51" hidden="1">
      <c r="B56" s="200" t="s">
        <v>482</v>
      </c>
      <c r="C56" s="178"/>
      <c r="D56" s="178" t="s">
        <v>121</v>
      </c>
      <c r="E56" s="178" t="s">
        <v>423</v>
      </c>
      <c r="F56" s="188" t="s">
        <v>483</v>
      </c>
      <c r="G56" s="189"/>
      <c r="H56" s="184" t="s">
        <v>423</v>
      </c>
      <c r="I56" s="160">
        <f>I57+I58</f>
        <v>546.7</v>
      </c>
      <c r="J56" s="161"/>
      <c r="K56" s="161">
        <f>K57+K58</f>
        <v>546.7</v>
      </c>
      <c r="L56" s="161">
        <f>L57+L58</f>
        <v>546.7</v>
      </c>
      <c r="O56" s="160">
        <f>O57+O58</f>
        <v>546.7</v>
      </c>
      <c r="P56" s="160"/>
      <c r="Q56" s="160"/>
      <c r="R56" s="160"/>
    </row>
    <row r="57" spans="2:18" ht="51" hidden="1">
      <c r="B57" s="201" t="s">
        <v>419</v>
      </c>
      <c r="C57" s="178"/>
      <c r="D57" s="178" t="s">
        <v>121</v>
      </c>
      <c r="E57" s="178" t="s">
        <v>423</v>
      </c>
      <c r="F57" s="189" t="s">
        <v>483</v>
      </c>
      <c r="G57" s="189" t="s">
        <v>484</v>
      </c>
      <c r="H57" s="184" t="s">
        <v>423</v>
      </c>
      <c r="I57" s="175">
        <f>546.7-45.2</f>
        <v>501.50000000000006</v>
      </c>
      <c r="J57" s="197"/>
      <c r="K57" s="197">
        <f>546.7-45.2</f>
        <v>501.50000000000006</v>
      </c>
      <c r="L57" s="197">
        <f>546.7-45.2</f>
        <v>501.50000000000006</v>
      </c>
      <c r="O57" s="175">
        <f>546.7-45.2</f>
        <v>501.50000000000006</v>
      </c>
      <c r="P57" s="175"/>
      <c r="Q57" s="175"/>
      <c r="R57" s="175"/>
    </row>
    <row r="58" spans="2:18" ht="12.75" hidden="1">
      <c r="B58" s="171" t="s">
        <v>420</v>
      </c>
      <c r="C58" s="178"/>
      <c r="D58" s="178"/>
      <c r="E58" s="178"/>
      <c r="F58" s="189"/>
      <c r="G58" s="189" t="s">
        <v>485</v>
      </c>
      <c r="H58" s="184"/>
      <c r="I58" s="175">
        <v>45.2</v>
      </c>
      <c r="J58" s="175"/>
      <c r="K58" s="175">
        <v>45.2</v>
      </c>
      <c r="L58" s="175">
        <v>45.2</v>
      </c>
      <c r="O58" s="175">
        <v>45.2</v>
      </c>
      <c r="P58" s="175"/>
      <c r="Q58" s="175"/>
      <c r="R58" s="175"/>
    </row>
    <row r="59" spans="2:18" ht="42" customHeight="1" hidden="1">
      <c r="B59" s="177" t="s">
        <v>486</v>
      </c>
      <c r="C59" s="195"/>
      <c r="D59" s="179" t="s">
        <v>121</v>
      </c>
      <c r="E59" s="202" t="s">
        <v>487</v>
      </c>
      <c r="F59" s="136" t="s">
        <v>362</v>
      </c>
      <c r="G59" s="136" t="s">
        <v>362</v>
      </c>
      <c r="H59" s="188" t="s">
        <v>487</v>
      </c>
      <c r="I59" s="192">
        <f>I60</f>
        <v>99.305</v>
      </c>
      <c r="J59" s="181"/>
      <c r="K59" s="181">
        <f aca="true" t="shared" si="0" ref="K59:L61">K60</f>
        <v>99.305</v>
      </c>
      <c r="L59" s="181">
        <f t="shared" si="0"/>
        <v>99.305</v>
      </c>
      <c r="O59" s="192">
        <f>O60</f>
        <v>99.305</v>
      </c>
      <c r="P59" s="192"/>
      <c r="Q59" s="192"/>
      <c r="R59" s="192"/>
    </row>
    <row r="60" spans="2:18" ht="51" hidden="1">
      <c r="B60" s="177" t="s">
        <v>414</v>
      </c>
      <c r="C60" s="195"/>
      <c r="D60" s="179" t="s">
        <v>121</v>
      </c>
      <c r="E60" s="179" t="s">
        <v>487</v>
      </c>
      <c r="F60" s="188" t="s">
        <v>488</v>
      </c>
      <c r="G60" s="203"/>
      <c r="H60" s="136" t="s">
        <v>487</v>
      </c>
      <c r="I60" s="192">
        <f>I61</f>
        <v>99.305</v>
      </c>
      <c r="J60" s="181"/>
      <c r="K60" s="181">
        <f t="shared" si="0"/>
        <v>99.305</v>
      </c>
      <c r="L60" s="181">
        <f t="shared" si="0"/>
        <v>99.305</v>
      </c>
      <c r="O60" s="192">
        <f>O61</f>
        <v>99.305</v>
      </c>
      <c r="P60" s="192"/>
      <c r="Q60" s="192"/>
      <c r="R60" s="192"/>
    </row>
    <row r="61" spans="2:18" ht="45.75" customHeight="1" hidden="1">
      <c r="B61" s="194" t="s">
        <v>489</v>
      </c>
      <c r="C61" s="195"/>
      <c r="D61" s="178" t="s">
        <v>121</v>
      </c>
      <c r="E61" s="178" t="s">
        <v>487</v>
      </c>
      <c r="F61" s="189" t="s">
        <v>490</v>
      </c>
      <c r="G61" s="189"/>
      <c r="H61" s="184" t="s">
        <v>487</v>
      </c>
      <c r="I61" s="175">
        <f>I62</f>
        <v>99.305</v>
      </c>
      <c r="J61" s="197"/>
      <c r="K61" s="197">
        <f t="shared" si="0"/>
        <v>99.305</v>
      </c>
      <c r="L61" s="197">
        <f t="shared" si="0"/>
        <v>99.305</v>
      </c>
      <c r="O61" s="175">
        <f>O62</f>
        <v>99.305</v>
      </c>
      <c r="P61" s="175"/>
      <c r="Q61" s="175"/>
      <c r="R61" s="175"/>
    </row>
    <row r="62" spans="2:18" ht="13.5" customHeight="1" hidden="1">
      <c r="B62" s="171" t="s">
        <v>434</v>
      </c>
      <c r="C62" s="195"/>
      <c r="D62" s="178" t="s">
        <v>121</v>
      </c>
      <c r="E62" s="178" t="s">
        <v>487</v>
      </c>
      <c r="F62" s="189" t="s">
        <v>490</v>
      </c>
      <c r="G62" s="189" t="s">
        <v>435</v>
      </c>
      <c r="H62" s="184" t="s">
        <v>487</v>
      </c>
      <c r="I62" s="175">
        <v>99.305</v>
      </c>
      <c r="J62" s="197"/>
      <c r="K62" s="197">
        <v>99.305</v>
      </c>
      <c r="L62" s="197">
        <v>99.305</v>
      </c>
      <c r="O62" s="175">
        <v>99.305</v>
      </c>
      <c r="P62" s="175"/>
      <c r="Q62" s="175"/>
      <c r="R62" s="175"/>
    </row>
    <row r="63" spans="2:18" ht="57" hidden="1">
      <c r="B63" s="204" t="s">
        <v>491</v>
      </c>
      <c r="C63" s="205"/>
      <c r="D63" s="206" t="s">
        <v>121</v>
      </c>
      <c r="E63" s="207" t="s">
        <v>492</v>
      </c>
      <c r="F63" s="189"/>
      <c r="G63" s="189"/>
      <c r="H63" s="208" t="s">
        <v>492</v>
      </c>
      <c r="I63" s="175"/>
      <c r="J63" s="197"/>
      <c r="K63" s="197"/>
      <c r="L63" s="197"/>
      <c r="O63" s="175"/>
      <c r="P63" s="175"/>
      <c r="Q63" s="175"/>
      <c r="R63" s="175"/>
    </row>
    <row r="64" spans="2:18" ht="51" hidden="1">
      <c r="B64" s="177" t="s">
        <v>493</v>
      </c>
      <c r="C64" s="195"/>
      <c r="D64" s="179" t="s">
        <v>121</v>
      </c>
      <c r="E64" s="202" t="s">
        <v>492</v>
      </c>
      <c r="F64" s="188" t="s">
        <v>494</v>
      </c>
      <c r="G64" s="189"/>
      <c r="H64" s="188" t="s">
        <v>492</v>
      </c>
      <c r="I64" s="175"/>
      <c r="J64" s="197"/>
      <c r="K64" s="197"/>
      <c r="L64" s="197"/>
      <c r="O64" s="175"/>
      <c r="P64" s="175"/>
      <c r="Q64" s="175"/>
      <c r="R64" s="175"/>
    </row>
    <row r="65" spans="2:18" ht="51" hidden="1">
      <c r="B65" s="209" t="s">
        <v>495</v>
      </c>
      <c r="C65" s="205"/>
      <c r="D65" s="178" t="s">
        <v>121</v>
      </c>
      <c r="E65" s="195" t="s">
        <v>492</v>
      </c>
      <c r="F65" s="189" t="s">
        <v>496</v>
      </c>
      <c r="G65" s="189"/>
      <c r="H65" s="189" t="s">
        <v>492</v>
      </c>
      <c r="I65" s="175"/>
      <c r="J65" s="197"/>
      <c r="K65" s="197"/>
      <c r="L65" s="197"/>
      <c r="O65" s="175"/>
      <c r="P65" s="175"/>
      <c r="Q65" s="175"/>
      <c r="R65" s="175"/>
    </row>
    <row r="66" spans="2:18" ht="51" hidden="1">
      <c r="B66" s="177" t="s">
        <v>497</v>
      </c>
      <c r="C66" s="195"/>
      <c r="D66" s="179" t="s">
        <v>121</v>
      </c>
      <c r="E66" s="202" t="s">
        <v>498</v>
      </c>
      <c r="F66" s="136" t="s">
        <v>362</v>
      </c>
      <c r="G66" s="136" t="s">
        <v>362</v>
      </c>
      <c r="H66" s="188" t="s">
        <v>498</v>
      </c>
      <c r="I66" s="180">
        <f>I67</f>
        <v>2000</v>
      </c>
      <c r="J66" s="182"/>
      <c r="K66" s="182">
        <f aca="true" t="shared" si="1" ref="K66:L68">K67</f>
        <v>2000</v>
      </c>
      <c r="L66" s="182">
        <f t="shared" si="1"/>
        <v>2000</v>
      </c>
      <c r="O66" s="180">
        <f>O67</f>
        <v>2000</v>
      </c>
      <c r="P66" s="180"/>
      <c r="Q66" s="180"/>
      <c r="R66" s="180"/>
    </row>
    <row r="67" spans="2:20" s="140" customFormat="1" ht="51" hidden="1">
      <c r="B67" s="177" t="s">
        <v>493</v>
      </c>
      <c r="C67" s="195"/>
      <c r="D67" s="179" t="s">
        <v>121</v>
      </c>
      <c r="E67" s="202" t="s">
        <v>498</v>
      </c>
      <c r="F67" s="136">
        <v>9900000</v>
      </c>
      <c r="G67" s="136"/>
      <c r="H67" s="188" t="s">
        <v>498</v>
      </c>
      <c r="I67" s="187">
        <f>I68</f>
        <v>2000</v>
      </c>
      <c r="J67" s="174"/>
      <c r="K67" s="174">
        <f t="shared" si="1"/>
        <v>2000</v>
      </c>
      <c r="L67" s="174">
        <f t="shared" si="1"/>
        <v>2000</v>
      </c>
      <c r="M67" s="646"/>
      <c r="N67" s="646"/>
      <c r="O67" s="187">
        <f>O68</f>
        <v>2000</v>
      </c>
      <c r="P67" s="187"/>
      <c r="Q67" s="187"/>
      <c r="R67" s="187"/>
      <c r="S67" s="147"/>
      <c r="T67" s="147"/>
    </row>
    <row r="68" spans="2:18" ht="51" hidden="1">
      <c r="B68" s="183" t="s">
        <v>499</v>
      </c>
      <c r="C68" s="195"/>
      <c r="D68" s="178" t="s">
        <v>121</v>
      </c>
      <c r="E68" s="195" t="s">
        <v>498</v>
      </c>
      <c r="F68" s="189" t="s">
        <v>500</v>
      </c>
      <c r="G68" s="184" t="s">
        <v>362</v>
      </c>
      <c r="H68" s="189" t="s">
        <v>498</v>
      </c>
      <c r="I68" s="187">
        <f>I69</f>
        <v>2000</v>
      </c>
      <c r="J68" s="174"/>
      <c r="K68" s="174">
        <f t="shared" si="1"/>
        <v>2000</v>
      </c>
      <c r="L68" s="174">
        <f t="shared" si="1"/>
        <v>2000</v>
      </c>
      <c r="O68" s="187">
        <f>O69</f>
        <v>2000</v>
      </c>
      <c r="P68" s="187"/>
      <c r="Q68" s="187"/>
      <c r="R68" s="187"/>
    </row>
    <row r="69" spans="2:18" ht="51" hidden="1">
      <c r="B69" s="171" t="s">
        <v>501</v>
      </c>
      <c r="C69" s="195"/>
      <c r="D69" s="178" t="s">
        <v>121</v>
      </c>
      <c r="E69" s="195" t="s">
        <v>498</v>
      </c>
      <c r="F69" s="189" t="s">
        <v>500</v>
      </c>
      <c r="G69" s="184">
        <v>870</v>
      </c>
      <c r="H69" s="189" t="s">
        <v>498</v>
      </c>
      <c r="I69" s="187">
        <v>2000</v>
      </c>
      <c r="J69" s="174"/>
      <c r="K69" s="174">
        <v>2000</v>
      </c>
      <c r="L69" s="174">
        <v>2000</v>
      </c>
      <c r="O69" s="187">
        <v>2000</v>
      </c>
      <c r="P69" s="187"/>
      <c r="Q69" s="187"/>
      <c r="R69" s="187"/>
    </row>
    <row r="70" spans="2:18" ht="51" hidden="1">
      <c r="B70" s="177" t="s">
        <v>502</v>
      </c>
      <c r="C70" s="178"/>
      <c r="D70" s="179" t="s">
        <v>121</v>
      </c>
      <c r="E70" s="202" t="s">
        <v>503</v>
      </c>
      <c r="F70" s="188"/>
      <c r="G70" s="136"/>
      <c r="H70" s="188" t="s">
        <v>503</v>
      </c>
      <c r="I70" s="160">
        <f>I71</f>
        <v>108</v>
      </c>
      <c r="J70" s="161"/>
      <c r="K70" s="161">
        <f>K71</f>
        <v>108</v>
      </c>
      <c r="L70" s="161">
        <f>L71</f>
        <v>108</v>
      </c>
      <c r="O70" s="160">
        <f>O71</f>
        <v>108</v>
      </c>
      <c r="P70" s="160"/>
      <c r="Q70" s="160"/>
      <c r="R70" s="160"/>
    </row>
    <row r="71" spans="2:18" ht="51" hidden="1">
      <c r="B71" s="177" t="s">
        <v>504</v>
      </c>
      <c r="C71" s="202"/>
      <c r="D71" s="202" t="s">
        <v>121</v>
      </c>
      <c r="E71" s="202" t="s">
        <v>503</v>
      </c>
      <c r="F71" s="188" t="s">
        <v>505</v>
      </c>
      <c r="G71" s="188"/>
      <c r="H71" s="188" t="s">
        <v>503</v>
      </c>
      <c r="I71" s="192">
        <f>I72</f>
        <v>108</v>
      </c>
      <c r="J71" s="181"/>
      <c r="K71" s="181">
        <f>K72</f>
        <v>108</v>
      </c>
      <c r="L71" s="181">
        <f>L72</f>
        <v>108</v>
      </c>
      <c r="O71" s="192">
        <f>O72</f>
        <v>108</v>
      </c>
      <c r="P71" s="192"/>
      <c r="Q71" s="192"/>
      <c r="R71" s="192"/>
    </row>
    <row r="72" spans="2:18" ht="51" hidden="1">
      <c r="B72" s="210" t="s">
        <v>506</v>
      </c>
      <c r="C72" s="202"/>
      <c r="D72" s="195" t="s">
        <v>121</v>
      </c>
      <c r="E72" s="195" t="s">
        <v>503</v>
      </c>
      <c r="F72" s="189" t="s">
        <v>507</v>
      </c>
      <c r="G72" s="188"/>
      <c r="H72" s="189" t="s">
        <v>503</v>
      </c>
      <c r="I72" s="193">
        <f>I73+I74</f>
        <v>108</v>
      </c>
      <c r="J72" s="176"/>
      <c r="K72" s="176">
        <f>K73+K74</f>
        <v>108</v>
      </c>
      <c r="L72" s="176">
        <f>L73+L74</f>
        <v>108</v>
      </c>
      <c r="O72" s="193">
        <f>O73+O74</f>
        <v>108</v>
      </c>
      <c r="P72" s="193"/>
      <c r="Q72" s="193"/>
      <c r="R72" s="193"/>
    </row>
    <row r="73" spans="2:18" ht="51" hidden="1">
      <c r="B73" s="171" t="s">
        <v>420</v>
      </c>
      <c r="C73" s="202"/>
      <c r="D73" s="195" t="s">
        <v>121</v>
      </c>
      <c r="E73" s="195" t="s">
        <v>503</v>
      </c>
      <c r="F73" s="189" t="s">
        <v>507</v>
      </c>
      <c r="G73" s="189" t="s">
        <v>485</v>
      </c>
      <c r="H73" s="189" t="s">
        <v>503</v>
      </c>
      <c r="I73" s="193">
        <v>105</v>
      </c>
      <c r="J73" s="193"/>
      <c r="K73" s="193">
        <v>105</v>
      </c>
      <c r="L73" s="193">
        <v>105</v>
      </c>
      <c r="O73" s="193">
        <v>105</v>
      </c>
      <c r="P73" s="193"/>
      <c r="Q73" s="193"/>
      <c r="R73" s="193"/>
    </row>
    <row r="74" spans="2:18" ht="51" hidden="1">
      <c r="B74" s="171" t="s">
        <v>508</v>
      </c>
      <c r="C74" s="202"/>
      <c r="D74" s="195" t="s">
        <v>121</v>
      </c>
      <c r="E74" s="195" t="s">
        <v>503</v>
      </c>
      <c r="F74" s="189" t="s">
        <v>507</v>
      </c>
      <c r="G74" s="189" t="s">
        <v>509</v>
      </c>
      <c r="H74" s="189" t="s">
        <v>503</v>
      </c>
      <c r="I74" s="193">
        <v>3</v>
      </c>
      <c r="J74" s="193"/>
      <c r="K74" s="193">
        <v>3</v>
      </c>
      <c r="L74" s="193">
        <v>3</v>
      </c>
      <c r="O74" s="193">
        <v>3</v>
      </c>
      <c r="P74" s="193"/>
      <c r="Q74" s="193"/>
      <c r="R74" s="193"/>
    </row>
    <row r="75" spans="2:18" ht="14.25" hidden="1">
      <c r="B75" s="211" t="s">
        <v>510</v>
      </c>
      <c r="C75" s="212"/>
      <c r="D75" s="212" t="s">
        <v>511</v>
      </c>
      <c r="E75" s="212"/>
      <c r="F75" s="208"/>
      <c r="G75" s="208"/>
      <c r="H75" s="208"/>
      <c r="I75" s="213">
        <f>I76</f>
        <v>605.883</v>
      </c>
      <c r="J75" s="214"/>
      <c r="K75" s="214">
        <f>K76</f>
        <v>605.883</v>
      </c>
      <c r="L75" s="214">
        <f>L76</f>
        <v>605.883</v>
      </c>
      <c r="O75" s="213">
        <f>O76</f>
        <v>605.883</v>
      </c>
      <c r="P75" s="213"/>
      <c r="Q75" s="213"/>
      <c r="R75" s="213"/>
    </row>
    <row r="76" spans="2:18" ht="51" hidden="1">
      <c r="B76" s="177" t="s">
        <v>512</v>
      </c>
      <c r="C76" s="202"/>
      <c r="D76" s="202" t="s">
        <v>511</v>
      </c>
      <c r="E76" s="202" t="s">
        <v>513</v>
      </c>
      <c r="F76" s="188"/>
      <c r="G76" s="188"/>
      <c r="H76" s="188" t="s">
        <v>513</v>
      </c>
      <c r="I76" s="193">
        <f>I77</f>
        <v>605.883</v>
      </c>
      <c r="J76" s="176"/>
      <c r="K76" s="176">
        <f>K77</f>
        <v>605.883</v>
      </c>
      <c r="L76" s="176">
        <f>L77</f>
        <v>605.883</v>
      </c>
      <c r="O76" s="193">
        <f>O77</f>
        <v>605.883</v>
      </c>
      <c r="P76" s="193"/>
      <c r="Q76" s="193"/>
      <c r="R76" s="193"/>
    </row>
    <row r="77" spans="2:18" ht="51" hidden="1">
      <c r="B77" s="194" t="s">
        <v>514</v>
      </c>
      <c r="C77" s="195"/>
      <c r="D77" s="195" t="s">
        <v>511</v>
      </c>
      <c r="E77" s="195" t="s">
        <v>513</v>
      </c>
      <c r="F77" s="215" t="s">
        <v>515</v>
      </c>
      <c r="G77" s="189"/>
      <c r="H77" s="189" t="s">
        <v>513</v>
      </c>
      <c r="I77" s="193">
        <f>I78+I79</f>
        <v>605.883</v>
      </c>
      <c r="J77" s="176"/>
      <c r="K77" s="176">
        <f>K78+K79</f>
        <v>605.883</v>
      </c>
      <c r="L77" s="176">
        <f>L78+L79</f>
        <v>605.883</v>
      </c>
      <c r="O77" s="193">
        <f>O78+O79</f>
        <v>605.883</v>
      </c>
      <c r="P77" s="193"/>
      <c r="Q77" s="193"/>
      <c r="R77" s="193"/>
    </row>
    <row r="78" spans="2:18" ht="51" hidden="1">
      <c r="B78" s="201" t="s">
        <v>419</v>
      </c>
      <c r="C78" s="195"/>
      <c r="D78" s="195" t="s">
        <v>511</v>
      </c>
      <c r="E78" s="195" t="s">
        <v>513</v>
      </c>
      <c r="F78" s="215" t="s">
        <v>515</v>
      </c>
      <c r="G78" s="189" t="s">
        <v>484</v>
      </c>
      <c r="H78" s="189" t="s">
        <v>513</v>
      </c>
      <c r="I78" s="193">
        <v>555.32</v>
      </c>
      <c r="J78" s="176"/>
      <c r="K78" s="176">
        <v>555.32</v>
      </c>
      <c r="L78" s="176">
        <v>555.32</v>
      </c>
      <c r="O78" s="193">
        <v>555.32</v>
      </c>
      <c r="P78" s="193"/>
      <c r="Q78" s="193"/>
      <c r="R78" s="193"/>
    </row>
    <row r="79" spans="2:18" ht="51" hidden="1">
      <c r="B79" s="171" t="s">
        <v>420</v>
      </c>
      <c r="C79" s="195"/>
      <c r="D79" s="195" t="s">
        <v>511</v>
      </c>
      <c r="E79" s="195" t="s">
        <v>513</v>
      </c>
      <c r="F79" s="215" t="s">
        <v>515</v>
      </c>
      <c r="G79" s="189" t="s">
        <v>485</v>
      </c>
      <c r="H79" s="189" t="s">
        <v>513</v>
      </c>
      <c r="I79" s="193">
        <v>50.563</v>
      </c>
      <c r="J79" s="176"/>
      <c r="K79" s="176">
        <v>50.563</v>
      </c>
      <c r="L79" s="176">
        <v>50.563</v>
      </c>
      <c r="O79" s="193">
        <v>50.563</v>
      </c>
      <c r="P79" s="193"/>
      <c r="Q79" s="193"/>
      <c r="R79" s="193"/>
    </row>
    <row r="80" spans="2:18" ht="32.25" customHeight="1" hidden="1">
      <c r="B80" s="148" t="s">
        <v>516</v>
      </c>
      <c r="C80" s="149"/>
      <c r="D80" s="149" t="s">
        <v>517</v>
      </c>
      <c r="E80" s="149"/>
      <c r="F80" s="216"/>
      <c r="G80" s="216"/>
      <c r="H80" s="216"/>
      <c r="I80" s="217">
        <f>I81</f>
        <v>1397</v>
      </c>
      <c r="J80" s="218"/>
      <c r="K80" s="218">
        <f>K81</f>
        <v>1182</v>
      </c>
      <c r="L80" s="218">
        <f>L81</f>
        <v>1022</v>
      </c>
      <c r="O80" s="217">
        <f>O81</f>
        <v>1397</v>
      </c>
      <c r="P80" s="217"/>
      <c r="Q80" s="217"/>
      <c r="R80" s="217"/>
    </row>
    <row r="81" spans="2:18" ht="51" hidden="1">
      <c r="B81" s="177" t="s">
        <v>518</v>
      </c>
      <c r="C81" s="195"/>
      <c r="D81" s="202" t="s">
        <v>517</v>
      </c>
      <c r="E81" s="202" t="s">
        <v>519</v>
      </c>
      <c r="F81" s="189"/>
      <c r="G81" s="189"/>
      <c r="H81" s="188" t="s">
        <v>519</v>
      </c>
      <c r="I81" s="187">
        <f>I82</f>
        <v>1397</v>
      </c>
      <c r="J81" s="174"/>
      <c r="K81" s="174">
        <f>K82</f>
        <v>1182</v>
      </c>
      <c r="L81" s="174">
        <f>L82</f>
        <v>1022</v>
      </c>
      <c r="O81" s="187">
        <f>O82</f>
        <v>1397</v>
      </c>
      <c r="P81" s="187"/>
      <c r="Q81" s="187"/>
      <c r="R81" s="187"/>
    </row>
    <row r="82" spans="2:18" ht="39" customHeight="1" hidden="1">
      <c r="B82" s="177" t="s">
        <v>520</v>
      </c>
      <c r="C82" s="202"/>
      <c r="D82" s="202" t="s">
        <v>517</v>
      </c>
      <c r="E82" s="202" t="s">
        <v>519</v>
      </c>
      <c r="F82" s="188" t="s">
        <v>521</v>
      </c>
      <c r="G82" s="219"/>
      <c r="H82" s="188" t="s">
        <v>519</v>
      </c>
      <c r="I82" s="220">
        <f>I83+I88</f>
        <v>1397</v>
      </c>
      <c r="J82" s="221"/>
      <c r="K82" s="221">
        <f>K83+K88</f>
        <v>1182</v>
      </c>
      <c r="L82" s="221">
        <f>L83+L88</f>
        <v>1022</v>
      </c>
      <c r="O82" s="220">
        <f>O83+O88</f>
        <v>1397</v>
      </c>
      <c r="P82" s="220"/>
      <c r="Q82" s="220"/>
      <c r="R82" s="220"/>
    </row>
    <row r="83" spans="2:18" ht="102" hidden="1">
      <c r="B83" s="222" t="s">
        <v>0</v>
      </c>
      <c r="C83" s="195"/>
      <c r="D83" s="195" t="s">
        <v>517</v>
      </c>
      <c r="E83" s="195" t="s">
        <v>519</v>
      </c>
      <c r="F83" s="188" t="s">
        <v>523</v>
      </c>
      <c r="G83" s="184"/>
      <c r="H83" s="189" t="s">
        <v>519</v>
      </c>
      <c r="I83" s="193">
        <f>I84+I86</f>
        <v>711</v>
      </c>
      <c r="J83" s="176"/>
      <c r="K83" s="176">
        <f>K84+K86</f>
        <v>496</v>
      </c>
      <c r="L83" s="176">
        <f>L84+L86</f>
        <v>336</v>
      </c>
      <c r="O83" s="193">
        <f>O84+O86</f>
        <v>711</v>
      </c>
      <c r="P83" s="193"/>
      <c r="Q83" s="193"/>
      <c r="R83" s="193"/>
    </row>
    <row r="84" spans="2:18" ht="89.25" hidden="1">
      <c r="B84" s="183" t="s">
        <v>1</v>
      </c>
      <c r="C84" s="195"/>
      <c r="D84" s="195" t="s">
        <v>517</v>
      </c>
      <c r="E84" s="195" t="s">
        <v>519</v>
      </c>
      <c r="F84" s="188" t="s">
        <v>525</v>
      </c>
      <c r="G84" s="184"/>
      <c r="H84" s="189" t="s">
        <v>519</v>
      </c>
      <c r="I84" s="193">
        <f>I85</f>
        <v>426</v>
      </c>
      <c r="J84" s="176"/>
      <c r="K84" s="176">
        <f>K85</f>
        <v>296</v>
      </c>
      <c r="L84" s="176">
        <f>L85</f>
        <v>136</v>
      </c>
      <c r="O84" s="193">
        <f>O85</f>
        <v>426</v>
      </c>
      <c r="P84" s="193"/>
      <c r="Q84" s="193"/>
      <c r="R84" s="193"/>
    </row>
    <row r="85" spans="2:18" ht="51" hidden="1">
      <c r="B85" s="171" t="s">
        <v>420</v>
      </c>
      <c r="C85" s="195"/>
      <c r="D85" s="195" t="s">
        <v>517</v>
      </c>
      <c r="E85" s="195" t="s">
        <v>519</v>
      </c>
      <c r="F85" s="189" t="s">
        <v>525</v>
      </c>
      <c r="G85" s="184">
        <v>240</v>
      </c>
      <c r="H85" s="189" t="s">
        <v>519</v>
      </c>
      <c r="I85" s="193">
        <v>426</v>
      </c>
      <c r="J85" s="176"/>
      <c r="K85" s="176">
        <v>296</v>
      </c>
      <c r="L85" s="176">
        <v>136</v>
      </c>
      <c r="O85" s="193">
        <v>426</v>
      </c>
      <c r="P85" s="193"/>
      <c r="Q85" s="193"/>
      <c r="R85" s="193"/>
    </row>
    <row r="86" spans="2:18" ht="76.5" hidden="1">
      <c r="B86" s="183" t="s">
        <v>2</v>
      </c>
      <c r="C86" s="195"/>
      <c r="D86" s="195" t="s">
        <v>517</v>
      </c>
      <c r="E86" s="195" t="s">
        <v>519</v>
      </c>
      <c r="F86" s="188" t="s">
        <v>527</v>
      </c>
      <c r="G86" s="184"/>
      <c r="H86" s="189" t="s">
        <v>519</v>
      </c>
      <c r="I86" s="193">
        <f>I87</f>
        <v>285</v>
      </c>
      <c r="J86" s="176"/>
      <c r="K86" s="176">
        <f>K87</f>
        <v>200</v>
      </c>
      <c r="L86" s="176">
        <f>L87</f>
        <v>200</v>
      </c>
      <c r="O86" s="193">
        <f>O87</f>
        <v>285</v>
      </c>
      <c r="P86" s="193"/>
      <c r="Q86" s="193"/>
      <c r="R86" s="193"/>
    </row>
    <row r="87" spans="2:18" ht="51" hidden="1">
      <c r="B87" s="171" t="s">
        <v>420</v>
      </c>
      <c r="C87" s="195"/>
      <c r="D87" s="195" t="s">
        <v>517</v>
      </c>
      <c r="E87" s="195" t="s">
        <v>519</v>
      </c>
      <c r="F87" s="189" t="s">
        <v>525</v>
      </c>
      <c r="G87" s="184">
        <v>240</v>
      </c>
      <c r="H87" s="189" t="s">
        <v>519</v>
      </c>
      <c r="I87" s="193">
        <v>285</v>
      </c>
      <c r="J87" s="176"/>
      <c r="K87" s="176">
        <v>200</v>
      </c>
      <c r="L87" s="176">
        <v>200</v>
      </c>
      <c r="O87" s="193">
        <v>285</v>
      </c>
      <c r="P87" s="193"/>
      <c r="Q87" s="193"/>
      <c r="R87" s="193"/>
    </row>
    <row r="88" spans="2:18" ht="89.25" hidden="1">
      <c r="B88" s="222" t="s">
        <v>4</v>
      </c>
      <c r="C88" s="202"/>
      <c r="D88" s="195" t="s">
        <v>517</v>
      </c>
      <c r="E88" s="195" t="s">
        <v>519</v>
      </c>
      <c r="F88" s="188" t="s">
        <v>529</v>
      </c>
      <c r="G88" s="188"/>
      <c r="H88" s="189" t="s">
        <v>519</v>
      </c>
      <c r="I88" s="192">
        <f>I89</f>
        <v>686</v>
      </c>
      <c r="J88" s="181"/>
      <c r="K88" s="181">
        <f>K89</f>
        <v>686</v>
      </c>
      <c r="L88" s="181">
        <f>L89</f>
        <v>686</v>
      </c>
      <c r="O88" s="192">
        <f>O89</f>
        <v>686</v>
      </c>
      <c r="P88" s="192"/>
      <c r="Q88" s="192"/>
      <c r="R88" s="192"/>
    </row>
    <row r="89" spans="2:18" ht="102" hidden="1">
      <c r="B89" s="183" t="s">
        <v>5</v>
      </c>
      <c r="C89" s="202"/>
      <c r="D89" s="195" t="s">
        <v>517</v>
      </c>
      <c r="E89" s="195" t="s">
        <v>519</v>
      </c>
      <c r="F89" s="189" t="s">
        <v>531</v>
      </c>
      <c r="G89" s="188"/>
      <c r="H89" s="189" t="s">
        <v>519</v>
      </c>
      <c r="I89" s="193">
        <f>I91</f>
        <v>686</v>
      </c>
      <c r="J89" s="176"/>
      <c r="K89" s="176">
        <f>K91</f>
        <v>686</v>
      </c>
      <c r="L89" s="176">
        <f>L91</f>
        <v>686</v>
      </c>
      <c r="O89" s="193">
        <f>O91</f>
        <v>686</v>
      </c>
      <c r="P89" s="193"/>
      <c r="Q89" s="193"/>
      <c r="R89" s="193"/>
    </row>
    <row r="90" spans="2:18" ht="40.5" customHeight="1" hidden="1">
      <c r="B90" s="196" t="s">
        <v>532</v>
      </c>
      <c r="C90" s="223"/>
      <c r="D90" s="224" t="s">
        <v>517</v>
      </c>
      <c r="E90" s="224" t="s">
        <v>519</v>
      </c>
      <c r="F90" s="225" t="s">
        <v>533</v>
      </c>
      <c r="G90" s="226"/>
      <c r="H90" s="225" t="s">
        <v>519</v>
      </c>
      <c r="I90" s="227"/>
      <c r="J90" s="228"/>
      <c r="K90" s="228"/>
      <c r="L90" s="228"/>
      <c r="O90" s="227"/>
      <c r="P90" s="227"/>
      <c r="Q90" s="227"/>
      <c r="R90" s="227"/>
    </row>
    <row r="91" spans="2:18" ht="17.25" customHeight="1" hidden="1">
      <c r="B91" s="171" t="s">
        <v>420</v>
      </c>
      <c r="C91" s="223"/>
      <c r="D91" s="195" t="s">
        <v>517</v>
      </c>
      <c r="E91" s="195" t="s">
        <v>519</v>
      </c>
      <c r="F91" s="189" t="s">
        <v>531</v>
      </c>
      <c r="G91" s="166" t="s">
        <v>485</v>
      </c>
      <c r="H91" s="189" t="s">
        <v>519</v>
      </c>
      <c r="I91" s="193">
        <v>686</v>
      </c>
      <c r="J91" s="228"/>
      <c r="K91" s="176">
        <v>686</v>
      </c>
      <c r="L91" s="176">
        <v>686</v>
      </c>
      <c r="O91" s="193">
        <v>686</v>
      </c>
      <c r="P91" s="193"/>
      <c r="Q91" s="193"/>
      <c r="R91" s="193"/>
    </row>
    <row r="92" spans="2:18" ht="44.25" customHeight="1" hidden="1">
      <c r="B92" s="177" t="s">
        <v>26</v>
      </c>
      <c r="C92" s="195"/>
      <c r="D92" s="202" t="s">
        <v>517</v>
      </c>
      <c r="E92" s="202" t="s">
        <v>519</v>
      </c>
      <c r="F92" s="188" t="s">
        <v>534</v>
      </c>
      <c r="G92" s="219"/>
      <c r="H92" s="188" t="s">
        <v>519</v>
      </c>
      <c r="I92" s="219"/>
      <c r="J92" s="229"/>
      <c r="K92" s="100"/>
      <c r="L92" s="230"/>
      <c r="O92" s="219"/>
      <c r="P92" s="219"/>
      <c r="Q92" s="219"/>
      <c r="R92" s="219"/>
    </row>
    <row r="93" spans="2:18" ht="51" hidden="1">
      <c r="B93" s="183" t="s">
        <v>535</v>
      </c>
      <c r="C93" s="195"/>
      <c r="D93" s="195" t="s">
        <v>517</v>
      </c>
      <c r="E93" s="195" t="s">
        <v>519</v>
      </c>
      <c r="F93" s="189" t="s">
        <v>536</v>
      </c>
      <c r="G93" s="184"/>
      <c r="H93" s="189" t="s">
        <v>519</v>
      </c>
      <c r="I93" s="193"/>
      <c r="J93" s="176"/>
      <c r="K93" s="176"/>
      <c r="L93" s="176"/>
      <c r="O93" s="193"/>
      <c r="P93" s="193"/>
      <c r="Q93" s="193"/>
      <c r="R93" s="193"/>
    </row>
    <row r="94" spans="2:20" s="140" customFormat="1" ht="15" hidden="1">
      <c r="B94" s="148" t="s">
        <v>537</v>
      </c>
      <c r="C94" s="149"/>
      <c r="D94" s="149" t="s">
        <v>538</v>
      </c>
      <c r="E94" s="149" t="s">
        <v>422</v>
      </c>
      <c r="F94" s="216" t="s">
        <v>422</v>
      </c>
      <c r="G94" s="216" t="s">
        <v>422</v>
      </c>
      <c r="H94" s="216" t="s">
        <v>422</v>
      </c>
      <c r="I94" s="231">
        <f>I95+I104</f>
        <v>18097.09</v>
      </c>
      <c r="J94" s="232"/>
      <c r="K94" s="233">
        <f>K95+K104</f>
        <v>11814.485</v>
      </c>
      <c r="L94" s="233">
        <f>L95+L104</f>
        <v>14413.347</v>
      </c>
      <c r="M94" s="646"/>
      <c r="N94" s="646"/>
      <c r="O94" s="231">
        <f>O95+O104</f>
        <v>18097.09</v>
      </c>
      <c r="P94" s="231"/>
      <c r="Q94" s="231"/>
      <c r="R94" s="231"/>
      <c r="S94" s="147"/>
      <c r="T94" s="147"/>
    </row>
    <row r="95" spans="2:20" s="140" customFormat="1" ht="51" hidden="1">
      <c r="B95" s="234" t="s">
        <v>539</v>
      </c>
      <c r="C95" s="162"/>
      <c r="D95" s="162" t="s">
        <v>538</v>
      </c>
      <c r="E95" s="162" t="s">
        <v>540</v>
      </c>
      <c r="F95" s="157"/>
      <c r="G95" s="157"/>
      <c r="H95" s="157" t="s">
        <v>540</v>
      </c>
      <c r="I95" s="180">
        <f>I96</f>
        <v>17447.29</v>
      </c>
      <c r="J95" s="176"/>
      <c r="K95" s="182">
        <f>K96</f>
        <v>11444.685000000001</v>
      </c>
      <c r="L95" s="182">
        <f>L96</f>
        <v>14038.547</v>
      </c>
      <c r="M95" s="646"/>
      <c r="N95" s="646"/>
      <c r="O95" s="180">
        <f>O96</f>
        <v>17447.29</v>
      </c>
      <c r="P95" s="180"/>
      <c r="Q95" s="180"/>
      <c r="R95" s="180"/>
      <c r="S95" s="147"/>
      <c r="T95" s="147"/>
    </row>
    <row r="96" spans="2:20" s="140" customFormat="1" ht="38.25" customHeight="1" hidden="1">
      <c r="B96" s="177" t="s">
        <v>541</v>
      </c>
      <c r="C96" s="162"/>
      <c r="D96" s="162" t="s">
        <v>538</v>
      </c>
      <c r="E96" s="162" t="s">
        <v>540</v>
      </c>
      <c r="F96" s="157" t="s">
        <v>542</v>
      </c>
      <c r="G96" s="219"/>
      <c r="H96" s="157" t="s">
        <v>540</v>
      </c>
      <c r="I96" s="220">
        <f>I97+I101</f>
        <v>17447.29</v>
      </c>
      <c r="J96" s="235"/>
      <c r="K96" s="221">
        <f>K97+K101</f>
        <v>11444.685000000001</v>
      </c>
      <c r="L96" s="221">
        <f>L97+L101</f>
        <v>14038.547</v>
      </c>
      <c r="M96" s="646"/>
      <c r="N96" s="646"/>
      <c r="O96" s="220">
        <f>O97+O101</f>
        <v>17447.29</v>
      </c>
      <c r="P96" s="220"/>
      <c r="Q96" s="220"/>
      <c r="R96" s="220"/>
      <c r="S96" s="147"/>
      <c r="T96" s="147"/>
    </row>
    <row r="97" spans="2:20" s="140" customFormat="1" ht="63.75" hidden="1">
      <c r="B97" s="222" t="s">
        <v>6</v>
      </c>
      <c r="C97" s="164"/>
      <c r="D97" s="164" t="s">
        <v>538</v>
      </c>
      <c r="E97" s="164" t="s">
        <v>540</v>
      </c>
      <c r="F97" s="157" t="s">
        <v>544</v>
      </c>
      <c r="G97" s="157"/>
      <c r="H97" s="166" t="s">
        <v>540</v>
      </c>
      <c r="I97" s="180">
        <f>I98</f>
        <v>16806.29</v>
      </c>
      <c r="J97" s="181"/>
      <c r="K97" s="181">
        <f>K98</f>
        <v>10777.685000000001</v>
      </c>
      <c r="L97" s="182">
        <f>L98</f>
        <v>13305.547</v>
      </c>
      <c r="M97" s="646"/>
      <c r="N97" s="646"/>
      <c r="O97" s="180">
        <f>O98</f>
        <v>16806.29</v>
      </c>
      <c r="P97" s="180"/>
      <c r="Q97" s="180"/>
      <c r="R97" s="180"/>
      <c r="S97" s="147"/>
      <c r="T97" s="147"/>
    </row>
    <row r="98" spans="2:20" s="140" customFormat="1" ht="76.5" hidden="1">
      <c r="B98" s="191" t="s">
        <v>7</v>
      </c>
      <c r="C98" s="164"/>
      <c r="D98" s="164" t="s">
        <v>538</v>
      </c>
      <c r="E98" s="164" t="s">
        <v>540</v>
      </c>
      <c r="F98" s="166" t="s">
        <v>366</v>
      </c>
      <c r="G98" s="166"/>
      <c r="H98" s="166" t="s">
        <v>540</v>
      </c>
      <c r="I98" s="187">
        <f>I99</f>
        <v>16806.29</v>
      </c>
      <c r="J98" s="176"/>
      <c r="K98" s="174">
        <f>K99</f>
        <v>10777.685000000001</v>
      </c>
      <c r="L98" s="174">
        <f>L99</f>
        <v>13305.547</v>
      </c>
      <c r="M98" s="646"/>
      <c r="N98" s="646"/>
      <c r="O98" s="187">
        <f>O99</f>
        <v>16806.29</v>
      </c>
      <c r="P98" s="187"/>
      <c r="Q98" s="187"/>
      <c r="R98" s="187"/>
      <c r="S98" s="147"/>
      <c r="T98" s="147"/>
    </row>
    <row r="99" spans="2:20" s="140" customFormat="1" ht="51" hidden="1">
      <c r="B99" s="171" t="s">
        <v>420</v>
      </c>
      <c r="C99" s="164"/>
      <c r="D99" s="164" t="s">
        <v>538</v>
      </c>
      <c r="E99" s="164" t="s">
        <v>540</v>
      </c>
      <c r="F99" s="166" t="s">
        <v>366</v>
      </c>
      <c r="G99" s="166" t="s">
        <v>485</v>
      </c>
      <c r="H99" s="166" t="s">
        <v>540</v>
      </c>
      <c r="I99" s="187">
        <f>7156.753+13430-3780.463</f>
        <v>16806.29</v>
      </c>
      <c r="J99" s="176"/>
      <c r="K99" s="236">
        <f>22480.2-11702.515</f>
        <v>10777.685000000001</v>
      </c>
      <c r="L99" s="236">
        <v>13305.547</v>
      </c>
      <c r="M99" s="646"/>
      <c r="N99" s="646"/>
      <c r="O99" s="187">
        <f>7156.753+13430-3780.463</f>
        <v>16806.29</v>
      </c>
      <c r="P99" s="187"/>
      <c r="Q99" s="187"/>
      <c r="R99" s="187"/>
      <c r="S99" s="147"/>
      <c r="T99" s="147"/>
    </row>
    <row r="100" spans="2:20" s="140" customFormat="1" ht="51" hidden="1">
      <c r="B100" s="191" t="s">
        <v>367</v>
      </c>
      <c r="C100" s="162"/>
      <c r="D100" s="164" t="s">
        <v>538</v>
      </c>
      <c r="E100" s="164" t="s">
        <v>540</v>
      </c>
      <c r="F100" s="166" t="s">
        <v>368</v>
      </c>
      <c r="G100" s="157"/>
      <c r="H100" s="166" t="s">
        <v>540</v>
      </c>
      <c r="I100" s="193"/>
      <c r="J100" s="176"/>
      <c r="K100" s="176"/>
      <c r="L100" s="176"/>
      <c r="M100" s="646"/>
      <c r="N100" s="646"/>
      <c r="O100" s="193"/>
      <c r="P100" s="193"/>
      <c r="Q100" s="193"/>
      <c r="R100" s="193"/>
      <c r="S100" s="147"/>
      <c r="T100" s="147"/>
    </row>
    <row r="101" spans="2:20" s="140" customFormat="1" ht="63.75" hidden="1">
      <c r="B101" s="222" t="s">
        <v>8</v>
      </c>
      <c r="C101" s="162"/>
      <c r="D101" s="164" t="s">
        <v>538</v>
      </c>
      <c r="E101" s="164" t="s">
        <v>540</v>
      </c>
      <c r="F101" s="157" t="s">
        <v>370</v>
      </c>
      <c r="G101" s="184"/>
      <c r="H101" s="166" t="s">
        <v>540</v>
      </c>
      <c r="I101" s="192">
        <f>I102</f>
        <v>641</v>
      </c>
      <c r="J101" s="181"/>
      <c r="K101" s="181">
        <f>K102</f>
        <v>667</v>
      </c>
      <c r="L101" s="181">
        <f>L102</f>
        <v>733</v>
      </c>
      <c r="M101" s="646"/>
      <c r="N101" s="646"/>
      <c r="O101" s="192">
        <f>O102</f>
        <v>641</v>
      </c>
      <c r="P101" s="192"/>
      <c r="Q101" s="192"/>
      <c r="R101" s="192"/>
      <c r="S101" s="147"/>
      <c r="T101" s="147"/>
    </row>
    <row r="102" spans="2:20" s="140" customFormat="1" ht="76.5" hidden="1">
      <c r="B102" s="183" t="s">
        <v>9</v>
      </c>
      <c r="C102" s="162"/>
      <c r="D102" s="164" t="s">
        <v>538</v>
      </c>
      <c r="E102" s="164" t="s">
        <v>540</v>
      </c>
      <c r="F102" s="166" t="s">
        <v>372</v>
      </c>
      <c r="G102" s="184"/>
      <c r="H102" s="166" t="s">
        <v>540</v>
      </c>
      <c r="I102" s="193">
        <f>I103</f>
        <v>641</v>
      </c>
      <c r="J102" s="176"/>
      <c r="K102" s="176">
        <f>K103</f>
        <v>667</v>
      </c>
      <c r="L102" s="176">
        <f>L103</f>
        <v>733</v>
      </c>
      <c r="M102" s="646"/>
      <c r="N102" s="646"/>
      <c r="O102" s="193">
        <f>O103</f>
        <v>641</v>
      </c>
      <c r="P102" s="193"/>
      <c r="Q102" s="193"/>
      <c r="R102" s="193"/>
      <c r="S102" s="147"/>
      <c r="T102" s="147"/>
    </row>
    <row r="103" spans="2:20" s="140" customFormat="1" ht="51" hidden="1">
      <c r="B103" s="171" t="s">
        <v>420</v>
      </c>
      <c r="C103" s="162"/>
      <c r="D103" s="164" t="s">
        <v>538</v>
      </c>
      <c r="E103" s="164" t="s">
        <v>540</v>
      </c>
      <c r="F103" s="166" t="s">
        <v>372</v>
      </c>
      <c r="G103" s="184">
        <v>240</v>
      </c>
      <c r="H103" s="166" t="s">
        <v>540</v>
      </c>
      <c r="I103" s="193">
        <v>641</v>
      </c>
      <c r="J103" s="176"/>
      <c r="K103" s="176">
        <v>667</v>
      </c>
      <c r="L103" s="176">
        <v>733</v>
      </c>
      <c r="M103" s="646"/>
      <c r="N103" s="646"/>
      <c r="O103" s="193">
        <v>641</v>
      </c>
      <c r="P103" s="193"/>
      <c r="Q103" s="193"/>
      <c r="R103" s="193"/>
      <c r="S103" s="147"/>
      <c r="T103" s="147"/>
    </row>
    <row r="104" spans="2:20" s="140" customFormat="1" ht="51" hidden="1">
      <c r="B104" s="155" t="s">
        <v>373</v>
      </c>
      <c r="C104" s="162"/>
      <c r="D104" s="202" t="s">
        <v>538</v>
      </c>
      <c r="E104" s="202" t="s">
        <v>374</v>
      </c>
      <c r="F104" s="166"/>
      <c r="G104" s="184"/>
      <c r="H104" s="188" t="s">
        <v>374</v>
      </c>
      <c r="I104" s="237">
        <f>I105+I109</f>
        <v>649.8</v>
      </c>
      <c r="J104" s="238"/>
      <c r="K104" s="238">
        <f>K105+K109</f>
        <v>369.8</v>
      </c>
      <c r="L104" s="238">
        <f>L105+L109</f>
        <v>374.8</v>
      </c>
      <c r="M104" s="646"/>
      <c r="N104" s="646"/>
      <c r="O104" s="237">
        <f>O105+O109</f>
        <v>649.8</v>
      </c>
      <c r="P104" s="237"/>
      <c r="Q104" s="237"/>
      <c r="R104" s="237"/>
      <c r="S104" s="147"/>
      <c r="T104" s="147"/>
    </row>
    <row r="105" spans="2:20" s="140" customFormat="1" ht="51.75" customHeight="1" hidden="1">
      <c r="B105" s="177" t="s">
        <v>375</v>
      </c>
      <c r="C105" s="195"/>
      <c r="D105" s="202" t="s">
        <v>538</v>
      </c>
      <c r="E105" s="202" t="s">
        <v>374</v>
      </c>
      <c r="F105" s="188" t="s">
        <v>376</v>
      </c>
      <c r="G105" s="219"/>
      <c r="H105" s="188" t="s">
        <v>374</v>
      </c>
      <c r="I105" s="220">
        <f>I107</f>
        <v>300</v>
      </c>
      <c r="J105" s="221"/>
      <c r="K105" s="221">
        <f>K107</f>
        <v>305</v>
      </c>
      <c r="L105" s="221">
        <f>L107</f>
        <v>310</v>
      </c>
      <c r="M105" s="646"/>
      <c r="N105" s="646"/>
      <c r="O105" s="220">
        <f>O107</f>
        <v>300</v>
      </c>
      <c r="P105" s="220"/>
      <c r="Q105" s="220"/>
      <c r="R105" s="220"/>
      <c r="S105" s="147"/>
      <c r="T105" s="147"/>
    </row>
    <row r="106" spans="2:20" s="140" customFormat="1" ht="78" customHeight="1" hidden="1">
      <c r="B106" s="163" t="s">
        <v>195</v>
      </c>
      <c r="C106" s="239"/>
      <c r="D106" s="164" t="s">
        <v>538</v>
      </c>
      <c r="E106" s="164" t="s">
        <v>374</v>
      </c>
      <c r="F106" s="166" t="s">
        <v>378</v>
      </c>
      <c r="G106" s="189"/>
      <c r="H106" s="166" t="s">
        <v>374</v>
      </c>
      <c r="I106" s="192"/>
      <c r="J106" s="181"/>
      <c r="K106" s="181"/>
      <c r="L106" s="181"/>
      <c r="M106" s="646"/>
      <c r="N106" s="646"/>
      <c r="O106" s="192"/>
      <c r="P106" s="192"/>
      <c r="Q106" s="192"/>
      <c r="R106" s="192"/>
      <c r="S106" s="147"/>
      <c r="T106" s="147"/>
    </row>
    <row r="107" spans="2:20" s="140" customFormat="1" ht="120" hidden="1">
      <c r="B107" s="240" t="s">
        <v>196</v>
      </c>
      <c r="C107" s="195"/>
      <c r="D107" s="164" t="s">
        <v>538</v>
      </c>
      <c r="E107" s="164" t="s">
        <v>374</v>
      </c>
      <c r="F107" s="166" t="s">
        <v>380</v>
      </c>
      <c r="G107" s="189"/>
      <c r="H107" s="166" t="s">
        <v>374</v>
      </c>
      <c r="I107" s="192">
        <f>I108</f>
        <v>300</v>
      </c>
      <c r="J107" s="181"/>
      <c r="K107" s="181">
        <f>K108</f>
        <v>305</v>
      </c>
      <c r="L107" s="181">
        <f>L108</f>
        <v>310</v>
      </c>
      <c r="M107" s="646"/>
      <c r="N107" s="646"/>
      <c r="O107" s="192">
        <f>O108</f>
        <v>300</v>
      </c>
      <c r="P107" s="192"/>
      <c r="Q107" s="192"/>
      <c r="R107" s="192"/>
      <c r="S107" s="147"/>
      <c r="T107" s="147"/>
    </row>
    <row r="108" spans="2:20" s="140" customFormat="1" ht="51" hidden="1">
      <c r="B108" s="171" t="s">
        <v>420</v>
      </c>
      <c r="C108" s="195"/>
      <c r="D108" s="164" t="s">
        <v>538</v>
      </c>
      <c r="E108" s="164" t="s">
        <v>374</v>
      </c>
      <c r="F108" s="166" t="s">
        <v>380</v>
      </c>
      <c r="G108" s="189" t="s">
        <v>485</v>
      </c>
      <c r="H108" s="166" t="s">
        <v>374</v>
      </c>
      <c r="I108" s="193">
        <v>300</v>
      </c>
      <c r="J108" s="181"/>
      <c r="K108" s="176">
        <v>305</v>
      </c>
      <c r="L108" s="176">
        <v>310</v>
      </c>
      <c r="M108" s="646"/>
      <c r="N108" s="646"/>
      <c r="O108" s="193">
        <v>300</v>
      </c>
      <c r="P108" s="193"/>
      <c r="Q108" s="193"/>
      <c r="R108" s="193"/>
      <c r="S108" s="147"/>
      <c r="T108" s="147"/>
    </row>
    <row r="109" spans="2:20" s="140" customFormat="1" ht="51" hidden="1">
      <c r="B109" s="177" t="s">
        <v>493</v>
      </c>
      <c r="C109" s="195"/>
      <c r="D109" s="202" t="s">
        <v>538</v>
      </c>
      <c r="E109" s="202" t="s">
        <v>374</v>
      </c>
      <c r="F109" s="188" t="s">
        <v>494</v>
      </c>
      <c r="G109" s="188"/>
      <c r="H109" s="188" t="s">
        <v>374</v>
      </c>
      <c r="I109" s="192">
        <f>I110+I112+I114</f>
        <v>349.8</v>
      </c>
      <c r="J109" s="181"/>
      <c r="K109" s="181">
        <f>K110+K112+K114</f>
        <v>64.8</v>
      </c>
      <c r="L109" s="181">
        <f>L110+L112+L114</f>
        <v>64.8</v>
      </c>
      <c r="M109" s="646"/>
      <c r="N109" s="646"/>
      <c r="O109" s="192">
        <f>O110+O112+O114</f>
        <v>349.8</v>
      </c>
      <c r="P109" s="192"/>
      <c r="Q109" s="192"/>
      <c r="R109" s="192"/>
      <c r="S109" s="147"/>
      <c r="T109" s="147"/>
    </row>
    <row r="110" spans="2:20" s="140" customFormat="1" ht="51" hidden="1">
      <c r="B110" s="183" t="s">
        <v>381</v>
      </c>
      <c r="C110" s="195"/>
      <c r="D110" s="195" t="s">
        <v>538</v>
      </c>
      <c r="E110" s="195" t="s">
        <v>374</v>
      </c>
      <c r="F110" s="188" t="s">
        <v>382</v>
      </c>
      <c r="G110" s="188"/>
      <c r="H110" s="189" t="s">
        <v>374</v>
      </c>
      <c r="I110" s="192">
        <f>I111</f>
        <v>195</v>
      </c>
      <c r="J110" s="181"/>
      <c r="K110" s="181">
        <f>K111</f>
        <v>0</v>
      </c>
      <c r="L110" s="181">
        <f>L111</f>
        <v>0</v>
      </c>
      <c r="M110" s="646"/>
      <c r="N110" s="646"/>
      <c r="O110" s="192">
        <f>O111</f>
        <v>195</v>
      </c>
      <c r="P110" s="192"/>
      <c r="Q110" s="192"/>
      <c r="R110" s="192"/>
      <c r="S110" s="147"/>
      <c r="T110" s="147"/>
    </row>
    <row r="111" spans="2:20" s="140" customFormat="1" ht="51" hidden="1">
      <c r="B111" s="171" t="s">
        <v>420</v>
      </c>
      <c r="C111" s="195"/>
      <c r="D111" s="195" t="s">
        <v>538</v>
      </c>
      <c r="E111" s="195" t="s">
        <v>374</v>
      </c>
      <c r="F111" s="189" t="s">
        <v>382</v>
      </c>
      <c r="G111" s="189" t="s">
        <v>485</v>
      </c>
      <c r="H111" s="189" t="s">
        <v>374</v>
      </c>
      <c r="I111" s="193">
        <v>195</v>
      </c>
      <c r="J111" s="176"/>
      <c r="K111" s="176"/>
      <c r="L111" s="176"/>
      <c r="M111" s="646"/>
      <c r="N111" s="646"/>
      <c r="O111" s="193">
        <v>195</v>
      </c>
      <c r="P111" s="193"/>
      <c r="Q111" s="193"/>
      <c r="R111" s="193"/>
      <c r="S111" s="147"/>
      <c r="T111" s="147"/>
    </row>
    <row r="112" spans="2:20" s="140" customFormat="1" ht="51" hidden="1">
      <c r="B112" s="183" t="s">
        <v>383</v>
      </c>
      <c r="C112" s="195"/>
      <c r="D112" s="195" t="s">
        <v>538</v>
      </c>
      <c r="E112" s="195" t="s">
        <v>374</v>
      </c>
      <c r="F112" s="188" t="s">
        <v>384</v>
      </c>
      <c r="G112" s="189"/>
      <c r="H112" s="189" t="s">
        <v>374</v>
      </c>
      <c r="I112" s="192">
        <f>I113</f>
        <v>64.8</v>
      </c>
      <c r="J112" s="181"/>
      <c r="K112" s="181">
        <f>K113</f>
        <v>64.8</v>
      </c>
      <c r="L112" s="181">
        <f>L113</f>
        <v>64.8</v>
      </c>
      <c r="M112" s="646"/>
      <c r="N112" s="646"/>
      <c r="O112" s="192">
        <f>O113</f>
        <v>64.8</v>
      </c>
      <c r="P112" s="192"/>
      <c r="Q112" s="192"/>
      <c r="R112" s="192"/>
      <c r="S112" s="147"/>
      <c r="T112" s="147"/>
    </row>
    <row r="113" spans="2:20" s="140" customFormat="1" ht="51" hidden="1">
      <c r="B113" s="171" t="s">
        <v>420</v>
      </c>
      <c r="C113" s="195"/>
      <c r="D113" s="195" t="s">
        <v>538</v>
      </c>
      <c r="E113" s="195" t="s">
        <v>374</v>
      </c>
      <c r="F113" s="189" t="s">
        <v>384</v>
      </c>
      <c r="G113" s="189" t="s">
        <v>485</v>
      </c>
      <c r="H113" s="189" t="s">
        <v>374</v>
      </c>
      <c r="I113" s="193">
        <v>64.8</v>
      </c>
      <c r="J113" s="176"/>
      <c r="K113" s="176">
        <v>64.8</v>
      </c>
      <c r="L113" s="176">
        <v>64.8</v>
      </c>
      <c r="M113" s="646"/>
      <c r="N113" s="646"/>
      <c r="O113" s="193">
        <v>64.8</v>
      </c>
      <c r="P113" s="193"/>
      <c r="Q113" s="193"/>
      <c r="R113" s="193"/>
      <c r="S113" s="147"/>
      <c r="T113" s="147"/>
    </row>
    <row r="114" spans="2:20" s="140" customFormat="1" ht="51" hidden="1">
      <c r="B114" s="183" t="s">
        <v>385</v>
      </c>
      <c r="C114" s="195"/>
      <c r="D114" s="195" t="s">
        <v>538</v>
      </c>
      <c r="E114" s="195" t="s">
        <v>374</v>
      </c>
      <c r="F114" s="188" t="s">
        <v>386</v>
      </c>
      <c r="G114" s="189"/>
      <c r="H114" s="189" t="s">
        <v>374</v>
      </c>
      <c r="I114" s="192">
        <f>I115</f>
        <v>90</v>
      </c>
      <c r="J114" s="181"/>
      <c r="K114" s="181">
        <f>K115</f>
        <v>0</v>
      </c>
      <c r="L114" s="181">
        <f>L115</f>
        <v>0</v>
      </c>
      <c r="M114" s="646"/>
      <c r="N114" s="646"/>
      <c r="O114" s="192">
        <f>O115</f>
        <v>90</v>
      </c>
      <c r="P114" s="192"/>
      <c r="Q114" s="192"/>
      <c r="R114" s="192"/>
      <c r="S114" s="147"/>
      <c r="T114" s="147"/>
    </row>
    <row r="115" spans="2:20" s="140" customFormat="1" ht="51" hidden="1">
      <c r="B115" s="171" t="s">
        <v>420</v>
      </c>
      <c r="C115" s="195"/>
      <c r="D115" s="195" t="s">
        <v>538</v>
      </c>
      <c r="E115" s="195" t="s">
        <v>374</v>
      </c>
      <c r="F115" s="189" t="s">
        <v>386</v>
      </c>
      <c r="G115" s="189" t="s">
        <v>485</v>
      </c>
      <c r="H115" s="189" t="s">
        <v>374</v>
      </c>
      <c r="I115" s="193">
        <v>90</v>
      </c>
      <c r="J115" s="181"/>
      <c r="K115" s="181"/>
      <c r="L115" s="181"/>
      <c r="M115" s="646"/>
      <c r="N115" s="646"/>
      <c r="O115" s="193">
        <v>90</v>
      </c>
      <c r="P115" s="193"/>
      <c r="Q115" s="193"/>
      <c r="R115" s="193"/>
      <c r="S115" s="147"/>
      <c r="T115" s="147"/>
    </row>
    <row r="116" spans="2:20" s="140" customFormat="1" ht="15" hidden="1">
      <c r="B116" s="211" t="s">
        <v>387</v>
      </c>
      <c r="C116" s="212"/>
      <c r="D116" s="212" t="s">
        <v>388</v>
      </c>
      <c r="E116" s="241"/>
      <c r="F116" s="242"/>
      <c r="G116" s="242"/>
      <c r="H116" s="242"/>
      <c r="I116" s="243">
        <f>I117+I128+I141+I150</f>
        <v>22021.318999999996</v>
      </c>
      <c r="J116" s="214"/>
      <c r="K116" s="244">
        <f>K117+K128+K141+K150</f>
        <v>27710.55</v>
      </c>
      <c r="L116" s="244">
        <f>L117+L128+L141+L150</f>
        <v>26064.505</v>
      </c>
      <c r="M116" s="646"/>
      <c r="N116" s="646"/>
      <c r="O116" s="243">
        <f>O117+O128+O141+O150</f>
        <v>22021.318999999996</v>
      </c>
      <c r="P116" s="243"/>
      <c r="Q116" s="243"/>
      <c r="R116" s="243"/>
      <c r="S116" s="147"/>
      <c r="T116" s="147"/>
    </row>
    <row r="117" spans="2:18" ht="51" hidden="1">
      <c r="B117" s="177" t="s">
        <v>389</v>
      </c>
      <c r="C117" s="202"/>
      <c r="D117" s="202" t="s">
        <v>388</v>
      </c>
      <c r="E117" s="202" t="s">
        <v>390</v>
      </c>
      <c r="F117" s="189"/>
      <c r="G117" s="189"/>
      <c r="H117" s="188" t="s">
        <v>390</v>
      </c>
      <c r="I117" s="187">
        <f>I118+I123</f>
        <v>9048</v>
      </c>
      <c r="J117" s="174"/>
      <c r="K117" s="174">
        <f>K118+K123</f>
        <v>10000</v>
      </c>
      <c r="L117" s="174">
        <f>L118+L123</f>
        <v>10000</v>
      </c>
      <c r="O117" s="187">
        <f>O118+O123</f>
        <v>9048</v>
      </c>
      <c r="P117" s="187"/>
      <c r="Q117" s="187"/>
      <c r="R117" s="187"/>
    </row>
    <row r="118" spans="2:18" ht="53.25" customHeight="1" hidden="1">
      <c r="B118" s="245" t="s">
        <v>391</v>
      </c>
      <c r="C118" s="202"/>
      <c r="D118" s="179" t="s">
        <v>388</v>
      </c>
      <c r="E118" s="202" t="s">
        <v>390</v>
      </c>
      <c r="F118" s="188" t="s">
        <v>392</v>
      </c>
      <c r="G118" s="219"/>
      <c r="H118" s="188" t="s">
        <v>390</v>
      </c>
      <c r="I118" s="219"/>
      <c r="J118" s="229"/>
      <c r="K118" s="100"/>
      <c r="L118" s="246"/>
      <c r="O118" s="219"/>
      <c r="P118" s="219"/>
      <c r="Q118" s="219"/>
      <c r="R118" s="219"/>
    </row>
    <row r="119" spans="2:18" ht="63.75" hidden="1">
      <c r="B119" s="247" t="s">
        <v>197</v>
      </c>
      <c r="C119" s="195"/>
      <c r="D119" s="178" t="s">
        <v>388</v>
      </c>
      <c r="E119" s="195" t="s">
        <v>390</v>
      </c>
      <c r="F119" s="189" t="s">
        <v>394</v>
      </c>
      <c r="G119" s="189"/>
      <c r="H119" s="189" t="s">
        <v>390</v>
      </c>
      <c r="I119" s="160"/>
      <c r="J119" s="161"/>
      <c r="K119" s="161"/>
      <c r="L119" s="161"/>
      <c r="O119" s="160"/>
      <c r="P119" s="160"/>
      <c r="Q119" s="160"/>
      <c r="R119" s="160"/>
    </row>
    <row r="120" spans="2:18" ht="81" customHeight="1" hidden="1">
      <c r="B120" s="248" t="s">
        <v>459</v>
      </c>
      <c r="C120" s="195"/>
      <c r="D120" s="178" t="s">
        <v>388</v>
      </c>
      <c r="E120" s="195" t="s">
        <v>390</v>
      </c>
      <c r="F120" s="189" t="s">
        <v>396</v>
      </c>
      <c r="G120" s="189"/>
      <c r="H120" s="189" t="s">
        <v>390</v>
      </c>
      <c r="I120" s="160"/>
      <c r="J120" s="161"/>
      <c r="K120" s="161"/>
      <c r="L120" s="161"/>
      <c r="O120" s="160"/>
      <c r="P120" s="160"/>
      <c r="Q120" s="160"/>
      <c r="R120" s="160"/>
    </row>
    <row r="121" spans="2:18" ht="81" customHeight="1" hidden="1">
      <c r="B121" s="247" t="s">
        <v>460</v>
      </c>
      <c r="C121" s="195"/>
      <c r="D121" s="178" t="s">
        <v>388</v>
      </c>
      <c r="E121" s="195" t="s">
        <v>390</v>
      </c>
      <c r="F121" s="189" t="s">
        <v>398</v>
      </c>
      <c r="G121" s="189"/>
      <c r="H121" s="189" t="s">
        <v>390</v>
      </c>
      <c r="I121" s="192"/>
      <c r="J121" s="181"/>
      <c r="K121" s="181"/>
      <c r="L121" s="181"/>
      <c r="O121" s="192"/>
      <c r="P121" s="192"/>
      <c r="Q121" s="192"/>
      <c r="R121" s="192"/>
    </row>
    <row r="122" spans="2:18" ht="63.75" hidden="1">
      <c r="B122" s="248" t="s">
        <v>461</v>
      </c>
      <c r="C122" s="195"/>
      <c r="D122" s="178" t="s">
        <v>388</v>
      </c>
      <c r="E122" s="195" t="s">
        <v>390</v>
      </c>
      <c r="F122" s="189" t="s">
        <v>400</v>
      </c>
      <c r="G122" s="189"/>
      <c r="H122" s="189" t="s">
        <v>390</v>
      </c>
      <c r="I122" s="192"/>
      <c r="J122" s="181"/>
      <c r="K122" s="181"/>
      <c r="L122" s="181"/>
      <c r="O122" s="192"/>
      <c r="P122" s="192"/>
      <c r="Q122" s="192"/>
      <c r="R122" s="192"/>
    </row>
    <row r="123" spans="2:18" ht="39" customHeight="1" hidden="1">
      <c r="B123" s="177" t="s">
        <v>493</v>
      </c>
      <c r="C123" s="195"/>
      <c r="D123" s="202" t="s">
        <v>388</v>
      </c>
      <c r="E123" s="202" t="s">
        <v>390</v>
      </c>
      <c r="F123" s="188" t="s">
        <v>494</v>
      </c>
      <c r="G123" s="249"/>
      <c r="H123" s="188" t="s">
        <v>390</v>
      </c>
      <c r="I123" s="250">
        <f>I124+I126</f>
        <v>9048</v>
      </c>
      <c r="J123" s="251"/>
      <c r="K123" s="252">
        <f>K124+K126</f>
        <v>10000</v>
      </c>
      <c r="L123" s="252">
        <f>L124+L126</f>
        <v>10000</v>
      </c>
      <c r="O123" s="250">
        <f>O124+O126</f>
        <v>9048</v>
      </c>
      <c r="P123" s="250"/>
      <c r="Q123" s="250"/>
      <c r="R123" s="250"/>
    </row>
    <row r="124" spans="2:18" ht="51" hidden="1">
      <c r="B124" s="253" t="s">
        <v>401</v>
      </c>
      <c r="C124" s="195"/>
      <c r="D124" s="195" t="s">
        <v>388</v>
      </c>
      <c r="E124" s="195" t="s">
        <v>390</v>
      </c>
      <c r="F124" s="189" t="s">
        <v>402</v>
      </c>
      <c r="G124" s="249"/>
      <c r="H124" s="189" t="s">
        <v>390</v>
      </c>
      <c r="I124" s="250">
        <f>I125</f>
        <v>420</v>
      </c>
      <c r="J124" s="251"/>
      <c r="K124" s="252">
        <f>K125</f>
        <v>0</v>
      </c>
      <c r="L124" s="252">
        <f>L125</f>
        <v>0</v>
      </c>
      <c r="O124" s="250">
        <f>O125</f>
        <v>420</v>
      </c>
      <c r="P124" s="250"/>
      <c r="Q124" s="250"/>
      <c r="R124" s="250"/>
    </row>
    <row r="125" spans="2:18" ht="51" hidden="1">
      <c r="B125" s="171" t="s">
        <v>420</v>
      </c>
      <c r="C125" s="195"/>
      <c r="D125" s="195" t="s">
        <v>388</v>
      </c>
      <c r="E125" s="195" t="s">
        <v>390</v>
      </c>
      <c r="F125" s="189" t="s">
        <v>402</v>
      </c>
      <c r="G125" s="189" t="s">
        <v>485</v>
      </c>
      <c r="H125" s="189" t="s">
        <v>390</v>
      </c>
      <c r="I125" s="254">
        <v>420</v>
      </c>
      <c r="J125" s="255"/>
      <c r="K125" s="256"/>
      <c r="L125" s="257"/>
      <c r="O125" s="254">
        <v>420</v>
      </c>
      <c r="P125" s="254"/>
      <c r="Q125" s="254"/>
      <c r="R125" s="254"/>
    </row>
    <row r="126" spans="2:18" ht="18.75" customHeight="1" hidden="1">
      <c r="B126" s="253" t="s">
        <v>403</v>
      </c>
      <c r="C126" s="195"/>
      <c r="D126" s="195" t="s">
        <v>388</v>
      </c>
      <c r="E126" s="195" t="s">
        <v>390</v>
      </c>
      <c r="F126" s="189" t="s">
        <v>404</v>
      </c>
      <c r="G126" s="249"/>
      <c r="H126" s="189" t="s">
        <v>390</v>
      </c>
      <c r="I126" s="254">
        <f>I127</f>
        <v>8628</v>
      </c>
      <c r="J126" s="252"/>
      <c r="K126" s="258">
        <f>K127</f>
        <v>10000</v>
      </c>
      <c r="L126" s="258">
        <f>L127</f>
        <v>10000</v>
      </c>
      <c r="O126" s="254">
        <f>O127</f>
        <v>8628</v>
      </c>
      <c r="P126" s="254"/>
      <c r="Q126" s="254"/>
      <c r="R126" s="254"/>
    </row>
    <row r="127" spans="2:18" ht="25.5" customHeight="1" hidden="1">
      <c r="B127" s="259" t="s">
        <v>146</v>
      </c>
      <c r="C127" s="195"/>
      <c r="D127" s="195" t="s">
        <v>388</v>
      </c>
      <c r="E127" s="195" t="s">
        <v>390</v>
      </c>
      <c r="F127" s="189" t="s">
        <v>404</v>
      </c>
      <c r="G127" s="189" t="s">
        <v>147</v>
      </c>
      <c r="H127" s="189" t="s">
        <v>390</v>
      </c>
      <c r="I127" s="260">
        <v>8628</v>
      </c>
      <c r="J127" s="261"/>
      <c r="K127" s="262">
        <v>10000</v>
      </c>
      <c r="L127" s="263">
        <v>10000</v>
      </c>
      <c r="O127" s="260">
        <v>8628</v>
      </c>
      <c r="P127" s="260"/>
      <c r="Q127" s="260"/>
      <c r="R127" s="260"/>
    </row>
    <row r="128" spans="2:18" ht="51" hidden="1">
      <c r="B128" s="177" t="s">
        <v>148</v>
      </c>
      <c r="C128" s="202"/>
      <c r="D128" s="202" t="s">
        <v>388</v>
      </c>
      <c r="E128" s="202" t="s">
        <v>149</v>
      </c>
      <c r="F128" s="189"/>
      <c r="G128" s="189"/>
      <c r="H128" s="188" t="s">
        <v>149</v>
      </c>
      <c r="I128" s="180">
        <f>I129+I136</f>
        <v>1214.55</v>
      </c>
      <c r="J128" s="181"/>
      <c r="K128" s="264">
        <f>K129+K136</f>
        <v>4085</v>
      </c>
      <c r="L128" s="181">
        <f>L129+L136</f>
        <v>85</v>
      </c>
      <c r="O128" s="180">
        <f>O129+O136</f>
        <v>1214.55</v>
      </c>
      <c r="P128" s="180"/>
      <c r="Q128" s="180"/>
      <c r="R128" s="180"/>
    </row>
    <row r="129" spans="2:18" ht="57.75" customHeight="1" hidden="1">
      <c r="B129" s="265" t="s">
        <v>27</v>
      </c>
      <c r="C129" s="202"/>
      <c r="D129" s="179" t="s">
        <v>388</v>
      </c>
      <c r="E129" s="202" t="s">
        <v>149</v>
      </c>
      <c r="F129" s="188" t="s">
        <v>150</v>
      </c>
      <c r="G129" s="219"/>
      <c r="H129" s="188" t="s">
        <v>149</v>
      </c>
      <c r="I129" s="266">
        <f>I130</f>
        <v>1129.55</v>
      </c>
      <c r="J129" s="221"/>
      <c r="K129" s="267">
        <f>K130</f>
        <v>4000</v>
      </c>
      <c r="L129" s="267">
        <f>L130</f>
        <v>0</v>
      </c>
      <c r="O129" s="266">
        <f>O130</f>
        <v>1129.55</v>
      </c>
      <c r="P129" s="266"/>
      <c r="Q129" s="266"/>
      <c r="R129" s="266"/>
    </row>
    <row r="130" spans="2:18" ht="76.5" hidden="1">
      <c r="B130" s="253" t="s">
        <v>462</v>
      </c>
      <c r="C130" s="195"/>
      <c r="D130" s="178" t="s">
        <v>388</v>
      </c>
      <c r="E130" s="195" t="s">
        <v>149</v>
      </c>
      <c r="F130" s="189" t="s">
        <v>152</v>
      </c>
      <c r="G130" s="189"/>
      <c r="H130" s="189" t="s">
        <v>149</v>
      </c>
      <c r="I130" s="268">
        <f>I131</f>
        <v>1129.55</v>
      </c>
      <c r="J130" s="264"/>
      <c r="K130" s="264">
        <f>K131</f>
        <v>4000</v>
      </c>
      <c r="L130" s="181">
        <f>L131</f>
        <v>0</v>
      </c>
      <c r="O130" s="268">
        <f>O131</f>
        <v>1129.55</v>
      </c>
      <c r="P130" s="268"/>
      <c r="Q130" s="268"/>
      <c r="R130" s="268"/>
    </row>
    <row r="131" spans="2:18" ht="51" hidden="1">
      <c r="B131" s="253" t="s">
        <v>153</v>
      </c>
      <c r="C131" s="195"/>
      <c r="D131" s="178" t="s">
        <v>388</v>
      </c>
      <c r="E131" s="195" t="s">
        <v>149</v>
      </c>
      <c r="F131" s="189" t="s">
        <v>152</v>
      </c>
      <c r="G131" s="189" t="s">
        <v>154</v>
      </c>
      <c r="H131" s="189" t="s">
        <v>149</v>
      </c>
      <c r="I131" s="185">
        <v>1129.55</v>
      </c>
      <c r="J131" s="264"/>
      <c r="K131" s="186">
        <v>4000</v>
      </c>
      <c r="L131" s="181"/>
      <c r="O131" s="185">
        <v>1129.55</v>
      </c>
      <c r="P131" s="185"/>
      <c r="Q131" s="185"/>
      <c r="R131" s="185"/>
    </row>
    <row r="132" spans="2:18" ht="51" hidden="1">
      <c r="B132" s="253" t="s">
        <v>155</v>
      </c>
      <c r="C132" s="195"/>
      <c r="D132" s="178" t="s">
        <v>388</v>
      </c>
      <c r="E132" s="195" t="s">
        <v>149</v>
      </c>
      <c r="F132" s="189" t="s">
        <v>156</v>
      </c>
      <c r="G132" s="189"/>
      <c r="H132" s="189" t="s">
        <v>149</v>
      </c>
      <c r="I132" s="192"/>
      <c r="J132" s="181"/>
      <c r="K132" s="181"/>
      <c r="L132" s="181"/>
      <c r="O132" s="192"/>
      <c r="P132" s="192"/>
      <c r="Q132" s="192"/>
      <c r="R132" s="192"/>
    </row>
    <row r="133" spans="2:18" ht="42.75" customHeight="1" hidden="1">
      <c r="B133" s="265" t="s">
        <v>28</v>
      </c>
      <c r="C133" s="202"/>
      <c r="D133" s="179" t="s">
        <v>388</v>
      </c>
      <c r="E133" s="202" t="s">
        <v>149</v>
      </c>
      <c r="F133" s="188" t="s">
        <v>157</v>
      </c>
      <c r="G133" s="219"/>
      <c r="H133" s="188" t="s">
        <v>149</v>
      </c>
      <c r="I133" s="219"/>
      <c r="J133" s="269"/>
      <c r="K133" s="100"/>
      <c r="L133" s="246"/>
      <c r="O133" s="219"/>
      <c r="P133" s="219"/>
      <c r="Q133" s="219"/>
      <c r="R133" s="219"/>
    </row>
    <row r="134" spans="2:18" ht="72.75" customHeight="1" hidden="1">
      <c r="B134" s="183" t="s">
        <v>158</v>
      </c>
      <c r="C134" s="195"/>
      <c r="D134" s="178" t="s">
        <v>388</v>
      </c>
      <c r="E134" s="195" t="s">
        <v>149</v>
      </c>
      <c r="F134" s="189" t="s">
        <v>159</v>
      </c>
      <c r="G134" s="189"/>
      <c r="H134" s="189" t="s">
        <v>149</v>
      </c>
      <c r="I134" s="192"/>
      <c r="J134" s="181"/>
      <c r="K134" s="181"/>
      <c r="L134" s="181"/>
      <c r="O134" s="192"/>
      <c r="P134" s="192"/>
      <c r="Q134" s="192"/>
      <c r="R134" s="192"/>
    </row>
    <row r="135" spans="2:18" ht="57" customHeight="1" hidden="1">
      <c r="B135" s="253" t="s">
        <v>160</v>
      </c>
      <c r="C135" s="202"/>
      <c r="D135" s="178" t="s">
        <v>388</v>
      </c>
      <c r="E135" s="195" t="s">
        <v>149</v>
      </c>
      <c r="F135" s="189" t="s">
        <v>161</v>
      </c>
      <c r="G135" s="189"/>
      <c r="H135" s="189" t="s">
        <v>149</v>
      </c>
      <c r="I135" s="192"/>
      <c r="J135" s="181"/>
      <c r="K135" s="181"/>
      <c r="L135" s="181"/>
      <c r="O135" s="192"/>
      <c r="P135" s="192"/>
      <c r="Q135" s="192"/>
      <c r="R135" s="192"/>
    </row>
    <row r="136" spans="2:20" s="270" customFormat="1" ht="39" customHeight="1" hidden="1">
      <c r="B136" s="177" t="s">
        <v>493</v>
      </c>
      <c r="C136" s="195"/>
      <c r="D136" s="202" t="s">
        <v>388</v>
      </c>
      <c r="E136" s="202" t="s">
        <v>149</v>
      </c>
      <c r="F136" s="188" t="s">
        <v>494</v>
      </c>
      <c r="G136" s="249"/>
      <c r="H136" s="188" t="s">
        <v>149</v>
      </c>
      <c r="I136" s="220">
        <f>I137</f>
        <v>85</v>
      </c>
      <c r="J136" s="221"/>
      <c r="K136" s="221">
        <f>K137</f>
        <v>85</v>
      </c>
      <c r="L136" s="221">
        <f>L137</f>
        <v>85</v>
      </c>
      <c r="M136" s="716"/>
      <c r="N136" s="716"/>
      <c r="O136" s="220">
        <f>O137</f>
        <v>85</v>
      </c>
      <c r="P136" s="220"/>
      <c r="Q136" s="220"/>
      <c r="R136" s="220"/>
      <c r="S136" s="271"/>
      <c r="T136" s="271"/>
    </row>
    <row r="137" spans="2:20" s="270" customFormat="1" ht="43.5" customHeight="1" hidden="1">
      <c r="B137" s="183" t="s">
        <v>162</v>
      </c>
      <c r="C137" s="195"/>
      <c r="D137" s="195" t="s">
        <v>388</v>
      </c>
      <c r="E137" s="195" t="s">
        <v>149</v>
      </c>
      <c r="F137" s="189" t="s">
        <v>163</v>
      </c>
      <c r="G137" s="249"/>
      <c r="H137" s="189" t="s">
        <v>149</v>
      </c>
      <c r="I137" s="250">
        <f>I140</f>
        <v>85</v>
      </c>
      <c r="J137" s="252"/>
      <c r="K137" s="252">
        <f>K140</f>
        <v>85</v>
      </c>
      <c r="L137" s="252">
        <f>L140</f>
        <v>85</v>
      </c>
      <c r="M137" s="716"/>
      <c r="N137" s="716"/>
      <c r="O137" s="250">
        <f>O140</f>
        <v>85</v>
      </c>
      <c r="P137" s="250"/>
      <c r="Q137" s="250"/>
      <c r="R137" s="250"/>
      <c r="S137" s="271"/>
      <c r="T137" s="271"/>
    </row>
    <row r="138" spans="2:20" s="270" customFormat="1" ht="60.75" customHeight="1" hidden="1">
      <c r="B138" s="196" t="s">
        <v>164</v>
      </c>
      <c r="C138" s="224"/>
      <c r="D138" s="224" t="s">
        <v>388</v>
      </c>
      <c r="E138" s="224" t="s">
        <v>149</v>
      </c>
      <c r="F138" s="225" t="s">
        <v>165</v>
      </c>
      <c r="G138" s="1205" t="s">
        <v>166</v>
      </c>
      <c r="H138" s="1206"/>
      <c r="I138" s="1207"/>
      <c r="J138" s="272"/>
      <c r="M138" s="716"/>
      <c r="N138" s="716"/>
      <c r="O138" s="271"/>
      <c r="P138" s="271"/>
      <c r="Q138" s="271"/>
      <c r="R138" s="271"/>
      <c r="S138" s="271"/>
      <c r="T138" s="271"/>
    </row>
    <row r="139" spans="2:20" s="270" customFormat="1" ht="48" customHeight="1" hidden="1">
      <c r="B139" s="196" t="s">
        <v>167</v>
      </c>
      <c r="C139" s="224"/>
      <c r="D139" s="224" t="s">
        <v>388</v>
      </c>
      <c r="E139" s="224" t="s">
        <v>149</v>
      </c>
      <c r="F139" s="225" t="s">
        <v>168</v>
      </c>
      <c r="G139" s="1202" t="s">
        <v>169</v>
      </c>
      <c r="H139" s="1203"/>
      <c r="I139" s="1208"/>
      <c r="J139" s="272"/>
      <c r="M139" s="716"/>
      <c r="N139" s="716"/>
      <c r="O139" s="271"/>
      <c r="P139" s="271"/>
      <c r="Q139" s="271"/>
      <c r="R139" s="271"/>
      <c r="S139" s="271"/>
      <c r="T139" s="271"/>
    </row>
    <row r="140" spans="2:20" s="270" customFormat="1" ht="16.5" customHeight="1" hidden="1">
      <c r="B140" s="171" t="s">
        <v>420</v>
      </c>
      <c r="C140" s="224"/>
      <c r="D140" s="195" t="s">
        <v>388</v>
      </c>
      <c r="E140" s="195" t="s">
        <v>149</v>
      </c>
      <c r="F140" s="189" t="s">
        <v>163</v>
      </c>
      <c r="G140" s="166" t="s">
        <v>485</v>
      </c>
      <c r="H140" s="189" t="s">
        <v>149</v>
      </c>
      <c r="I140" s="274">
        <v>85</v>
      </c>
      <c r="J140" s="275"/>
      <c r="K140" s="276">
        <v>85</v>
      </c>
      <c r="L140" s="277">
        <v>85</v>
      </c>
      <c r="M140" s="716"/>
      <c r="N140" s="716"/>
      <c r="O140" s="274">
        <v>85</v>
      </c>
      <c r="P140" s="274"/>
      <c r="Q140" s="274"/>
      <c r="R140" s="274"/>
      <c r="S140" s="271"/>
      <c r="T140" s="271"/>
    </row>
    <row r="141" spans="2:18" ht="20.25" customHeight="1" hidden="1">
      <c r="B141" s="177" t="s">
        <v>170</v>
      </c>
      <c r="C141" s="195"/>
      <c r="D141" s="202" t="s">
        <v>388</v>
      </c>
      <c r="E141" s="202" t="s">
        <v>171</v>
      </c>
      <c r="F141" s="189"/>
      <c r="G141" s="189"/>
      <c r="H141" s="188" t="s">
        <v>171</v>
      </c>
      <c r="I141" s="278">
        <f>I142+I145</f>
        <v>11758.768999999998</v>
      </c>
      <c r="J141" s="181"/>
      <c r="K141" s="279">
        <f>K142+K145</f>
        <v>13625.55</v>
      </c>
      <c r="L141" s="279">
        <f>L142+L145</f>
        <v>15979.505000000001</v>
      </c>
      <c r="O141" s="278">
        <f>O142+O145</f>
        <v>11758.768999999998</v>
      </c>
      <c r="P141" s="278"/>
      <c r="Q141" s="278"/>
      <c r="R141" s="278"/>
    </row>
    <row r="142" spans="2:18" ht="54.75" customHeight="1" hidden="1">
      <c r="B142" s="280" t="s">
        <v>172</v>
      </c>
      <c r="C142" s="202"/>
      <c r="D142" s="179" t="s">
        <v>388</v>
      </c>
      <c r="E142" s="202" t="s">
        <v>171</v>
      </c>
      <c r="F142" s="188" t="s">
        <v>173</v>
      </c>
      <c r="G142" s="219"/>
      <c r="H142" s="188" t="s">
        <v>171</v>
      </c>
      <c r="I142" s="220">
        <f>I143</f>
        <v>2275.006</v>
      </c>
      <c r="J142" s="221"/>
      <c r="K142" s="221">
        <f>K143</f>
        <v>6008.35</v>
      </c>
      <c r="L142" s="221">
        <f>L143</f>
        <v>8515.705</v>
      </c>
      <c r="O142" s="220">
        <f>O143</f>
        <v>2275.006</v>
      </c>
      <c r="P142" s="220"/>
      <c r="Q142" s="220"/>
      <c r="R142" s="220"/>
    </row>
    <row r="143" spans="2:18" ht="69.75" customHeight="1" hidden="1">
      <c r="B143" s="253" t="s">
        <v>463</v>
      </c>
      <c r="C143" s="195"/>
      <c r="D143" s="178" t="s">
        <v>388</v>
      </c>
      <c r="E143" s="195" t="s">
        <v>171</v>
      </c>
      <c r="F143" s="189" t="s">
        <v>175</v>
      </c>
      <c r="G143" s="189"/>
      <c r="H143" s="189" t="s">
        <v>171</v>
      </c>
      <c r="I143" s="180">
        <f>I144</f>
        <v>2275.006</v>
      </c>
      <c r="J143" s="181"/>
      <c r="K143" s="182">
        <f>K144</f>
        <v>6008.35</v>
      </c>
      <c r="L143" s="182">
        <f>L144</f>
        <v>8515.705</v>
      </c>
      <c r="O143" s="180">
        <f>O144</f>
        <v>2275.006</v>
      </c>
      <c r="P143" s="180"/>
      <c r="Q143" s="180"/>
      <c r="R143" s="180"/>
    </row>
    <row r="144" spans="2:18" ht="12" customHeight="1" hidden="1">
      <c r="B144" s="171" t="s">
        <v>420</v>
      </c>
      <c r="C144" s="195"/>
      <c r="D144" s="178" t="s">
        <v>388</v>
      </c>
      <c r="E144" s="195" t="s">
        <v>171</v>
      </c>
      <c r="F144" s="189" t="s">
        <v>175</v>
      </c>
      <c r="G144" s="189" t="s">
        <v>485</v>
      </c>
      <c r="H144" s="189" t="s">
        <v>171</v>
      </c>
      <c r="I144" s="180">
        <v>2275.006</v>
      </c>
      <c r="J144" s="192"/>
      <c r="K144" s="281">
        <v>6008.35</v>
      </c>
      <c r="L144" s="281">
        <v>8515.705</v>
      </c>
      <c r="O144" s="180">
        <v>2275.006</v>
      </c>
      <c r="P144" s="180"/>
      <c r="Q144" s="180"/>
      <c r="R144" s="180"/>
    </row>
    <row r="145" spans="2:18" ht="56.25" customHeight="1" hidden="1">
      <c r="B145" s="265" t="s">
        <v>29</v>
      </c>
      <c r="C145" s="195"/>
      <c r="D145" s="202" t="s">
        <v>388</v>
      </c>
      <c r="E145" s="202" t="s">
        <v>171</v>
      </c>
      <c r="F145" s="188" t="s">
        <v>176</v>
      </c>
      <c r="G145" s="219"/>
      <c r="H145" s="188" t="s">
        <v>171</v>
      </c>
      <c r="I145" s="220">
        <f>I146+I148</f>
        <v>9483.762999999999</v>
      </c>
      <c r="J145" s="229"/>
      <c r="K145" s="221">
        <f>K146+K148</f>
        <v>7617.2</v>
      </c>
      <c r="L145" s="279">
        <f>L146+L148</f>
        <v>7463.8</v>
      </c>
      <c r="O145" s="220">
        <f>O146+O148</f>
        <v>9483.762999999999</v>
      </c>
      <c r="P145" s="220"/>
      <c r="Q145" s="220"/>
      <c r="R145" s="220"/>
    </row>
    <row r="146" spans="2:18" ht="76.5" hidden="1">
      <c r="B146" s="183" t="s">
        <v>464</v>
      </c>
      <c r="C146" s="195"/>
      <c r="D146" s="202" t="s">
        <v>388</v>
      </c>
      <c r="E146" s="202" t="s">
        <v>171</v>
      </c>
      <c r="F146" s="189" t="s">
        <v>177</v>
      </c>
      <c r="G146" s="189"/>
      <c r="H146" s="188" t="s">
        <v>171</v>
      </c>
      <c r="I146" s="180">
        <f>I147</f>
        <v>5353.775000000001</v>
      </c>
      <c r="J146" s="181"/>
      <c r="K146" s="181">
        <f>K147</f>
        <v>5406.2</v>
      </c>
      <c r="L146" s="181">
        <f>L147</f>
        <v>5230.3</v>
      </c>
      <c r="O146" s="180">
        <f>O147</f>
        <v>5353.775000000001</v>
      </c>
      <c r="P146" s="180"/>
      <c r="Q146" s="180"/>
      <c r="R146" s="180"/>
    </row>
    <row r="147" spans="2:18" ht="51" hidden="1">
      <c r="B147" s="171" t="s">
        <v>420</v>
      </c>
      <c r="C147" s="195"/>
      <c r="D147" s="195" t="s">
        <v>388</v>
      </c>
      <c r="E147" s="195" t="s">
        <v>171</v>
      </c>
      <c r="F147" s="189" t="s">
        <v>177</v>
      </c>
      <c r="G147" s="189" t="s">
        <v>485</v>
      </c>
      <c r="H147" s="189" t="s">
        <v>171</v>
      </c>
      <c r="I147" s="187">
        <f>5356.1-4835.3+2500.3+2332.675</f>
        <v>5353.775000000001</v>
      </c>
      <c r="J147" s="192"/>
      <c r="K147" s="187">
        <v>5406.2</v>
      </c>
      <c r="L147" s="187">
        <v>5230.3</v>
      </c>
      <c r="O147" s="187">
        <f>5356.1-4835.3+2500.3+2332.675</f>
        <v>5353.775000000001</v>
      </c>
      <c r="P147" s="187"/>
      <c r="Q147" s="187"/>
      <c r="R147" s="187"/>
    </row>
    <row r="148" spans="2:18" ht="78.75" customHeight="1" hidden="1">
      <c r="B148" s="183" t="s">
        <v>465</v>
      </c>
      <c r="C148" s="195"/>
      <c r="D148" s="202" t="s">
        <v>388</v>
      </c>
      <c r="E148" s="202" t="s">
        <v>171</v>
      </c>
      <c r="F148" s="189" t="s">
        <v>179</v>
      </c>
      <c r="G148" s="189"/>
      <c r="H148" s="188" t="s">
        <v>171</v>
      </c>
      <c r="I148" s="180">
        <f>I149</f>
        <v>4129.987999999999</v>
      </c>
      <c r="J148" s="182"/>
      <c r="K148" s="182">
        <f>K149</f>
        <v>2211</v>
      </c>
      <c r="L148" s="182">
        <f>L149</f>
        <v>2233.5</v>
      </c>
      <c r="O148" s="180">
        <f>O149</f>
        <v>4129.987999999999</v>
      </c>
      <c r="P148" s="180"/>
      <c r="Q148" s="180"/>
      <c r="R148" s="180"/>
    </row>
    <row r="149" spans="2:18" ht="18" customHeight="1" hidden="1">
      <c r="B149" s="171" t="s">
        <v>420</v>
      </c>
      <c r="C149" s="195"/>
      <c r="D149" s="195" t="s">
        <v>388</v>
      </c>
      <c r="E149" s="195" t="s">
        <v>171</v>
      </c>
      <c r="F149" s="189" t="s">
        <v>179</v>
      </c>
      <c r="G149" s="189" t="s">
        <v>485</v>
      </c>
      <c r="H149" s="189" t="s">
        <v>171</v>
      </c>
      <c r="I149" s="180">
        <f>2142.2+1447.788+540</f>
        <v>4129.987999999999</v>
      </c>
      <c r="J149" s="180"/>
      <c r="K149" s="180">
        <v>2211</v>
      </c>
      <c r="L149" s="180">
        <v>2233.5</v>
      </c>
      <c r="O149" s="180">
        <f>2142.2+1447.788+540</f>
        <v>4129.987999999999</v>
      </c>
      <c r="P149" s="180"/>
      <c r="Q149" s="180"/>
      <c r="R149" s="180"/>
    </row>
    <row r="150" spans="2:18" ht="19.5" customHeight="1" hidden="1">
      <c r="B150" s="177" t="s">
        <v>180</v>
      </c>
      <c r="C150" s="195"/>
      <c r="D150" s="202" t="s">
        <v>388</v>
      </c>
      <c r="E150" s="202" t="s">
        <v>181</v>
      </c>
      <c r="F150" s="189"/>
      <c r="G150" s="189"/>
      <c r="H150" s="188" t="s">
        <v>181</v>
      </c>
      <c r="I150" s="192">
        <f>I151</f>
        <v>0</v>
      </c>
      <c r="J150" s="181"/>
      <c r="K150" s="181">
        <f aca="true" t="shared" si="2" ref="K150:L153">K151</f>
        <v>0</v>
      </c>
      <c r="L150" s="181">
        <f t="shared" si="2"/>
        <v>0</v>
      </c>
      <c r="O150" s="192">
        <f>O151</f>
        <v>0</v>
      </c>
      <c r="P150" s="192"/>
      <c r="Q150" s="192"/>
      <c r="R150" s="192"/>
    </row>
    <row r="151" spans="2:20" s="270" customFormat="1" ht="51" hidden="1">
      <c r="B151" s="177" t="s">
        <v>493</v>
      </c>
      <c r="C151" s="195"/>
      <c r="D151" s="202" t="s">
        <v>388</v>
      </c>
      <c r="E151" s="202" t="s">
        <v>181</v>
      </c>
      <c r="F151" s="189"/>
      <c r="G151" s="189"/>
      <c r="H151" s="188" t="s">
        <v>181</v>
      </c>
      <c r="I151" s="192">
        <f>I152</f>
        <v>0</v>
      </c>
      <c r="J151" s="181"/>
      <c r="K151" s="181">
        <f t="shared" si="2"/>
        <v>0</v>
      </c>
      <c r="L151" s="181">
        <f t="shared" si="2"/>
        <v>0</v>
      </c>
      <c r="M151" s="716"/>
      <c r="N151" s="716"/>
      <c r="O151" s="192">
        <f>O152</f>
        <v>0</v>
      </c>
      <c r="P151" s="192"/>
      <c r="Q151" s="192"/>
      <c r="R151" s="192"/>
      <c r="S151" s="271"/>
      <c r="T151" s="271"/>
    </row>
    <row r="152" spans="2:20" s="270" customFormat="1" ht="30.75" customHeight="1" hidden="1">
      <c r="B152" s="177" t="s">
        <v>182</v>
      </c>
      <c r="C152" s="195"/>
      <c r="D152" s="202" t="s">
        <v>388</v>
      </c>
      <c r="E152" s="202" t="s">
        <v>181</v>
      </c>
      <c r="F152" s="189" t="s">
        <v>183</v>
      </c>
      <c r="G152" s="249"/>
      <c r="H152" s="188" t="s">
        <v>181</v>
      </c>
      <c r="I152" s="282">
        <f>I153</f>
        <v>0</v>
      </c>
      <c r="J152" s="283"/>
      <c r="K152" s="283">
        <f t="shared" si="2"/>
        <v>0</v>
      </c>
      <c r="L152" s="283">
        <f t="shared" si="2"/>
        <v>0</v>
      </c>
      <c r="M152" s="716"/>
      <c r="N152" s="716"/>
      <c r="O152" s="282">
        <f>O153</f>
        <v>0</v>
      </c>
      <c r="P152" s="282"/>
      <c r="Q152" s="282"/>
      <c r="R152" s="282"/>
      <c r="S152" s="271"/>
      <c r="T152" s="271"/>
    </row>
    <row r="153" spans="2:20" s="270" customFormat="1" ht="51" hidden="1">
      <c r="B153" s="210" t="s">
        <v>184</v>
      </c>
      <c r="C153" s="195"/>
      <c r="D153" s="202" t="s">
        <v>388</v>
      </c>
      <c r="E153" s="202" t="s">
        <v>181</v>
      </c>
      <c r="F153" s="189" t="s">
        <v>185</v>
      </c>
      <c r="G153" s="249"/>
      <c r="H153" s="188" t="s">
        <v>181</v>
      </c>
      <c r="I153" s="282">
        <f>I154</f>
        <v>0</v>
      </c>
      <c r="J153" s="283"/>
      <c r="K153" s="283">
        <f t="shared" si="2"/>
        <v>0</v>
      </c>
      <c r="L153" s="283">
        <f t="shared" si="2"/>
        <v>0</v>
      </c>
      <c r="M153" s="716"/>
      <c r="N153" s="716"/>
      <c r="O153" s="282">
        <f>O154</f>
        <v>0</v>
      </c>
      <c r="P153" s="282"/>
      <c r="Q153" s="282"/>
      <c r="R153" s="282"/>
      <c r="S153" s="271"/>
      <c r="T153" s="271"/>
    </row>
    <row r="154" spans="2:20" s="270" customFormat="1" ht="51" hidden="1">
      <c r="B154" s="210"/>
      <c r="C154" s="195"/>
      <c r="D154" s="202" t="s">
        <v>388</v>
      </c>
      <c r="E154" s="202" t="s">
        <v>181</v>
      </c>
      <c r="F154" s="189" t="s">
        <v>185</v>
      </c>
      <c r="G154" s="249"/>
      <c r="H154" s="188" t="s">
        <v>181</v>
      </c>
      <c r="I154" s="282"/>
      <c r="J154" s="283"/>
      <c r="K154" s="283"/>
      <c r="L154" s="283"/>
      <c r="M154" s="716"/>
      <c r="N154" s="716"/>
      <c r="O154" s="282"/>
      <c r="P154" s="282"/>
      <c r="Q154" s="282"/>
      <c r="R154" s="282"/>
      <c r="S154" s="271"/>
      <c r="T154" s="271"/>
    </row>
    <row r="155" spans="2:18" ht="15" hidden="1">
      <c r="B155" s="284" t="s">
        <v>186</v>
      </c>
      <c r="C155" s="212"/>
      <c r="D155" s="212" t="s">
        <v>187</v>
      </c>
      <c r="E155" s="285"/>
      <c r="F155" s="286"/>
      <c r="G155" s="242"/>
      <c r="H155" s="287"/>
      <c r="I155" s="288">
        <f>I156</f>
        <v>160</v>
      </c>
      <c r="J155" s="153"/>
      <c r="K155" s="153">
        <f aca="true" t="shared" si="3" ref="K155:L157">K156</f>
        <v>172</v>
      </c>
      <c r="L155" s="153">
        <f t="shared" si="3"/>
        <v>184</v>
      </c>
      <c r="O155" s="288">
        <f>O156</f>
        <v>160</v>
      </c>
      <c r="P155" s="288"/>
      <c r="Q155" s="288"/>
      <c r="R155" s="288"/>
    </row>
    <row r="156" spans="2:18" ht="51" hidden="1">
      <c r="B156" s="177" t="s">
        <v>188</v>
      </c>
      <c r="C156" s="202"/>
      <c r="D156" s="202" t="s">
        <v>187</v>
      </c>
      <c r="E156" s="202" t="s">
        <v>189</v>
      </c>
      <c r="F156" s="289"/>
      <c r="G156" s="189"/>
      <c r="H156" s="188" t="s">
        <v>189</v>
      </c>
      <c r="I156" s="175">
        <f>I157</f>
        <v>160</v>
      </c>
      <c r="J156" s="175"/>
      <c r="K156" s="175">
        <f t="shared" si="3"/>
        <v>172</v>
      </c>
      <c r="L156" s="175">
        <f t="shared" si="3"/>
        <v>184</v>
      </c>
      <c r="O156" s="175">
        <f>O157</f>
        <v>160</v>
      </c>
      <c r="P156" s="175"/>
      <c r="Q156" s="175"/>
      <c r="R156" s="175"/>
    </row>
    <row r="157" spans="2:18" ht="53.25" customHeight="1" hidden="1">
      <c r="B157" s="177" t="s">
        <v>31</v>
      </c>
      <c r="C157" s="202"/>
      <c r="D157" s="202" t="s">
        <v>187</v>
      </c>
      <c r="E157" s="202" t="s">
        <v>189</v>
      </c>
      <c r="F157" s="188" t="s">
        <v>190</v>
      </c>
      <c r="G157" s="219"/>
      <c r="H157" s="188" t="s">
        <v>189</v>
      </c>
      <c r="I157" s="220">
        <f>I158</f>
        <v>160</v>
      </c>
      <c r="J157" s="221"/>
      <c r="K157" s="221">
        <f t="shared" si="3"/>
        <v>172</v>
      </c>
      <c r="L157" s="221">
        <f t="shared" si="3"/>
        <v>184</v>
      </c>
      <c r="O157" s="220">
        <f>O158</f>
        <v>160</v>
      </c>
      <c r="P157" s="220"/>
      <c r="Q157" s="220"/>
      <c r="R157" s="220"/>
    </row>
    <row r="158" spans="2:18" ht="76.5" hidden="1">
      <c r="B158" s="222" t="s">
        <v>466</v>
      </c>
      <c r="C158" s="202"/>
      <c r="D158" s="202" t="s">
        <v>187</v>
      </c>
      <c r="E158" s="202" t="s">
        <v>189</v>
      </c>
      <c r="F158" s="188" t="s">
        <v>192</v>
      </c>
      <c r="G158" s="189"/>
      <c r="H158" s="188" t="s">
        <v>189</v>
      </c>
      <c r="I158" s="175">
        <f>I161</f>
        <v>160</v>
      </c>
      <c r="J158" s="175"/>
      <c r="K158" s="175">
        <f>K161</f>
        <v>172</v>
      </c>
      <c r="L158" s="175">
        <f>L161</f>
        <v>184</v>
      </c>
      <c r="O158" s="175">
        <f>O161</f>
        <v>160</v>
      </c>
      <c r="P158" s="175"/>
      <c r="Q158" s="175"/>
      <c r="R158" s="175"/>
    </row>
    <row r="159" spans="2:18" ht="75" customHeight="1" hidden="1">
      <c r="B159" s="191" t="s">
        <v>193</v>
      </c>
      <c r="C159" s="202"/>
      <c r="D159" s="202" t="s">
        <v>187</v>
      </c>
      <c r="E159" s="202" t="s">
        <v>189</v>
      </c>
      <c r="F159" s="189" t="s">
        <v>194</v>
      </c>
      <c r="G159" s="189"/>
      <c r="H159" s="188" t="s">
        <v>189</v>
      </c>
      <c r="I159" s="175"/>
      <c r="J159" s="175"/>
      <c r="K159" s="175"/>
      <c r="L159" s="175"/>
      <c r="O159" s="175"/>
      <c r="P159" s="175"/>
      <c r="Q159" s="175"/>
      <c r="R159" s="175"/>
    </row>
    <row r="160" spans="2:18" ht="15.75" customHeight="1" hidden="1">
      <c r="B160" s="171" t="s">
        <v>420</v>
      </c>
      <c r="C160" s="202"/>
      <c r="D160" s="202" t="s">
        <v>187</v>
      </c>
      <c r="E160" s="202" t="s">
        <v>189</v>
      </c>
      <c r="F160" s="189" t="s">
        <v>194</v>
      </c>
      <c r="G160" s="189" t="s">
        <v>485</v>
      </c>
      <c r="H160" s="188" t="s">
        <v>189</v>
      </c>
      <c r="I160" s="175"/>
      <c r="J160" s="175"/>
      <c r="K160" s="175"/>
      <c r="L160" s="175"/>
      <c r="O160" s="175"/>
      <c r="P160" s="175"/>
      <c r="Q160" s="175"/>
      <c r="R160" s="175"/>
    </row>
    <row r="161" spans="2:18" ht="77.25" customHeight="1" hidden="1">
      <c r="B161" s="183" t="s">
        <v>467</v>
      </c>
      <c r="C161" s="202"/>
      <c r="D161" s="202" t="s">
        <v>187</v>
      </c>
      <c r="E161" s="202" t="s">
        <v>189</v>
      </c>
      <c r="F161" s="189" t="s">
        <v>605</v>
      </c>
      <c r="G161" s="189"/>
      <c r="H161" s="188" t="s">
        <v>189</v>
      </c>
      <c r="I161" s="175">
        <f>I162</f>
        <v>160</v>
      </c>
      <c r="J161" s="175"/>
      <c r="K161" s="175">
        <f>K162</f>
        <v>172</v>
      </c>
      <c r="L161" s="175">
        <f>L162</f>
        <v>184</v>
      </c>
      <c r="O161" s="175">
        <f>O162</f>
        <v>160</v>
      </c>
      <c r="P161" s="175"/>
      <c r="Q161" s="175"/>
      <c r="R161" s="175"/>
    </row>
    <row r="162" spans="2:18" ht="16.5" customHeight="1" hidden="1">
      <c r="B162" s="171" t="s">
        <v>420</v>
      </c>
      <c r="C162" s="202"/>
      <c r="D162" s="202" t="s">
        <v>187</v>
      </c>
      <c r="E162" s="202" t="s">
        <v>189</v>
      </c>
      <c r="F162" s="189" t="s">
        <v>605</v>
      </c>
      <c r="G162" s="189" t="s">
        <v>485</v>
      </c>
      <c r="H162" s="188" t="s">
        <v>189</v>
      </c>
      <c r="I162" s="175">
        <v>160</v>
      </c>
      <c r="J162" s="175"/>
      <c r="K162" s="175">
        <v>172</v>
      </c>
      <c r="L162" s="175">
        <v>184</v>
      </c>
      <c r="O162" s="175">
        <v>160</v>
      </c>
      <c r="P162" s="175"/>
      <c r="Q162" s="175"/>
      <c r="R162" s="175"/>
    </row>
    <row r="163" spans="2:18" ht="14.25" hidden="1">
      <c r="B163" s="148" t="s">
        <v>606</v>
      </c>
      <c r="C163" s="149"/>
      <c r="D163" s="149" t="s">
        <v>607</v>
      </c>
      <c r="E163" s="149"/>
      <c r="F163" s="216"/>
      <c r="G163" s="216"/>
      <c r="H163" s="216"/>
      <c r="I163" s="288">
        <f>I164+I171</f>
        <v>7152.5</v>
      </c>
      <c r="J163" s="153"/>
      <c r="K163" s="153">
        <f>K164+K171</f>
        <v>7583.5</v>
      </c>
      <c r="L163" s="153">
        <f>L164+L171</f>
        <v>8198.5</v>
      </c>
      <c r="O163" s="288">
        <f>O164+O171</f>
        <v>7152.5</v>
      </c>
      <c r="P163" s="288"/>
      <c r="Q163" s="288"/>
      <c r="R163" s="288"/>
    </row>
    <row r="164" spans="2:18" ht="51" hidden="1">
      <c r="B164" s="177" t="s">
        <v>608</v>
      </c>
      <c r="C164" s="202"/>
      <c r="D164" s="202" t="s">
        <v>607</v>
      </c>
      <c r="E164" s="202" t="s">
        <v>609</v>
      </c>
      <c r="F164" s="188"/>
      <c r="G164" s="188"/>
      <c r="H164" s="188" t="s">
        <v>609</v>
      </c>
      <c r="I164" s="160">
        <f>I165</f>
        <v>5947</v>
      </c>
      <c r="J164" s="161"/>
      <c r="K164" s="161">
        <f aca="true" t="shared" si="4" ref="K164:L166">K165</f>
        <v>6305</v>
      </c>
      <c r="L164" s="161">
        <f t="shared" si="4"/>
        <v>6960</v>
      </c>
      <c r="O164" s="160">
        <f>O165</f>
        <v>5947</v>
      </c>
      <c r="P164" s="160"/>
      <c r="Q164" s="160"/>
      <c r="R164" s="160"/>
    </row>
    <row r="165" spans="2:18" ht="55.5" customHeight="1" hidden="1">
      <c r="B165" s="177" t="s">
        <v>31</v>
      </c>
      <c r="C165" s="202"/>
      <c r="D165" s="202" t="s">
        <v>607</v>
      </c>
      <c r="E165" s="202" t="s">
        <v>609</v>
      </c>
      <c r="F165" s="188" t="s">
        <v>190</v>
      </c>
      <c r="G165" s="219"/>
      <c r="H165" s="188" t="s">
        <v>609</v>
      </c>
      <c r="I165" s="220">
        <f>I166</f>
        <v>5947</v>
      </c>
      <c r="J165" s="221"/>
      <c r="K165" s="221">
        <f t="shared" si="4"/>
        <v>6305</v>
      </c>
      <c r="L165" s="221">
        <f t="shared" si="4"/>
        <v>6960</v>
      </c>
      <c r="O165" s="220">
        <f>O166</f>
        <v>5947</v>
      </c>
      <c r="P165" s="220"/>
      <c r="Q165" s="220"/>
      <c r="R165" s="220"/>
    </row>
    <row r="166" spans="2:18" ht="83.25" customHeight="1" hidden="1">
      <c r="B166" s="222" t="s">
        <v>468</v>
      </c>
      <c r="C166" s="195"/>
      <c r="D166" s="195" t="s">
        <v>607</v>
      </c>
      <c r="E166" s="195" t="s">
        <v>609</v>
      </c>
      <c r="F166" s="189" t="s">
        <v>611</v>
      </c>
      <c r="G166" s="189"/>
      <c r="H166" s="189" t="s">
        <v>609</v>
      </c>
      <c r="I166" s="173">
        <f>I167</f>
        <v>5947</v>
      </c>
      <c r="J166" s="190"/>
      <c r="K166" s="190">
        <f t="shared" si="4"/>
        <v>6305</v>
      </c>
      <c r="L166" s="190">
        <f t="shared" si="4"/>
        <v>6960</v>
      </c>
      <c r="O166" s="173">
        <f>O167</f>
        <v>5947</v>
      </c>
      <c r="P166" s="173"/>
      <c r="Q166" s="173"/>
      <c r="R166" s="173"/>
    </row>
    <row r="167" spans="2:18" ht="89.25" hidden="1">
      <c r="B167" s="183" t="s">
        <v>58</v>
      </c>
      <c r="C167" s="195"/>
      <c r="D167" s="195" t="s">
        <v>607</v>
      </c>
      <c r="E167" s="195" t="s">
        <v>609</v>
      </c>
      <c r="F167" s="189" t="s">
        <v>613</v>
      </c>
      <c r="G167" s="189"/>
      <c r="H167" s="189" t="s">
        <v>609</v>
      </c>
      <c r="I167" s="173">
        <f>I168+I169+I170</f>
        <v>5947</v>
      </c>
      <c r="J167" s="190"/>
      <c r="K167" s="190">
        <f>K168+K169+K170</f>
        <v>6305</v>
      </c>
      <c r="L167" s="190">
        <f>L168+L169+L170</f>
        <v>6960</v>
      </c>
      <c r="O167" s="173">
        <f>O168+O169+O170</f>
        <v>5947</v>
      </c>
      <c r="P167" s="173"/>
      <c r="Q167" s="173"/>
      <c r="R167" s="173"/>
    </row>
    <row r="168" spans="2:18" ht="51" hidden="1">
      <c r="B168" s="171" t="s">
        <v>614</v>
      </c>
      <c r="C168" s="195"/>
      <c r="D168" s="195" t="s">
        <v>607</v>
      </c>
      <c r="E168" s="195" t="s">
        <v>609</v>
      </c>
      <c r="F168" s="189" t="s">
        <v>613</v>
      </c>
      <c r="G168" s="189" t="s">
        <v>615</v>
      </c>
      <c r="H168" s="189" t="s">
        <v>609</v>
      </c>
      <c r="I168" s="290">
        <v>4171.287</v>
      </c>
      <c r="J168" s="291"/>
      <c r="K168" s="190">
        <v>5305.114</v>
      </c>
      <c r="L168" s="190">
        <v>6631.482</v>
      </c>
      <c r="O168" s="290">
        <v>4171.287</v>
      </c>
      <c r="P168" s="290"/>
      <c r="Q168" s="290"/>
      <c r="R168" s="290"/>
    </row>
    <row r="169" spans="2:18" ht="51" hidden="1">
      <c r="B169" s="171" t="s">
        <v>420</v>
      </c>
      <c r="C169" s="195"/>
      <c r="D169" s="195" t="s">
        <v>607</v>
      </c>
      <c r="E169" s="195" t="s">
        <v>609</v>
      </c>
      <c r="F169" s="189" t="s">
        <v>613</v>
      </c>
      <c r="G169" s="189" t="s">
        <v>485</v>
      </c>
      <c r="H169" s="189" t="s">
        <v>609</v>
      </c>
      <c r="I169" s="173">
        <f>1775.713-0.713</f>
        <v>1775</v>
      </c>
      <c r="J169" s="190"/>
      <c r="K169" s="190">
        <f>999.886-0.886</f>
        <v>999</v>
      </c>
      <c r="L169" s="190">
        <v>328</v>
      </c>
      <c r="O169" s="173">
        <f>1775.713-0.713</f>
        <v>1775</v>
      </c>
      <c r="P169" s="173"/>
      <c r="Q169" s="173"/>
      <c r="R169" s="173"/>
    </row>
    <row r="170" spans="2:18" ht="51" hidden="1">
      <c r="B170" s="171" t="s">
        <v>508</v>
      </c>
      <c r="C170" s="195"/>
      <c r="D170" s="195" t="s">
        <v>607</v>
      </c>
      <c r="E170" s="195" t="s">
        <v>609</v>
      </c>
      <c r="F170" s="189" t="s">
        <v>613</v>
      </c>
      <c r="G170" s="189" t="s">
        <v>509</v>
      </c>
      <c r="H170" s="189" t="s">
        <v>609</v>
      </c>
      <c r="I170" s="175">
        <v>0.713</v>
      </c>
      <c r="J170" s="197"/>
      <c r="K170" s="197">
        <v>0.886</v>
      </c>
      <c r="L170" s="197">
        <v>0.518</v>
      </c>
      <c r="O170" s="175">
        <v>0.713</v>
      </c>
      <c r="P170" s="175"/>
      <c r="Q170" s="175"/>
      <c r="R170" s="175"/>
    </row>
    <row r="171" spans="2:18" ht="30.75" customHeight="1" hidden="1">
      <c r="B171" s="177" t="s">
        <v>616</v>
      </c>
      <c r="C171" s="202"/>
      <c r="D171" s="202" t="s">
        <v>607</v>
      </c>
      <c r="E171" s="202" t="s">
        <v>617</v>
      </c>
      <c r="F171" s="189"/>
      <c r="G171" s="189"/>
      <c r="H171" s="188" t="s">
        <v>617</v>
      </c>
      <c r="I171" s="160">
        <f>I172</f>
        <v>1205.5</v>
      </c>
      <c r="J171" s="161"/>
      <c r="K171" s="161">
        <f aca="true" t="shared" si="5" ref="K171:L174">K172</f>
        <v>1278.5</v>
      </c>
      <c r="L171" s="161">
        <f t="shared" si="5"/>
        <v>1238.5</v>
      </c>
      <c r="O171" s="160">
        <f>O172</f>
        <v>1205.5</v>
      </c>
      <c r="P171" s="160"/>
      <c r="Q171" s="160"/>
      <c r="R171" s="160"/>
    </row>
    <row r="172" spans="2:18" ht="39" customHeight="1" hidden="1">
      <c r="B172" s="177" t="s">
        <v>31</v>
      </c>
      <c r="C172" s="202"/>
      <c r="D172" s="202" t="s">
        <v>607</v>
      </c>
      <c r="E172" s="202" t="s">
        <v>617</v>
      </c>
      <c r="F172" s="188" t="s">
        <v>190</v>
      </c>
      <c r="G172" s="219"/>
      <c r="H172" s="188" t="s">
        <v>617</v>
      </c>
      <c r="I172" s="220">
        <f>I173</f>
        <v>1205.5</v>
      </c>
      <c r="J172" s="221"/>
      <c r="K172" s="221">
        <f t="shared" si="5"/>
        <v>1278.5</v>
      </c>
      <c r="L172" s="221">
        <f t="shared" si="5"/>
        <v>1238.5</v>
      </c>
      <c r="O172" s="220">
        <f>O173</f>
        <v>1205.5</v>
      </c>
      <c r="P172" s="220"/>
      <c r="Q172" s="220"/>
      <c r="R172" s="220"/>
    </row>
    <row r="173" spans="2:18" ht="85.5" customHeight="1" hidden="1">
      <c r="B173" s="222" t="s">
        <v>59</v>
      </c>
      <c r="C173" s="195"/>
      <c r="D173" s="195" t="s">
        <v>607</v>
      </c>
      <c r="E173" s="195" t="s">
        <v>617</v>
      </c>
      <c r="F173" s="189" t="s">
        <v>619</v>
      </c>
      <c r="G173" s="189"/>
      <c r="H173" s="189" t="s">
        <v>617</v>
      </c>
      <c r="I173" s="173">
        <f>I174</f>
        <v>1205.5</v>
      </c>
      <c r="J173" s="190"/>
      <c r="K173" s="190">
        <f t="shared" si="5"/>
        <v>1278.5</v>
      </c>
      <c r="L173" s="190">
        <f t="shared" si="5"/>
        <v>1238.5</v>
      </c>
      <c r="O173" s="173">
        <f>O174</f>
        <v>1205.5</v>
      </c>
      <c r="P173" s="173"/>
      <c r="Q173" s="173"/>
      <c r="R173" s="173"/>
    </row>
    <row r="174" spans="2:18" ht="89.25" hidden="1">
      <c r="B174" s="183" t="s">
        <v>60</v>
      </c>
      <c r="C174" s="195"/>
      <c r="D174" s="195" t="s">
        <v>607</v>
      </c>
      <c r="E174" s="195" t="s">
        <v>617</v>
      </c>
      <c r="F174" s="189" t="s">
        <v>621</v>
      </c>
      <c r="G174" s="189"/>
      <c r="H174" s="189" t="s">
        <v>617</v>
      </c>
      <c r="I174" s="173">
        <f>I175</f>
        <v>1205.5</v>
      </c>
      <c r="J174" s="190"/>
      <c r="K174" s="190">
        <f t="shared" si="5"/>
        <v>1278.5</v>
      </c>
      <c r="L174" s="190">
        <f t="shared" si="5"/>
        <v>1238.5</v>
      </c>
      <c r="O174" s="173">
        <f>O175</f>
        <v>1205.5</v>
      </c>
      <c r="P174" s="173"/>
      <c r="Q174" s="173"/>
      <c r="R174" s="173"/>
    </row>
    <row r="175" spans="2:18" ht="51" hidden="1">
      <c r="B175" s="171" t="s">
        <v>420</v>
      </c>
      <c r="C175" s="195"/>
      <c r="D175" s="195" t="s">
        <v>607</v>
      </c>
      <c r="E175" s="195" t="s">
        <v>617</v>
      </c>
      <c r="F175" s="189" t="s">
        <v>621</v>
      </c>
      <c r="G175" s="189" t="s">
        <v>485</v>
      </c>
      <c r="H175" s="189" t="s">
        <v>617</v>
      </c>
      <c r="I175" s="173">
        <v>1205.5</v>
      </c>
      <c r="J175" s="190"/>
      <c r="K175" s="190">
        <v>1278.5</v>
      </c>
      <c r="L175" s="190">
        <v>1238.5</v>
      </c>
      <c r="O175" s="173">
        <v>1205.5</v>
      </c>
      <c r="P175" s="173"/>
      <c r="Q175" s="173"/>
      <c r="R175" s="173"/>
    </row>
    <row r="176" spans="2:20" s="293" customFormat="1" ht="51" hidden="1">
      <c r="B176" s="292" t="s">
        <v>198</v>
      </c>
      <c r="C176" s="164"/>
      <c r="D176" s="164" t="s">
        <v>607</v>
      </c>
      <c r="E176" s="195" t="s">
        <v>617</v>
      </c>
      <c r="F176" s="166" t="s">
        <v>199</v>
      </c>
      <c r="G176" s="225"/>
      <c r="H176" s="189" t="s">
        <v>617</v>
      </c>
      <c r="I176" s="175"/>
      <c r="J176" s="197"/>
      <c r="K176" s="197"/>
      <c r="L176" s="197"/>
      <c r="M176" s="647"/>
      <c r="N176" s="647"/>
      <c r="O176" s="175"/>
      <c r="P176" s="175"/>
      <c r="Q176" s="175"/>
      <c r="R176" s="175"/>
      <c r="S176" s="294"/>
      <c r="T176" s="294"/>
    </row>
    <row r="177" spans="2:18" ht="14.25" hidden="1">
      <c r="B177" s="148" t="s">
        <v>200</v>
      </c>
      <c r="C177" s="149"/>
      <c r="D177" s="149" t="s">
        <v>201</v>
      </c>
      <c r="E177" s="149"/>
      <c r="F177" s="216"/>
      <c r="G177" s="216"/>
      <c r="H177" s="216"/>
      <c r="I177" s="213">
        <f>I178+I181</f>
        <v>412.5</v>
      </c>
      <c r="J177" s="214"/>
      <c r="K177" s="214">
        <f>K178+K181</f>
        <v>412.5</v>
      </c>
      <c r="L177" s="214">
        <f>L178+L181</f>
        <v>412.5</v>
      </c>
      <c r="O177" s="213">
        <f>O178+O181</f>
        <v>412.5</v>
      </c>
      <c r="P177" s="213"/>
      <c r="Q177" s="213"/>
      <c r="R177" s="213"/>
    </row>
    <row r="178" spans="2:18" ht="51" hidden="1">
      <c r="B178" s="234" t="s">
        <v>202</v>
      </c>
      <c r="C178" s="162"/>
      <c r="D178" s="202" t="s">
        <v>201</v>
      </c>
      <c r="E178" s="202" t="s">
        <v>203</v>
      </c>
      <c r="F178" s="157"/>
      <c r="G178" s="157"/>
      <c r="H178" s="188" t="s">
        <v>203</v>
      </c>
      <c r="I178" s="192">
        <f>I179</f>
        <v>240.5</v>
      </c>
      <c r="J178" s="181"/>
      <c r="K178" s="181">
        <f>K179</f>
        <v>240.5</v>
      </c>
      <c r="L178" s="181">
        <f>L179</f>
        <v>240.5</v>
      </c>
      <c r="O178" s="192">
        <f>O179</f>
        <v>240.5</v>
      </c>
      <c r="P178" s="192"/>
      <c r="Q178" s="192"/>
      <c r="R178" s="192"/>
    </row>
    <row r="179" spans="2:18" ht="21" customHeight="1" hidden="1">
      <c r="B179" s="191" t="s">
        <v>204</v>
      </c>
      <c r="C179" s="162"/>
      <c r="D179" s="195" t="s">
        <v>201</v>
      </c>
      <c r="E179" s="195" t="s">
        <v>203</v>
      </c>
      <c r="F179" s="295">
        <v>9900308</v>
      </c>
      <c r="G179" s="157"/>
      <c r="H179" s="189" t="s">
        <v>203</v>
      </c>
      <c r="I179" s="193">
        <f>I180</f>
        <v>240.5</v>
      </c>
      <c r="J179" s="176"/>
      <c r="K179" s="176">
        <f>K180</f>
        <v>240.5</v>
      </c>
      <c r="L179" s="176">
        <f>L180</f>
        <v>240.5</v>
      </c>
      <c r="O179" s="193">
        <f>O180</f>
        <v>240.5</v>
      </c>
      <c r="P179" s="193"/>
      <c r="Q179" s="193"/>
      <c r="R179" s="193"/>
    </row>
    <row r="180" spans="2:18" ht="21" customHeight="1" hidden="1">
      <c r="B180" s="171" t="s">
        <v>205</v>
      </c>
      <c r="C180" s="162"/>
      <c r="D180" s="195" t="s">
        <v>201</v>
      </c>
      <c r="E180" s="195" t="s">
        <v>203</v>
      </c>
      <c r="F180" s="295">
        <v>9900308</v>
      </c>
      <c r="G180" s="166" t="s">
        <v>206</v>
      </c>
      <c r="H180" s="189" t="s">
        <v>203</v>
      </c>
      <c r="I180" s="193">
        <v>240.5</v>
      </c>
      <c r="J180" s="176"/>
      <c r="K180" s="176">
        <v>240.5</v>
      </c>
      <c r="L180" s="176">
        <v>240.5</v>
      </c>
      <c r="O180" s="193">
        <v>240.5</v>
      </c>
      <c r="P180" s="193"/>
      <c r="Q180" s="193"/>
      <c r="R180" s="193"/>
    </row>
    <row r="181" spans="2:18" ht="51" hidden="1">
      <c r="B181" s="245" t="s">
        <v>207</v>
      </c>
      <c r="C181" s="202"/>
      <c r="D181" s="202" t="s">
        <v>201</v>
      </c>
      <c r="E181" s="202" t="s">
        <v>208</v>
      </c>
      <c r="F181" s="188"/>
      <c r="G181" s="189"/>
      <c r="H181" s="188" t="s">
        <v>208</v>
      </c>
      <c r="I181" s="192">
        <f>I182</f>
        <v>172</v>
      </c>
      <c r="J181" s="181"/>
      <c r="K181" s="181">
        <f>K182</f>
        <v>172</v>
      </c>
      <c r="L181" s="181">
        <f>L182</f>
        <v>172</v>
      </c>
      <c r="O181" s="192">
        <f>O182</f>
        <v>172</v>
      </c>
      <c r="P181" s="192"/>
      <c r="Q181" s="192"/>
      <c r="R181" s="192"/>
    </row>
    <row r="182" spans="2:18" ht="21" customHeight="1" hidden="1">
      <c r="B182" s="296" t="s">
        <v>209</v>
      </c>
      <c r="C182" s="296"/>
      <c r="D182" s="195" t="s">
        <v>201</v>
      </c>
      <c r="E182" s="195" t="s">
        <v>208</v>
      </c>
      <c r="F182" s="295">
        <v>9901073</v>
      </c>
      <c r="G182" s="189"/>
      <c r="H182" s="189" t="s">
        <v>208</v>
      </c>
      <c r="I182" s="193">
        <f>I183</f>
        <v>172</v>
      </c>
      <c r="J182" s="176"/>
      <c r="K182" s="176">
        <f>K183</f>
        <v>172</v>
      </c>
      <c r="L182" s="176">
        <f>L183</f>
        <v>172</v>
      </c>
      <c r="O182" s="193">
        <f>O183</f>
        <v>172</v>
      </c>
      <c r="P182" s="193"/>
      <c r="Q182" s="193"/>
      <c r="R182" s="193"/>
    </row>
    <row r="183" spans="2:18" ht="21" customHeight="1" hidden="1">
      <c r="B183" s="171" t="s">
        <v>205</v>
      </c>
      <c r="C183" s="296"/>
      <c r="D183" s="195" t="s">
        <v>201</v>
      </c>
      <c r="E183" s="195" t="s">
        <v>208</v>
      </c>
      <c r="F183" s="295">
        <v>9901073</v>
      </c>
      <c r="G183" s="189" t="s">
        <v>206</v>
      </c>
      <c r="H183" s="189" t="s">
        <v>208</v>
      </c>
      <c r="I183" s="193">
        <v>172</v>
      </c>
      <c r="J183" s="176"/>
      <c r="K183" s="176">
        <v>172</v>
      </c>
      <c r="L183" s="176">
        <v>172</v>
      </c>
      <c r="O183" s="193">
        <v>172</v>
      </c>
      <c r="P183" s="193"/>
      <c r="Q183" s="193"/>
      <c r="R183" s="193"/>
    </row>
    <row r="184" spans="2:18" ht="14.25" hidden="1">
      <c r="B184" s="148" t="s">
        <v>210</v>
      </c>
      <c r="C184" s="149"/>
      <c r="D184" s="149" t="s">
        <v>211</v>
      </c>
      <c r="E184" s="149"/>
      <c r="F184" s="216"/>
      <c r="G184" s="216"/>
      <c r="H184" s="216"/>
      <c r="I184" s="217">
        <f>I186</f>
        <v>3930</v>
      </c>
      <c r="J184" s="218"/>
      <c r="K184" s="218">
        <f>K186</f>
        <v>3930</v>
      </c>
      <c r="L184" s="218">
        <f>L186</f>
        <v>1185</v>
      </c>
      <c r="O184" s="217">
        <f>O186</f>
        <v>3930</v>
      </c>
      <c r="P184" s="217"/>
      <c r="Q184" s="217"/>
      <c r="R184" s="217"/>
    </row>
    <row r="185" spans="2:18" ht="24" customHeight="1" hidden="1">
      <c r="B185" s="177" t="s">
        <v>212</v>
      </c>
      <c r="C185" s="195"/>
      <c r="D185" s="202" t="s">
        <v>211</v>
      </c>
      <c r="E185" s="202" t="s">
        <v>213</v>
      </c>
      <c r="F185" s="188"/>
      <c r="G185" s="188"/>
      <c r="H185" s="188" t="s">
        <v>213</v>
      </c>
      <c r="I185" s="187">
        <f>I186</f>
        <v>3930</v>
      </c>
      <c r="J185" s="174"/>
      <c r="K185" s="174">
        <f>K186</f>
        <v>3930</v>
      </c>
      <c r="L185" s="174">
        <f>L186</f>
        <v>1185</v>
      </c>
      <c r="O185" s="187">
        <f>O186</f>
        <v>3930</v>
      </c>
      <c r="P185" s="187"/>
      <c r="Q185" s="187"/>
      <c r="R185" s="187"/>
    </row>
    <row r="186" spans="2:18" ht="58.5" customHeight="1" hidden="1">
      <c r="B186" s="234" t="s">
        <v>214</v>
      </c>
      <c r="C186" s="195"/>
      <c r="D186" s="195" t="s">
        <v>211</v>
      </c>
      <c r="E186" s="195" t="s">
        <v>213</v>
      </c>
      <c r="F186" s="189" t="s">
        <v>215</v>
      </c>
      <c r="G186" s="297"/>
      <c r="H186" s="189" t="s">
        <v>213</v>
      </c>
      <c r="I186" s="298">
        <f>I189+I193</f>
        <v>3930</v>
      </c>
      <c r="J186" s="299"/>
      <c r="K186" s="299">
        <f>K189+K193</f>
        <v>3930</v>
      </c>
      <c r="L186" s="299">
        <f>L189+L193</f>
        <v>1185</v>
      </c>
      <c r="O186" s="298">
        <f>O189+O193</f>
        <v>3930</v>
      </c>
      <c r="P186" s="298"/>
      <c r="Q186" s="298"/>
      <c r="R186" s="298"/>
    </row>
    <row r="187" spans="2:18" ht="63.75" hidden="1">
      <c r="B187" s="222" t="s">
        <v>61</v>
      </c>
      <c r="C187" s="195"/>
      <c r="D187" s="195" t="s">
        <v>211</v>
      </c>
      <c r="E187" s="195" t="s">
        <v>213</v>
      </c>
      <c r="F187" s="189" t="s">
        <v>217</v>
      </c>
      <c r="G187" s="189"/>
      <c r="H187" s="189" t="s">
        <v>213</v>
      </c>
      <c r="I187" s="187"/>
      <c r="J187" s="174"/>
      <c r="K187" s="174"/>
      <c r="L187" s="174"/>
      <c r="O187" s="187"/>
      <c r="P187" s="187"/>
      <c r="Q187" s="187"/>
      <c r="R187" s="187"/>
    </row>
    <row r="188" spans="2:18" ht="63.75" hidden="1">
      <c r="B188" s="210" t="s">
        <v>62</v>
      </c>
      <c r="C188" s="195"/>
      <c r="D188" s="195" t="s">
        <v>211</v>
      </c>
      <c r="E188" s="195" t="s">
        <v>213</v>
      </c>
      <c r="F188" s="189" t="s">
        <v>219</v>
      </c>
      <c r="G188" s="189"/>
      <c r="H188" s="189" t="s">
        <v>213</v>
      </c>
      <c r="I188" s="187"/>
      <c r="J188" s="174"/>
      <c r="K188" s="174"/>
      <c r="L188" s="174"/>
      <c r="O188" s="187"/>
      <c r="P188" s="187"/>
      <c r="Q188" s="187"/>
      <c r="R188" s="187"/>
    </row>
    <row r="189" spans="2:18" ht="89.25" hidden="1">
      <c r="B189" s="222" t="s">
        <v>63</v>
      </c>
      <c r="C189" s="195"/>
      <c r="D189" s="195" t="s">
        <v>211</v>
      </c>
      <c r="E189" s="195" t="s">
        <v>213</v>
      </c>
      <c r="F189" s="188" t="s">
        <v>221</v>
      </c>
      <c r="G189" s="189"/>
      <c r="H189" s="189" t="s">
        <v>213</v>
      </c>
      <c r="I189" s="167">
        <f>I190</f>
        <v>3600</v>
      </c>
      <c r="J189" s="168"/>
      <c r="K189" s="168">
        <f>K190</f>
        <v>3600</v>
      </c>
      <c r="L189" s="168">
        <f>L190</f>
        <v>850</v>
      </c>
      <c r="O189" s="167">
        <f>O190</f>
        <v>3600</v>
      </c>
      <c r="P189" s="167"/>
      <c r="Q189" s="167"/>
      <c r="R189" s="167"/>
    </row>
    <row r="190" spans="2:18" ht="80.25" customHeight="1" hidden="1">
      <c r="B190" s="183" t="s">
        <v>64</v>
      </c>
      <c r="C190" s="195"/>
      <c r="D190" s="195" t="s">
        <v>211</v>
      </c>
      <c r="E190" s="195" t="s">
        <v>213</v>
      </c>
      <c r="F190" s="189" t="s">
        <v>223</v>
      </c>
      <c r="G190" s="189"/>
      <c r="H190" s="189" t="s">
        <v>213</v>
      </c>
      <c r="I190" s="187">
        <f>I191</f>
        <v>3600</v>
      </c>
      <c r="J190" s="174"/>
      <c r="K190" s="174">
        <f>K191</f>
        <v>3600</v>
      </c>
      <c r="L190" s="174">
        <f>L191</f>
        <v>850</v>
      </c>
      <c r="O190" s="187">
        <f>O191</f>
        <v>3600</v>
      </c>
      <c r="P190" s="187"/>
      <c r="Q190" s="187"/>
      <c r="R190" s="187"/>
    </row>
    <row r="191" spans="2:18" ht="51" hidden="1">
      <c r="B191" s="201" t="s">
        <v>420</v>
      </c>
      <c r="C191" s="195"/>
      <c r="D191" s="195" t="s">
        <v>211</v>
      </c>
      <c r="E191" s="195" t="s">
        <v>213</v>
      </c>
      <c r="F191" s="189" t="s">
        <v>223</v>
      </c>
      <c r="G191" s="189" t="s">
        <v>485</v>
      </c>
      <c r="H191" s="189" t="s">
        <v>213</v>
      </c>
      <c r="I191" s="187">
        <v>3600</v>
      </c>
      <c r="J191" s="174"/>
      <c r="K191" s="174">
        <v>3600</v>
      </c>
      <c r="L191" s="174">
        <v>850</v>
      </c>
      <c r="O191" s="187">
        <v>3600</v>
      </c>
      <c r="P191" s="187"/>
      <c r="Q191" s="187"/>
      <c r="R191" s="187"/>
    </row>
    <row r="192" spans="2:18" ht="63.75" hidden="1">
      <c r="B192" s="210" t="s">
        <v>224</v>
      </c>
      <c r="C192" s="195"/>
      <c r="D192" s="195" t="s">
        <v>211</v>
      </c>
      <c r="E192" s="195" t="s">
        <v>213</v>
      </c>
      <c r="F192" s="189" t="s">
        <v>225</v>
      </c>
      <c r="G192" s="189"/>
      <c r="H192" s="189" t="s">
        <v>213</v>
      </c>
      <c r="I192" s="193"/>
      <c r="J192" s="176"/>
      <c r="K192" s="176"/>
      <c r="L192" s="176"/>
      <c r="O192" s="193"/>
      <c r="P192" s="193"/>
      <c r="Q192" s="193"/>
      <c r="R192" s="193"/>
    </row>
    <row r="193" spans="2:18" ht="76.5" hidden="1">
      <c r="B193" s="300" t="s">
        <v>65</v>
      </c>
      <c r="C193" s="195"/>
      <c r="D193" s="195" t="s">
        <v>211</v>
      </c>
      <c r="E193" s="195" t="s">
        <v>213</v>
      </c>
      <c r="F193" s="188" t="s">
        <v>227</v>
      </c>
      <c r="G193" s="189"/>
      <c r="H193" s="189" t="s">
        <v>213</v>
      </c>
      <c r="I193" s="192">
        <f>I194</f>
        <v>330</v>
      </c>
      <c r="J193" s="181"/>
      <c r="K193" s="181">
        <f>K194</f>
        <v>330</v>
      </c>
      <c r="L193" s="181">
        <f>L194</f>
        <v>335</v>
      </c>
      <c r="O193" s="192">
        <f>O194</f>
        <v>330</v>
      </c>
      <c r="P193" s="192"/>
      <c r="Q193" s="192"/>
      <c r="R193" s="192"/>
    </row>
    <row r="194" spans="2:18" ht="92.25" customHeight="1" hidden="1">
      <c r="B194" s="210" t="s">
        <v>66</v>
      </c>
      <c r="C194" s="195"/>
      <c r="D194" s="195" t="s">
        <v>211</v>
      </c>
      <c r="E194" s="195" t="s">
        <v>213</v>
      </c>
      <c r="F194" s="189" t="s">
        <v>549</v>
      </c>
      <c r="G194" s="189"/>
      <c r="H194" s="189" t="s">
        <v>213</v>
      </c>
      <c r="I194" s="193">
        <f>I195</f>
        <v>330</v>
      </c>
      <c r="J194" s="176"/>
      <c r="K194" s="176">
        <f>K195</f>
        <v>330</v>
      </c>
      <c r="L194" s="176">
        <v>335</v>
      </c>
      <c r="O194" s="193">
        <f>O195</f>
        <v>330</v>
      </c>
      <c r="P194" s="193"/>
      <c r="Q194" s="193"/>
      <c r="R194" s="193"/>
    </row>
    <row r="195" spans="2:18" ht="13.5" customHeight="1" hidden="1">
      <c r="B195" s="201" t="s">
        <v>420</v>
      </c>
      <c r="C195" s="195"/>
      <c r="D195" s="195" t="s">
        <v>211</v>
      </c>
      <c r="E195" s="195" t="s">
        <v>213</v>
      </c>
      <c r="F195" s="189" t="s">
        <v>549</v>
      </c>
      <c r="G195" s="189" t="s">
        <v>485</v>
      </c>
      <c r="H195" s="189" t="s">
        <v>213</v>
      </c>
      <c r="I195" s="193">
        <v>330</v>
      </c>
      <c r="J195" s="176"/>
      <c r="K195" s="176">
        <v>330</v>
      </c>
      <c r="L195" s="176">
        <v>330</v>
      </c>
      <c r="O195" s="193">
        <v>330</v>
      </c>
      <c r="P195" s="193"/>
      <c r="Q195" s="193"/>
      <c r="R195" s="193"/>
    </row>
    <row r="196" ht="12.75" hidden="1"/>
    <row r="197" ht="12.75" hidden="1"/>
    <row r="198" ht="12.75" hidden="1"/>
    <row r="199" spans="1:20" s="270" customFormat="1" ht="47.25">
      <c r="A199" s="911"/>
      <c r="B199" s="912" t="s">
        <v>351</v>
      </c>
      <c r="C199" s="913"/>
      <c r="D199" s="914"/>
      <c r="E199" s="914"/>
      <c r="F199" s="915" t="s">
        <v>355</v>
      </c>
      <c r="G199" s="916" t="s">
        <v>356</v>
      </c>
      <c r="H199" s="532" t="s">
        <v>550</v>
      </c>
      <c r="I199" s="917" t="s">
        <v>358</v>
      </c>
      <c r="J199" s="307"/>
      <c r="K199" s="308" t="s">
        <v>359</v>
      </c>
      <c r="L199" s="648" t="s">
        <v>360</v>
      </c>
      <c r="M199" s="720" t="s">
        <v>581</v>
      </c>
      <c r="N199" s="720" t="s">
        <v>582</v>
      </c>
      <c r="O199" s="687" t="s">
        <v>580</v>
      </c>
      <c r="P199" s="306" t="s">
        <v>581</v>
      </c>
      <c r="Q199" s="306" t="s">
        <v>582</v>
      </c>
      <c r="R199" s="306" t="s">
        <v>573</v>
      </c>
      <c r="S199" s="271"/>
      <c r="T199" s="271"/>
    </row>
    <row r="200" spans="1:20" s="270" customFormat="1" ht="15.75">
      <c r="A200" s="918"/>
      <c r="B200" s="309" t="s">
        <v>551</v>
      </c>
      <c r="C200" s="919"/>
      <c r="D200" s="920"/>
      <c r="E200" s="920"/>
      <c r="F200" s="179"/>
      <c r="G200" s="136"/>
      <c r="H200" s="305"/>
      <c r="I200" s="956">
        <f>I201+I287</f>
        <v>159770.87490000002</v>
      </c>
      <c r="J200" s="307"/>
      <c r="K200" s="310">
        <f>K201+K287</f>
        <v>70391</v>
      </c>
      <c r="L200" s="649">
        <f>L201+L287</f>
        <v>70022.1</v>
      </c>
      <c r="M200" s="717">
        <f>SUM(M202:M439)</f>
        <v>74897.70999999999</v>
      </c>
      <c r="N200" s="717">
        <f>SUM(N202:N439)</f>
        <v>568.965</v>
      </c>
      <c r="O200" s="503">
        <f>O201+O287</f>
        <v>72325.90000000001</v>
      </c>
      <c r="P200" s="503"/>
      <c r="Q200" s="503"/>
      <c r="R200" s="503"/>
      <c r="S200" s="271"/>
      <c r="T200" s="271"/>
    </row>
    <row r="201" spans="1:20" s="270" customFormat="1" ht="15.75">
      <c r="A201" s="921"/>
      <c r="B201" s="754" t="s">
        <v>552</v>
      </c>
      <c r="C201" s="922"/>
      <c r="D201" s="923"/>
      <c r="E201" s="923"/>
      <c r="F201" s="758"/>
      <c r="G201" s="758"/>
      <c r="H201" s="758"/>
      <c r="I201" s="924">
        <f>I202+I214+I224+I244+I257+I266+I270+I278</f>
        <v>25287.312</v>
      </c>
      <c r="J201" s="317"/>
      <c r="K201" s="316">
        <f>K202+K214+K224+K244+K257+K266+K270+K278</f>
        <v>42242.735</v>
      </c>
      <c r="L201" s="650">
        <f>L202+L214+L224+L244+L257+L266+L270+L278</f>
        <v>40917.551999999996</v>
      </c>
      <c r="M201" s="717"/>
      <c r="N201" s="721"/>
      <c r="O201" s="316">
        <f>O202+O214+O224+O244+O257+O266+O270+O278</f>
        <v>25287.312</v>
      </c>
      <c r="P201" s="316"/>
      <c r="Q201" s="316"/>
      <c r="R201" s="316"/>
      <c r="S201" s="271"/>
      <c r="T201" s="271"/>
    </row>
    <row r="202" spans="1:18" ht="58.5" customHeight="1">
      <c r="A202" s="925">
        <v>1</v>
      </c>
      <c r="B202" s="234" t="s">
        <v>410</v>
      </c>
      <c r="C202" s="195"/>
      <c r="D202" s="195" t="s">
        <v>211</v>
      </c>
      <c r="E202" s="195" t="s">
        <v>213</v>
      </c>
      <c r="F202" s="188" t="s">
        <v>215</v>
      </c>
      <c r="G202" s="297"/>
      <c r="H202" s="189"/>
      <c r="I202" s="926">
        <f>I205+I210</f>
        <v>330</v>
      </c>
      <c r="J202" s="299"/>
      <c r="K202" s="299">
        <f>K205+K210</f>
        <v>3930</v>
      </c>
      <c r="L202" s="651">
        <f>L205+L210</f>
        <v>1185</v>
      </c>
      <c r="M202" s="718"/>
      <c r="N202" s="722"/>
      <c r="O202" s="298">
        <f>O205+O210</f>
        <v>330</v>
      </c>
      <c r="P202" s="298"/>
      <c r="Q202" s="298"/>
      <c r="R202" s="298"/>
    </row>
    <row r="203" spans="1:18" ht="63.75" hidden="1">
      <c r="A203" s="927"/>
      <c r="B203" s="222" t="s">
        <v>61</v>
      </c>
      <c r="C203" s="195"/>
      <c r="D203" s="195" t="s">
        <v>211</v>
      </c>
      <c r="E203" s="195" t="s">
        <v>213</v>
      </c>
      <c r="F203" s="189" t="s">
        <v>217</v>
      </c>
      <c r="G203" s="189"/>
      <c r="H203" s="189"/>
      <c r="I203" s="810"/>
      <c r="J203" s="896"/>
      <c r="K203" s="174"/>
      <c r="L203" s="652"/>
      <c r="M203" s="718"/>
      <c r="N203" s="722"/>
      <c r="O203" s="688"/>
      <c r="P203" s="187"/>
      <c r="Q203" s="187"/>
      <c r="R203" s="187"/>
    </row>
    <row r="204" spans="1:18" ht="63.75" hidden="1">
      <c r="A204" s="927"/>
      <c r="B204" s="183" t="s">
        <v>62</v>
      </c>
      <c r="C204" s="195"/>
      <c r="D204" s="195" t="s">
        <v>211</v>
      </c>
      <c r="E204" s="195" t="s">
        <v>213</v>
      </c>
      <c r="F204" s="189" t="s">
        <v>219</v>
      </c>
      <c r="G204" s="189"/>
      <c r="H204" s="189"/>
      <c r="I204" s="810"/>
      <c r="J204" s="896"/>
      <c r="K204" s="174"/>
      <c r="L204" s="652"/>
      <c r="M204" s="718"/>
      <c r="N204" s="722"/>
      <c r="O204" s="688"/>
      <c r="P204" s="187"/>
      <c r="Q204" s="187"/>
      <c r="R204" s="187"/>
    </row>
    <row r="205" spans="1:18" ht="76.5" hidden="1">
      <c r="A205" s="927"/>
      <c r="B205" s="222" t="s">
        <v>565</v>
      </c>
      <c r="C205" s="195"/>
      <c r="D205" s="195" t="s">
        <v>211</v>
      </c>
      <c r="E205" s="195" t="s">
        <v>213</v>
      </c>
      <c r="F205" s="188" t="s">
        <v>221</v>
      </c>
      <c r="G205" s="189"/>
      <c r="H205" s="189"/>
      <c r="I205" s="859">
        <f>I206</f>
        <v>0</v>
      </c>
      <c r="J205" s="897"/>
      <c r="K205" s="168">
        <f>K206</f>
        <v>3600</v>
      </c>
      <c r="L205" s="653">
        <f>L206</f>
        <v>850</v>
      </c>
      <c r="M205" s="705"/>
      <c r="N205" s="723"/>
      <c r="O205" s="689">
        <f>O206</f>
        <v>0</v>
      </c>
      <c r="P205" s="167"/>
      <c r="Q205" s="167"/>
      <c r="R205" s="167"/>
    </row>
    <row r="206" spans="1:18" ht="102" hidden="1">
      <c r="A206" s="927"/>
      <c r="B206" s="183" t="s">
        <v>629</v>
      </c>
      <c r="C206" s="195"/>
      <c r="D206" s="195" t="s">
        <v>211</v>
      </c>
      <c r="E206" s="195" t="s">
        <v>213</v>
      </c>
      <c r="F206" s="189" t="s">
        <v>223</v>
      </c>
      <c r="G206" s="189"/>
      <c r="H206" s="189"/>
      <c r="I206" s="810">
        <f>I207</f>
        <v>0</v>
      </c>
      <c r="J206" s="896"/>
      <c r="K206" s="174">
        <f>K207</f>
        <v>3600</v>
      </c>
      <c r="L206" s="652">
        <f>L207</f>
        <v>850</v>
      </c>
      <c r="M206" s="705"/>
      <c r="N206" s="723"/>
      <c r="O206" s="688">
        <f>O207</f>
        <v>0</v>
      </c>
      <c r="P206" s="187"/>
      <c r="Q206" s="187"/>
      <c r="R206" s="187"/>
    </row>
    <row r="207" spans="1:18" ht="51" hidden="1">
      <c r="A207" s="927"/>
      <c r="B207" s="320" t="s">
        <v>553</v>
      </c>
      <c r="C207" s="195"/>
      <c r="D207" s="195" t="s">
        <v>211</v>
      </c>
      <c r="E207" s="195" t="s">
        <v>213</v>
      </c>
      <c r="F207" s="189" t="s">
        <v>223</v>
      </c>
      <c r="G207" s="189" t="s">
        <v>485</v>
      </c>
      <c r="H207" s="189"/>
      <c r="I207" s="810">
        <f>I209</f>
        <v>0</v>
      </c>
      <c r="J207" s="896"/>
      <c r="K207" s="174">
        <v>3600</v>
      </c>
      <c r="L207" s="652">
        <v>850</v>
      </c>
      <c r="M207" s="705"/>
      <c r="N207" s="723"/>
      <c r="O207" s="688">
        <f>O209</f>
        <v>0</v>
      </c>
      <c r="P207" s="187"/>
      <c r="Q207" s="187"/>
      <c r="R207" s="187"/>
    </row>
    <row r="208" spans="1:18" ht="63.75" hidden="1">
      <c r="A208" s="927"/>
      <c r="B208" s="183" t="s">
        <v>224</v>
      </c>
      <c r="C208" s="195"/>
      <c r="D208" s="195" t="s">
        <v>211</v>
      </c>
      <c r="E208" s="195" t="s">
        <v>213</v>
      </c>
      <c r="F208" s="189" t="s">
        <v>225</v>
      </c>
      <c r="G208" s="189"/>
      <c r="H208" s="189" t="s">
        <v>213</v>
      </c>
      <c r="I208" s="811"/>
      <c r="J208" s="228"/>
      <c r="K208" s="176"/>
      <c r="L208" s="654"/>
      <c r="M208" s="705"/>
      <c r="N208" s="723"/>
      <c r="O208" s="227"/>
      <c r="P208" s="193"/>
      <c r="Q208" s="193"/>
      <c r="R208" s="193"/>
    </row>
    <row r="209" spans="1:18" ht="15.75" hidden="1">
      <c r="A209" s="927"/>
      <c r="B209" s="183" t="s">
        <v>212</v>
      </c>
      <c r="C209" s="195"/>
      <c r="D209" s="195"/>
      <c r="E209" s="195"/>
      <c r="F209" s="189" t="s">
        <v>223</v>
      </c>
      <c r="G209" s="189" t="s">
        <v>485</v>
      </c>
      <c r="H209" s="189" t="s">
        <v>213</v>
      </c>
      <c r="I209" s="810"/>
      <c r="J209" s="896"/>
      <c r="K209" s="174">
        <v>3600</v>
      </c>
      <c r="L209" s="652">
        <v>850</v>
      </c>
      <c r="M209" s="705"/>
      <c r="N209" s="723"/>
      <c r="O209" s="688"/>
      <c r="P209" s="187"/>
      <c r="Q209" s="187"/>
      <c r="R209" s="187"/>
    </row>
    <row r="210" spans="1:18" ht="76.5">
      <c r="A210" s="927"/>
      <c r="B210" s="222" t="s">
        <v>469</v>
      </c>
      <c r="C210" s="195"/>
      <c r="D210" s="195" t="s">
        <v>211</v>
      </c>
      <c r="E210" s="195" t="s">
        <v>213</v>
      </c>
      <c r="F210" s="189" t="s">
        <v>227</v>
      </c>
      <c r="G210" s="189"/>
      <c r="H210" s="189"/>
      <c r="I210" s="811">
        <f>I211</f>
        <v>330</v>
      </c>
      <c r="J210" s="898"/>
      <c r="K210" s="181">
        <f>K211</f>
        <v>330</v>
      </c>
      <c r="L210" s="655">
        <f>L211</f>
        <v>335</v>
      </c>
      <c r="M210" s="705"/>
      <c r="N210" s="723"/>
      <c r="O210" s="690">
        <f>O211</f>
        <v>330</v>
      </c>
      <c r="P210" s="192"/>
      <c r="Q210" s="192"/>
      <c r="R210" s="192"/>
    </row>
    <row r="211" spans="1:18" ht="92.25" customHeight="1">
      <c r="A211" s="927"/>
      <c r="B211" s="183" t="s">
        <v>136</v>
      </c>
      <c r="C211" s="195"/>
      <c r="D211" s="195" t="s">
        <v>211</v>
      </c>
      <c r="E211" s="195" t="s">
        <v>213</v>
      </c>
      <c r="F211" s="189" t="s">
        <v>549</v>
      </c>
      <c r="G211" s="189"/>
      <c r="H211" s="189"/>
      <c r="I211" s="811">
        <f>I212</f>
        <v>330</v>
      </c>
      <c r="J211" s="228"/>
      <c r="K211" s="176">
        <f>K212</f>
        <v>330</v>
      </c>
      <c r="L211" s="654">
        <v>335</v>
      </c>
      <c r="M211" s="718"/>
      <c r="N211" s="722"/>
      <c r="O211" s="227">
        <f>O212</f>
        <v>330</v>
      </c>
      <c r="P211" s="193"/>
      <c r="Q211" s="193"/>
      <c r="R211" s="193"/>
    </row>
    <row r="212" spans="1:18" ht="24.75" customHeight="1">
      <c r="A212" s="927"/>
      <c r="B212" s="320" t="s">
        <v>553</v>
      </c>
      <c r="C212" s="195"/>
      <c r="D212" s="195" t="s">
        <v>211</v>
      </c>
      <c r="E212" s="195" t="s">
        <v>213</v>
      </c>
      <c r="F212" s="189" t="s">
        <v>549</v>
      </c>
      <c r="G212" s="189" t="s">
        <v>485</v>
      </c>
      <c r="H212" s="189"/>
      <c r="I212" s="811">
        <v>330</v>
      </c>
      <c r="J212" s="228"/>
      <c r="K212" s="176">
        <v>330</v>
      </c>
      <c r="L212" s="654">
        <v>330</v>
      </c>
      <c r="M212" s="718"/>
      <c r="N212" s="722"/>
      <c r="O212" s="227">
        <v>330</v>
      </c>
      <c r="P212" s="193"/>
      <c r="Q212" s="193"/>
      <c r="R212" s="193"/>
    </row>
    <row r="213" spans="1:18" ht="13.5" customHeight="1">
      <c r="A213" s="927"/>
      <c r="B213" s="183" t="s">
        <v>212</v>
      </c>
      <c r="C213" s="195"/>
      <c r="D213" s="195"/>
      <c r="E213" s="195"/>
      <c r="F213" s="189" t="s">
        <v>549</v>
      </c>
      <c r="G213" s="189" t="s">
        <v>485</v>
      </c>
      <c r="H213" s="189" t="s">
        <v>213</v>
      </c>
      <c r="I213" s="811">
        <v>330</v>
      </c>
      <c r="J213" s="228"/>
      <c r="K213" s="176">
        <v>330</v>
      </c>
      <c r="L213" s="654">
        <v>330</v>
      </c>
      <c r="M213" s="718"/>
      <c r="N213" s="722"/>
      <c r="O213" s="227">
        <v>330</v>
      </c>
      <c r="P213" s="193"/>
      <c r="Q213" s="193"/>
      <c r="R213" s="193"/>
    </row>
    <row r="214" spans="1:20" s="140" customFormat="1" ht="51.75" customHeight="1">
      <c r="A214" s="925">
        <v>2</v>
      </c>
      <c r="B214" s="177" t="s">
        <v>471</v>
      </c>
      <c r="C214" s="195"/>
      <c r="D214" s="202" t="s">
        <v>538</v>
      </c>
      <c r="E214" s="202" t="s">
        <v>374</v>
      </c>
      <c r="F214" s="188" t="s">
        <v>376</v>
      </c>
      <c r="G214" s="219"/>
      <c r="H214" s="188"/>
      <c r="I214" s="829">
        <f>I216</f>
        <v>305</v>
      </c>
      <c r="J214" s="267"/>
      <c r="K214" s="221">
        <f>K216</f>
        <v>305</v>
      </c>
      <c r="L214" s="656">
        <f>L216</f>
        <v>310</v>
      </c>
      <c r="M214" s="706"/>
      <c r="N214" s="724"/>
      <c r="O214" s="266">
        <f>O216</f>
        <v>305</v>
      </c>
      <c r="P214" s="220"/>
      <c r="Q214" s="220"/>
      <c r="R214" s="220"/>
      <c r="S214" s="147"/>
      <c r="T214" s="147"/>
    </row>
    <row r="215" spans="1:20" s="140" customFormat="1" ht="78" customHeight="1" hidden="1">
      <c r="A215" s="928"/>
      <c r="B215" s="163" t="s">
        <v>195</v>
      </c>
      <c r="C215" s="807"/>
      <c r="D215" s="164" t="s">
        <v>538</v>
      </c>
      <c r="E215" s="164" t="s">
        <v>374</v>
      </c>
      <c r="F215" s="166" t="s">
        <v>378</v>
      </c>
      <c r="G215" s="189"/>
      <c r="H215" s="166"/>
      <c r="I215" s="803"/>
      <c r="J215" s="898"/>
      <c r="K215" s="181"/>
      <c r="L215" s="655"/>
      <c r="M215" s="706"/>
      <c r="N215" s="724"/>
      <c r="O215" s="690"/>
      <c r="P215" s="192"/>
      <c r="Q215" s="192"/>
      <c r="R215" s="192"/>
      <c r="S215" s="147"/>
      <c r="T215" s="147"/>
    </row>
    <row r="216" spans="1:20" s="140" customFormat="1" ht="120">
      <c r="A216" s="928"/>
      <c r="B216" s="240" t="s">
        <v>472</v>
      </c>
      <c r="C216" s="195"/>
      <c r="D216" s="164" t="s">
        <v>538</v>
      </c>
      <c r="E216" s="164" t="s">
        <v>374</v>
      </c>
      <c r="F216" s="166" t="s">
        <v>380</v>
      </c>
      <c r="G216" s="189"/>
      <c r="H216" s="166"/>
      <c r="I216" s="811">
        <f>I217</f>
        <v>305</v>
      </c>
      <c r="J216" s="898"/>
      <c r="K216" s="181">
        <f>K217</f>
        <v>305</v>
      </c>
      <c r="L216" s="655">
        <f>L217</f>
        <v>310</v>
      </c>
      <c r="M216" s="706"/>
      <c r="N216" s="724"/>
      <c r="O216" s="690">
        <f>O217</f>
        <v>305</v>
      </c>
      <c r="P216" s="192"/>
      <c r="Q216" s="192"/>
      <c r="R216" s="192"/>
      <c r="S216" s="147"/>
      <c r="T216" s="147"/>
    </row>
    <row r="217" spans="1:20" s="140" customFormat="1" ht="24.75" customHeight="1">
      <c r="A217" s="928"/>
      <c r="B217" s="320" t="s">
        <v>553</v>
      </c>
      <c r="C217" s="195"/>
      <c r="D217" s="164" t="s">
        <v>538</v>
      </c>
      <c r="E217" s="164" t="s">
        <v>374</v>
      </c>
      <c r="F217" s="166" t="s">
        <v>380</v>
      </c>
      <c r="G217" s="189" t="s">
        <v>485</v>
      </c>
      <c r="H217" s="166"/>
      <c r="I217" s="811">
        <f>I223</f>
        <v>305</v>
      </c>
      <c r="J217" s="898"/>
      <c r="K217" s="176">
        <v>305</v>
      </c>
      <c r="L217" s="654">
        <v>310</v>
      </c>
      <c r="M217" s="706"/>
      <c r="N217" s="724"/>
      <c r="O217" s="227">
        <f>O223</f>
        <v>305</v>
      </c>
      <c r="P217" s="193"/>
      <c r="Q217" s="193"/>
      <c r="R217" s="193"/>
      <c r="S217" s="147"/>
      <c r="T217" s="147"/>
    </row>
    <row r="218" spans="1:18" ht="53.25" customHeight="1" hidden="1">
      <c r="A218" s="927"/>
      <c r="B218" s="177" t="s">
        <v>391</v>
      </c>
      <c r="C218" s="202"/>
      <c r="D218" s="179" t="s">
        <v>388</v>
      </c>
      <c r="E218" s="202" t="s">
        <v>390</v>
      </c>
      <c r="F218" s="188" t="s">
        <v>392</v>
      </c>
      <c r="G218" s="219"/>
      <c r="H218" s="188" t="s">
        <v>390</v>
      </c>
      <c r="I218" s="929"/>
      <c r="J218" s="899"/>
      <c r="K218" s="100"/>
      <c r="L218" s="657"/>
      <c r="M218" s="718"/>
      <c r="N218" s="722"/>
      <c r="O218" s="691"/>
      <c r="P218" s="219"/>
      <c r="Q218" s="219"/>
      <c r="R218" s="219"/>
    </row>
    <row r="219" spans="1:18" ht="63.75" hidden="1">
      <c r="A219" s="927"/>
      <c r="B219" s="322" t="s">
        <v>197</v>
      </c>
      <c r="C219" s="195"/>
      <c r="D219" s="178" t="s">
        <v>388</v>
      </c>
      <c r="E219" s="195" t="s">
        <v>390</v>
      </c>
      <c r="F219" s="189" t="s">
        <v>394</v>
      </c>
      <c r="G219" s="189"/>
      <c r="H219" s="189" t="s">
        <v>390</v>
      </c>
      <c r="I219" s="812"/>
      <c r="J219" s="900"/>
      <c r="K219" s="161"/>
      <c r="L219" s="658"/>
      <c r="M219" s="718"/>
      <c r="N219" s="722"/>
      <c r="O219" s="692"/>
      <c r="P219" s="160"/>
      <c r="Q219" s="160"/>
      <c r="R219" s="160"/>
    </row>
    <row r="220" spans="1:18" ht="81" customHeight="1" hidden="1">
      <c r="A220" s="927"/>
      <c r="B220" s="323" t="s">
        <v>459</v>
      </c>
      <c r="C220" s="195"/>
      <c r="D220" s="178" t="s">
        <v>388</v>
      </c>
      <c r="E220" s="195" t="s">
        <v>390</v>
      </c>
      <c r="F220" s="189" t="s">
        <v>396</v>
      </c>
      <c r="G220" s="189"/>
      <c r="H220" s="189" t="s">
        <v>390</v>
      </c>
      <c r="I220" s="812"/>
      <c r="J220" s="900"/>
      <c r="K220" s="161"/>
      <c r="L220" s="658"/>
      <c r="M220" s="718"/>
      <c r="N220" s="722"/>
      <c r="O220" s="692"/>
      <c r="P220" s="160"/>
      <c r="Q220" s="160"/>
      <c r="R220" s="160"/>
    </row>
    <row r="221" spans="1:18" ht="81" customHeight="1" hidden="1">
      <c r="A221" s="927"/>
      <c r="B221" s="322" t="s">
        <v>460</v>
      </c>
      <c r="C221" s="195"/>
      <c r="D221" s="178" t="s">
        <v>388</v>
      </c>
      <c r="E221" s="195" t="s">
        <v>390</v>
      </c>
      <c r="F221" s="189" t="s">
        <v>398</v>
      </c>
      <c r="G221" s="189"/>
      <c r="H221" s="189" t="s">
        <v>390</v>
      </c>
      <c r="I221" s="803"/>
      <c r="J221" s="898"/>
      <c r="K221" s="181"/>
      <c r="L221" s="655"/>
      <c r="M221" s="718"/>
      <c r="N221" s="722"/>
      <c r="O221" s="690"/>
      <c r="P221" s="192"/>
      <c r="Q221" s="192"/>
      <c r="R221" s="192"/>
    </row>
    <row r="222" spans="1:18" ht="63.75" hidden="1">
      <c r="A222" s="927"/>
      <c r="B222" s="323" t="s">
        <v>461</v>
      </c>
      <c r="C222" s="195"/>
      <c r="D222" s="178" t="s">
        <v>388</v>
      </c>
      <c r="E222" s="195" t="s">
        <v>390</v>
      </c>
      <c r="F222" s="189" t="s">
        <v>400</v>
      </c>
      <c r="G222" s="189"/>
      <c r="H222" s="189" t="s">
        <v>390</v>
      </c>
      <c r="I222" s="803"/>
      <c r="J222" s="898"/>
      <c r="K222" s="181"/>
      <c r="L222" s="655"/>
      <c r="M222" s="718"/>
      <c r="N222" s="722"/>
      <c r="O222" s="690"/>
      <c r="P222" s="192"/>
      <c r="Q222" s="192"/>
      <c r="R222" s="192"/>
    </row>
    <row r="223" spans="1:18" ht="12.75">
      <c r="A223" s="927"/>
      <c r="B223" s="323" t="s">
        <v>373</v>
      </c>
      <c r="C223" s="195"/>
      <c r="D223" s="178"/>
      <c r="E223" s="195"/>
      <c r="F223" s="166" t="s">
        <v>380</v>
      </c>
      <c r="G223" s="189" t="s">
        <v>485</v>
      </c>
      <c r="H223" s="166" t="s">
        <v>374</v>
      </c>
      <c r="I223" s="811">
        <v>305</v>
      </c>
      <c r="J223" s="898"/>
      <c r="K223" s="176">
        <v>305</v>
      </c>
      <c r="L223" s="654">
        <v>310</v>
      </c>
      <c r="M223" s="718"/>
      <c r="N223" s="722"/>
      <c r="O223" s="227">
        <v>305</v>
      </c>
      <c r="P223" s="193"/>
      <c r="Q223" s="193"/>
      <c r="R223" s="193"/>
    </row>
    <row r="224" spans="1:18" ht="53.25" customHeight="1">
      <c r="A224" s="925">
        <v>3</v>
      </c>
      <c r="B224" s="177" t="s">
        <v>473</v>
      </c>
      <c r="C224" s="202"/>
      <c r="D224" s="202" t="s">
        <v>187</v>
      </c>
      <c r="E224" s="202" t="s">
        <v>189</v>
      </c>
      <c r="F224" s="188" t="s">
        <v>190</v>
      </c>
      <c r="G224" s="219"/>
      <c r="H224" s="188"/>
      <c r="I224" s="829">
        <f>I225+I231+I239</f>
        <v>7755.5</v>
      </c>
      <c r="J224" s="267"/>
      <c r="K224" s="220">
        <f>K225+K231+K239</f>
        <v>7755.5</v>
      </c>
      <c r="L224" s="659">
        <f>L225+L231+L239</f>
        <v>8382.5</v>
      </c>
      <c r="M224" s="718"/>
      <c r="N224" s="722"/>
      <c r="O224" s="266">
        <f>O225+O231+O239</f>
        <v>7755.5</v>
      </c>
      <c r="P224" s="220"/>
      <c r="Q224" s="220"/>
      <c r="R224" s="220"/>
    </row>
    <row r="225" spans="1:20" s="289" customFormat="1" ht="76.5">
      <c r="A225" s="930"/>
      <c r="B225" s="222" t="s">
        <v>474</v>
      </c>
      <c r="C225" s="188"/>
      <c r="D225" s="188" t="s">
        <v>187</v>
      </c>
      <c r="E225" s="188" t="s">
        <v>189</v>
      </c>
      <c r="F225" s="189" t="s">
        <v>192</v>
      </c>
      <c r="G225" s="189"/>
      <c r="H225" s="188"/>
      <c r="I225" s="804">
        <f>I228</f>
        <v>272</v>
      </c>
      <c r="J225" s="693"/>
      <c r="K225" s="175">
        <f>K228</f>
        <v>172</v>
      </c>
      <c r="L225" s="660">
        <f>L228</f>
        <v>184</v>
      </c>
      <c r="M225" s="710"/>
      <c r="N225" s="725"/>
      <c r="O225" s="693">
        <f>O228</f>
        <v>272</v>
      </c>
      <c r="P225" s="175"/>
      <c r="Q225" s="175"/>
      <c r="R225" s="175"/>
      <c r="S225" s="325"/>
      <c r="T225" s="325"/>
    </row>
    <row r="226" spans="1:18" ht="75" customHeight="1" hidden="1">
      <c r="A226" s="927"/>
      <c r="B226" s="191" t="s">
        <v>193</v>
      </c>
      <c r="C226" s="202"/>
      <c r="D226" s="202" t="s">
        <v>187</v>
      </c>
      <c r="E226" s="202" t="s">
        <v>189</v>
      </c>
      <c r="F226" s="189" t="s">
        <v>194</v>
      </c>
      <c r="G226" s="189"/>
      <c r="H226" s="188"/>
      <c r="I226" s="804"/>
      <c r="J226" s="693"/>
      <c r="K226" s="175"/>
      <c r="L226" s="660"/>
      <c r="M226" s="718"/>
      <c r="N226" s="722"/>
      <c r="O226" s="693"/>
      <c r="P226" s="175"/>
      <c r="Q226" s="175"/>
      <c r="R226" s="175"/>
    </row>
    <row r="227" spans="1:18" ht="24.75" customHeight="1" hidden="1">
      <c r="A227" s="927"/>
      <c r="B227" s="320" t="s">
        <v>553</v>
      </c>
      <c r="C227" s="202"/>
      <c r="D227" s="202" t="s">
        <v>187</v>
      </c>
      <c r="E227" s="202" t="s">
        <v>189</v>
      </c>
      <c r="F227" s="189" t="s">
        <v>194</v>
      </c>
      <c r="G227" s="189" t="s">
        <v>485</v>
      </c>
      <c r="H227" s="188"/>
      <c r="I227" s="804"/>
      <c r="J227" s="693"/>
      <c r="K227" s="175"/>
      <c r="L227" s="660"/>
      <c r="M227" s="718"/>
      <c r="N227" s="722"/>
      <c r="O227" s="693"/>
      <c r="P227" s="175"/>
      <c r="Q227" s="175"/>
      <c r="R227" s="175"/>
    </row>
    <row r="228" spans="1:18" ht="77.25" customHeight="1">
      <c r="A228" s="927"/>
      <c r="B228" s="183" t="s">
        <v>50</v>
      </c>
      <c r="C228" s="202"/>
      <c r="D228" s="202" t="s">
        <v>187</v>
      </c>
      <c r="E228" s="202" t="s">
        <v>189</v>
      </c>
      <c r="F228" s="189" t="s">
        <v>194</v>
      </c>
      <c r="G228" s="189"/>
      <c r="H228" s="188"/>
      <c r="I228" s="804">
        <f>I229</f>
        <v>272</v>
      </c>
      <c r="J228" s="693"/>
      <c r="K228" s="175">
        <f>K229</f>
        <v>172</v>
      </c>
      <c r="L228" s="660">
        <f>L229</f>
        <v>184</v>
      </c>
      <c r="M228" s="718"/>
      <c r="N228" s="722"/>
      <c r="O228" s="693">
        <f>O229</f>
        <v>272</v>
      </c>
      <c r="P228" s="175"/>
      <c r="Q228" s="175"/>
      <c r="R228" s="175"/>
    </row>
    <row r="229" spans="1:18" ht="24.75" customHeight="1">
      <c r="A229" s="927"/>
      <c r="B229" s="320" t="s">
        <v>553</v>
      </c>
      <c r="C229" s="202"/>
      <c r="D229" s="202" t="s">
        <v>187</v>
      </c>
      <c r="E229" s="202" t="s">
        <v>189</v>
      </c>
      <c r="F229" s="189" t="s">
        <v>194</v>
      </c>
      <c r="G229" s="189" t="s">
        <v>485</v>
      </c>
      <c r="H229" s="189"/>
      <c r="I229" s="804">
        <f>I230</f>
        <v>272</v>
      </c>
      <c r="J229" s="693"/>
      <c r="K229" s="175">
        <v>172</v>
      </c>
      <c r="L229" s="660">
        <v>184</v>
      </c>
      <c r="M229" s="718"/>
      <c r="N229" s="722"/>
      <c r="O229" s="693">
        <f>O230</f>
        <v>272</v>
      </c>
      <c r="P229" s="175"/>
      <c r="Q229" s="175"/>
      <c r="R229" s="175"/>
    </row>
    <row r="230" spans="1:18" ht="16.5" customHeight="1">
      <c r="A230" s="927"/>
      <c r="B230" s="800" t="s">
        <v>188</v>
      </c>
      <c r="C230" s="202"/>
      <c r="D230" s="202"/>
      <c r="E230" s="202"/>
      <c r="F230" s="189" t="s">
        <v>194</v>
      </c>
      <c r="G230" s="189" t="s">
        <v>485</v>
      </c>
      <c r="H230" s="189" t="s">
        <v>189</v>
      </c>
      <c r="I230" s="804">
        <v>272</v>
      </c>
      <c r="J230" s="693"/>
      <c r="K230" s="175">
        <v>172</v>
      </c>
      <c r="L230" s="660">
        <v>184</v>
      </c>
      <c r="M230" s="718"/>
      <c r="N230" s="722"/>
      <c r="O230" s="693">
        <v>272</v>
      </c>
      <c r="P230" s="175"/>
      <c r="Q230" s="175"/>
      <c r="R230" s="175"/>
    </row>
    <row r="231" spans="1:20" s="289" customFormat="1" ht="83.25" customHeight="1">
      <c r="A231" s="930"/>
      <c r="B231" s="222" t="s">
        <v>475</v>
      </c>
      <c r="C231" s="189"/>
      <c r="D231" s="189" t="s">
        <v>607</v>
      </c>
      <c r="E231" s="189" t="s">
        <v>609</v>
      </c>
      <c r="F231" s="189" t="s">
        <v>611</v>
      </c>
      <c r="G231" s="189"/>
      <c r="H231" s="189"/>
      <c r="I231" s="801">
        <f>I232</f>
        <v>6205</v>
      </c>
      <c r="J231" s="694"/>
      <c r="K231" s="173">
        <f>K232</f>
        <v>6305</v>
      </c>
      <c r="L231" s="661">
        <f>L232</f>
        <v>6960</v>
      </c>
      <c r="M231" s="710"/>
      <c r="N231" s="725"/>
      <c r="O231" s="694">
        <f>O232</f>
        <v>6205</v>
      </c>
      <c r="P231" s="173"/>
      <c r="Q231" s="173"/>
      <c r="R231" s="173"/>
      <c r="S231" s="325"/>
      <c r="T231" s="325"/>
    </row>
    <row r="232" spans="1:20" s="289" customFormat="1" ht="102">
      <c r="A232" s="930"/>
      <c r="B232" s="183" t="s">
        <v>476</v>
      </c>
      <c r="C232" s="189"/>
      <c r="D232" s="189" t="s">
        <v>607</v>
      </c>
      <c r="E232" s="189" t="s">
        <v>609</v>
      </c>
      <c r="F232" s="189" t="s">
        <v>613</v>
      </c>
      <c r="G232" s="189"/>
      <c r="H232" s="189"/>
      <c r="I232" s="801">
        <f>I233+I235+I237</f>
        <v>6205</v>
      </c>
      <c r="J232" s="694"/>
      <c r="K232" s="173">
        <f>K233+K235+K237</f>
        <v>6305</v>
      </c>
      <c r="L232" s="661">
        <f>L233+L235+L237</f>
        <v>6960</v>
      </c>
      <c r="M232" s="710"/>
      <c r="N232" s="725"/>
      <c r="O232" s="694">
        <f>O233+O235+O237</f>
        <v>6205</v>
      </c>
      <c r="P232" s="173"/>
      <c r="Q232" s="173"/>
      <c r="R232" s="173"/>
      <c r="S232" s="325"/>
      <c r="T232" s="325"/>
    </row>
    <row r="233" spans="1:20" s="289" customFormat="1" ht="15" customHeight="1">
      <c r="A233" s="930"/>
      <c r="B233" s="326" t="s">
        <v>614</v>
      </c>
      <c r="C233" s="189"/>
      <c r="D233" s="189" t="s">
        <v>607</v>
      </c>
      <c r="E233" s="189" t="s">
        <v>609</v>
      </c>
      <c r="F233" s="189" t="s">
        <v>613</v>
      </c>
      <c r="G233" s="189" t="s">
        <v>615</v>
      </c>
      <c r="H233" s="189"/>
      <c r="I233" s="801">
        <f>I234</f>
        <v>4156.915</v>
      </c>
      <c r="J233" s="901"/>
      <c r="K233" s="173">
        <v>5305.114</v>
      </c>
      <c r="L233" s="661">
        <v>6631.482</v>
      </c>
      <c r="M233" s="710"/>
      <c r="N233" s="725"/>
      <c r="O233" s="694">
        <f>O234</f>
        <v>4156.915</v>
      </c>
      <c r="P233" s="173"/>
      <c r="Q233" s="173"/>
      <c r="R233" s="173"/>
      <c r="S233" s="325"/>
      <c r="T233" s="325"/>
    </row>
    <row r="234" spans="1:20" s="289" customFormat="1" ht="12.75">
      <c r="A234" s="930"/>
      <c r="B234" s="326" t="s">
        <v>608</v>
      </c>
      <c r="C234" s="189"/>
      <c r="D234" s="189"/>
      <c r="E234" s="189"/>
      <c r="F234" s="189" t="s">
        <v>613</v>
      </c>
      <c r="G234" s="189" t="s">
        <v>615</v>
      </c>
      <c r="H234" s="189" t="s">
        <v>609</v>
      </c>
      <c r="I234" s="801">
        <v>4156.915</v>
      </c>
      <c r="J234" s="901"/>
      <c r="K234" s="173"/>
      <c r="L234" s="661"/>
      <c r="M234" s="710"/>
      <c r="N234" s="725"/>
      <c r="O234" s="694">
        <v>4156.915</v>
      </c>
      <c r="P234" s="173"/>
      <c r="Q234" s="173"/>
      <c r="R234" s="173"/>
      <c r="S234" s="325"/>
      <c r="T234" s="325"/>
    </row>
    <row r="235" spans="1:20" s="289" customFormat="1" ht="24.75" customHeight="1">
      <c r="A235" s="930"/>
      <c r="B235" s="320" t="s">
        <v>553</v>
      </c>
      <c r="C235" s="189"/>
      <c r="D235" s="189" t="s">
        <v>607</v>
      </c>
      <c r="E235" s="189" t="s">
        <v>609</v>
      </c>
      <c r="F235" s="189" t="s">
        <v>613</v>
      </c>
      <c r="G235" s="189" t="s">
        <v>485</v>
      </c>
      <c r="H235" s="189"/>
      <c r="I235" s="801">
        <f>I236</f>
        <v>2047.085</v>
      </c>
      <c r="J235" s="694"/>
      <c r="K235" s="173">
        <f>999.886-0.886</f>
        <v>999</v>
      </c>
      <c r="L235" s="661">
        <v>328</v>
      </c>
      <c r="M235" s="710"/>
      <c r="N235" s="725"/>
      <c r="O235" s="694">
        <f>O236</f>
        <v>2047.085</v>
      </c>
      <c r="P235" s="173"/>
      <c r="Q235" s="173"/>
      <c r="R235" s="173"/>
      <c r="S235" s="325"/>
      <c r="T235" s="325"/>
    </row>
    <row r="236" spans="1:20" s="289" customFormat="1" ht="12.75">
      <c r="A236" s="930"/>
      <c r="B236" s="326" t="s">
        <v>608</v>
      </c>
      <c r="C236" s="189"/>
      <c r="D236" s="189"/>
      <c r="E236" s="189"/>
      <c r="F236" s="189" t="s">
        <v>613</v>
      </c>
      <c r="G236" s="189" t="s">
        <v>485</v>
      </c>
      <c r="H236" s="189" t="s">
        <v>609</v>
      </c>
      <c r="I236" s="801">
        <v>2047.085</v>
      </c>
      <c r="J236" s="694"/>
      <c r="K236" s="173"/>
      <c r="L236" s="661"/>
      <c r="M236" s="710"/>
      <c r="N236" s="725"/>
      <c r="O236" s="694">
        <v>2047.085</v>
      </c>
      <c r="P236" s="173"/>
      <c r="Q236" s="173"/>
      <c r="R236" s="173"/>
      <c r="S236" s="325"/>
      <c r="T236" s="325"/>
    </row>
    <row r="237" spans="1:20" s="289" customFormat="1" ht="13.5" customHeight="1">
      <c r="A237" s="930"/>
      <c r="B237" s="326" t="s">
        <v>508</v>
      </c>
      <c r="C237" s="189"/>
      <c r="D237" s="189" t="s">
        <v>607</v>
      </c>
      <c r="E237" s="189" t="s">
        <v>609</v>
      </c>
      <c r="F237" s="189" t="s">
        <v>613</v>
      </c>
      <c r="G237" s="189" t="s">
        <v>509</v>
      </c>
      <c r="H237" s="189"/>
      <c r="I237" s="804">
        <f>I238</f>
        <v>1</v>
      </c>
      <c r="J237" s="693"/>
      <c r="K237" s="175">
        <v>0.886</v>
      </c>
      <c r="L237" s="660">
        <v>0.518</v>
      </c>
      <c r="M237" s="710"/>
      <c r="N237" s="725"/>
      <c r="O237" s="693">
        <f>O238</f>
        <v>1</v>
      </c>
      <c r="P237" s="175"/>
      <c r="Q237" s="175"/>
      <c r="R237" s="175"/>
      <c r="S237" s="325"/>
      <c r="T237" s="325"/>
    </row>
    <row r="238" spans="1:20" s="289" customFormat="1" ht="12.75">
      <c r="A238" s="930"/>
      <c r="B238" s="326" t="s">
        <v>608</v>
      </c>
      <c r="C238" s="189"/>
      <c r="D238" s="189"/>
      <c r="E238" s="189"/>
      <c r="F238" s="189" t="s">
        <v>613</v>
      </c>
      <c r="G238" s="189" t="s">
        <v>509</v>
      </c>
      <c r="H238" s="189" t="s">
        <v>609</v>
      </c>
      <c r="I238" s="804">
        <v>1</v>
      </c>
      <c r="J238" s="693"/>
      <c r="K238" s="175">
        <f>K233+K235+K237</f>
        <v>6305</v>
      </c>
      <c r="L238" s="660">
        <f>L233+L235+L237</f>
        <v>6960</v>
      </c>
      <c r="M238" s="710"/>
      <c r="N238" s="725"/>
      <c r="O238" s="693">
        <v>1</v>
      </c>
      <c r="P238" s="175"/>
      <c r="Q238" s="175"/>
      <c r="R238" s="175"/>
      <c r="S238" s="325"/>
      <c r="T238" s="325"/>
    </row>
    <row r="239" spans="1:20" s="289" customFormat="1" ht="85.5" customHeight="1">
      <c r="A239" s="930"/>
      <c r="B239" s="329" t="s">
        <v>477</v>
      </c>
      <c r="C239" s="189"/>
      <c r="D239" s="189" t="s">
        <v>607</v>
      </c>
      <c r="E239" s="189" t="s">
        <v>617</v>
      </c>
      <c r="F239" s="189" t="s">
        <v>619</v>
      </c>
      <c r="G239" s="189"/>
      <c r="H239" s="189"/>
      <c r="I239" s="801">
        <f>I240</f>
        <v>1278.5</v>
      </c>
      <c r="J239" s="694"/>
      <c r="K239" s="173">
        <f>K240</f>
        <v>1278.5</v>
      </c>
      <c r="L239" s="661">
        <f>L240</f>
        <v>1238.5</v>
      </c>
      <c r="M239" s="710"/>
      <c r="N239" s="725"/>
      <c r="O239" s="694">
        <f>O240</f>
        <v>1278.5</v>
      </c>
      <c r="P239" s="173"/>
      <c r="Q239" s="173"/>
      <c r="R239" s="173"/>
      <c r="S239" s="325"/>
      <c r="T239" s="325"/>
    </row>
    <row r="240" spans="1:18" ht="89.25">
      <c r="A240" s="927"/>
      <c r="B240" s="183" t="s">
        <v>478</v>
      </c>
      <c r="C240" s="195"/>
      <c r="D240" s="195" t="s">
        <v>607</v>
      </c>
      <c r="E240" s="195" t="s">
        <v>617</v>
      </c>
      <c r="F240" s="189" t="s">
        <v>621</v>
      </c>
      <c r="G240" s="189"/>
      <c r="H240" s="189"/>
      <c r="I240" s="801">
        <f>I241</f>
        <v>1278.5</v>
      </c>
      <c r="J240" s="902"/>
      <c r="K240" s="190">
        <f>K241</f>
        <v>1278.5</v>
      </c>
      <c r="L240" s="662">
        <f>L241</f>
        <v>1238.5</v>
      </c>
      <c r="M240" s="718"/>
      <c r="N240" s="722"/>
      <c r="O240" s="694">
        <f>O241</f>
        <v>1278.5</v>
      </c>
      <c r="P240" s="173"/>
      <c r="Q240" s="173"/>
      <c r="R240" s="173"/>
    </row>
    <row r="241" spans="1:18" ht="24.75" customHeight="1">
      <c r="A241" s="927"/>
      <c r="B241" s="320" t="s">
        <v>553</v>
      </c>
      <c r="C241" s="195"/>
      <c r="D241" s="195" t="s">
        <v>607</v>
      </c>
      <c r="E241" s="195" t="s">
        <v>617</v>
      </c>
      <c r="F241" s="189" t="s">
        <v>621</v>
      </c>
      <c r="G241" s="189" t="s">
        <v>485</v>
      </c>
      <c r="H241" s="189"/>
      <c r="I241" s="801">
        <f>I243</f>
        <v>1278.5</v>
      </c>
      <c r="J241" s="902"/>
      <c r="K241" s="190">
        <v>1278.5</v>
      </c>
      <c r="L241" s="662">
        <v>1238.5</v>
      </c>
      <c r="M241" s="718"/>
      <c r="N241" s="722"/>
      <c r="O241" s="694">
        <f>O243</f>
        <v>1278.5</v>
      </c>
      <c r="P241" s="173"/>
      <c r="Q241" s="173"/>
      <c r="R241" s="173"/>
    </row>
    <row r="242" spans="1:20" s="293" customFormat="1" ht="51" hidden="1">
      <c r="A242" s="931"/>
      <c r="B242" s="292" t="s">
        <v>198</v>
      </c>
      <c r="C242" s="164"/>
      <c r="D242" s="164" t="s">
        <v>607</v>
      </c>
      <c r="E242" s="195" t="s">
        <v>617</v>
      </c>
      <c r="F242" s="166" t="s">
        <v>199</v>
      </c>
      <c r="G242" s="225"/>
      <c r="H242" s="189" t="s">
        <v>617</v>
      </c>
      <c r="I242" s="804"/>
      <c r="J242" s="903"/>
      <c r="K242" s="197"/>
      <c r="L242" s="663"/>
      <c r="M242" s="708"/>
      <c r="N242" s="726"/>
      <c r="O242" s="693"/>
      <c r="P242" s="175"/>
      <c r="Q242" s="175"/>
      <c r="R242" s="175"/>
      <c r="S242" s="294"/>
      <c r="T242" s="294"/>
    </row>
    <row r="243" spans="1:20" s="293" customFormat="1" ht="15.75">
      <c r="A243" s="931"/>
      <c r="B243" s="292" t="s">
        <v>616</v>
      </c>
      <c r="C243" s="164"/>
      <c r="D243" s="164"/>
      <c r="E243" s="195"/>
      <c r="F243" s="189" t="s">
        <v>621</v>
      </c>
      <c r="G243" s="189" t="s">
        <v>485</v>
      </c>
      <c r="H243" s="189" t="s">
        <v>617</v>
      </c>
      <c r="I243" s="801">
        <v>1278.5</v>
      </c>
      <c r="J243" s="902"/>
      <c r="K243" s="190">
        <v>1278.5</v>
      </c>
      <c r="L243" s="662">
        <v>1238.5</v>
      </c>
      <c r="M243" s="708"/>
      <c r="N243" s="726"/>
      <c r="O243" s="694">
        <v>1278.5</v>
      </c>
      <c r="P243" s="173"/>
      <c r="Q243" s="173"/>
      <c r="R243" s="173"/>
      <c r="S243" s="294"/>
      <c r="T243" s="294"/>
    </row>
    <row r="244" spans="1:18" ht="39" customHeight="1">
      <c r="A244" s="925">
        <v>4</v>
      </c>
      <c r="B244" s="177" t="s">
        <v>479</v>
      </c>
      <c r="C244" s="202"/>
      <c r="D244" s="202" t="s">
        <v>517</v>
      </c>
      <c r="E244" s="202" t="s">
        <v>519</v>
      </c>
      <c r="F244" s="188" t="s">
        <v>521</v>
      </c>
      <c r="G244" s="219"/>
      <c r="H244" s="188"/>
      <c r="I244" s="829">
        <f>I245+I252</f>
        <v>1182</v>
      </c>
      <c r="J244" s="267"/>
      <c r="K244" s="221">
        <f>K245+K252</f>
        <v>1182</v>
      </c>
      <c r="L244" s="656">
        <f>L245+L252</f>
        <v>1022</v>
      </c>
      <c r="M244" s="718"/>
      <c r="N244" s="722"/>
      <c r="O244" s="266">
        <f>O245+O252</f>
        <v>1182</v>
      </c>
      <c r="P244" s="220"/>
      <c r="Q244" s="220"/>
      <c r="R244" s="220"/>
    </row>
    <row r="245" spans="1:18" ht="102">
      <c r="A245" s="927"/>
      <c r="B245" s="222" t="s">
        <v>566</v>
      </c>
      <c r="C245" s="195"/>
      <c r="D245" s="195" t="s">
        <v>517</v>
      </c>
      <c r="E245" s="195" t="s">
        <v>519</v>
      </c>
      <c r="F245" s="189" t="s">
        <v>523</v>
      </c>
      <c r="G245" s="184"/>
      <c r="H245" s="189"/>
      <c r="I245" s="811">
        <f>I246+I249</f>
        <v>496</v>
      </c>
      <c r="J245" s="228"/>
      <c r="K245" s="176">
        <f>K246+K249</f>
        <v>496</v>
      </c>
      <c r="L245" s="654">
        <f>L246+L249</f>
        <v>336</v>
      </c>
      <c r="M245" s="718"/>
      <c r="N245" s="722"/>
      <c r="O245" s="227">
        <f>O246+O249</f>
        <v>496</v>
      </c>
      <c r="P245" s="193"/>
      <c r="Q245" s="193"/>
      <c r="R245" s="193"/>
    </row>
    <row r="246" spans="1:18" ht="127.5">
      <c r="A246" s="927"/>
      <c r="B246" s="183" t="s">
        <v>567</v>
      </c>
      <c r="C246" s="195"/>
      <c r="D246" s="195" t="s">
        <v>517</v>
      </c>
      <c r="E246" s="195" t="s">
        <v>519</v>
      </c>
      <c r="F246" s="189" t="s">
        <v>525</v>
      </c>
      <c r="G246" s="184"/>
      <c r="H246" s="189"/>
      <c r="I246" s="811">
        <f>I247</f>
        <v>296</v>
      </c>
      <c r="J246" s="228"/>
      <c r="K246" s="176">
        <f>K247</f>
        <v>296</v>
      </c>
      <c r="L246" s="654">
        <f>L247</f>
        <v>136</v>
      </c>
      <c r="M246" s="718"/>
      <c r="N246" s="722"/>
      <c r="O246" s="227">
        <f>O247</f>
        <v>296</v>
      </c>
      <c r="P246" s="193"/>
      <c r="Q246" s="193"/>
      <c r="R246" s="193"/>
    </row>
    <row r="247" spans="1:18" ht="24.75" customHeight="1">
      <c r="A247" s="927"/>
      <c r="B247" s="320" t="s">
        <v>553</v>
      </c>
      <c r="C247" s="195"/>
      <c r="D247" s="195" t="s">
        <v>517</v>
      </c>
      <c r="E247" s="195" t="s">
        <v>519</v>
      </c>
      <c r="F247" s="189" t="s">
        <v>525</v>
      </c>
      <c r="G247" s="184">
        <v>240</v>
      </c>
      <c r="H247" s="189"/>
      <c r="I247" s="811">
        <f>I248</f>
        <v>296</v>
      </c>
      <c r="J247" s="228"/>
      <c r="K247" s="176">
        <v>296</v>
      </c>
      <c r="L247" s="654">
        <v>136</v>
      </c>
      <c r="M247" s="718"/>
      <c r="N247" s="722"/>
      <c r="O247" s="227">
        <f>O248</f>
        <v>296</v>
      </c>
      <c r="P247" s="193"/>
      <c r="Q247" s="193"/>
      <c r="R247" s="193"/>
    </row>
    <row r="248" spans="1:18" ht="25.5">
      <c r="A248" s="927"/>
      <c r="B248" s="850" t="s">
        <v>518</v>
      </c>
      <c r="C248" s="195"/>
      <c r="D248" s="195"/>
      <c r="E248" s="195"/>
      <c r="F248" s="189" t="s">
        <v>525</v>
      </c>
      <c r="G248" s="184">
        <v>240</v>
      </c>
      <c r="H248" s="189" t="s">
        <v>519</v>
      </c>
      <c r="I248" s="811">
        <v>296</v>
      </c>
      <c r="J248" s="228"/>
      <c r="K248" s="176">
        <v>296</v>
      </c>
      <c r="L248" s="654">
        <v>136</v>
      </c>
      <c r="M248" s="718"/>
      <c r="N248" s="722"/>
      <c r="O248" s="227">
        <v>296</v>
      </c>
      <c r="P248" s="193"/>
      <c r="Q248" s="193"/>
      <c r="R248" s="193"/>
    </row>
    <row r="249" spans="1:18" ht="114.75">
      <c r="A249" s="927"/>
      <c r="B249" s="183" t="s">
        <v>570</v>
      </c>
      <c r="C249" s="195"/>
      <c r="D249" s="195" t="s">
        <v>517</v>
      </c>
      <c r="E249" s="195" t="s">
        <v>519</v>
      </c>
      <c r="F249" s="189" t="s">
        <v>527</v>
      </c>
      <c r="G249" s="184"/>
      <c r="H249" s="189"/>
      <c r="I249" s="811">
        <f>I250</f>
        <v>200</v>
      </c>
      <c r="J249" s="228"/>
      <c r="K249" s="176">
        <f>K250</f>
        <v>200</v>
      </c>
      <c r="L249" s="654">
        <f>L250</f>
        <v>200</v>
      </c>
      <c r="M249" s="718"/>
      <c r="N249" s="722"/>
      <c r="O249" s="227">
        <f>O250</f>
        <v>200</v>
      </c>
      <c r="P249" s="193"/>
      <c r="Q249" s="193"/>
      <c r="R249" s="193"/>
    </row>
    <row r="250" spans="1:18" ht="24.75" customHeight="1">
      <c r="A250" s="927"/>
      <c r="B250" s="320" t="s">
        <v>553</v>
      </c>
      <c r="C250" s="195"/>
      <c r="D250" s="195" t="s">
        <v>517</v>
      </c>
      <c r="E250" s="195" t="s">
        <v>519</v>
      </c>
      <c r="F250" s="189" t="s">
        <v>527</v>
      </c>
      <c r="G250" s="184">
        <v>240</v>
      </c>
      <c r="H250" s="189"/>
      <c r="I250" s="811">
        <f>I251</f>
        <v>200</v>
      </c>
      <c r="J250" s="228"/>
      <c r="K250" s="176">
        <v>200</v>
      </c>
      <c r="L250" s="654">
        <v>200</v>
      </c>
      <c r="M250" s="718"/>
      <c r="N250" s="722"/>
      <c r="O250" s="227">
        <f>O251</f>
        <v>200</v>
      </c>
      <c r="P250" s="193"/>
      <c r="Q250" s="193"/>
      <c r="R250" s="193"/>
    </row>
    <row r="251" spans="1:18" ht="25.5">
      <c r="A251" s="927"/>
      <c r="B251" s="331" t="s">
        <v>518</v>
      </c>
      <c r="C251" s="195"/>
      <c r="D251" s="195"/>
      <c r="E251" s="195"/>
      <c r="F251" s="189" t="s">
        <v>527</v>
      </c>
      <c r="G251" s="184">
        <v>240</v>
      </c>
      <c r="H251" s="189" t="s">
        <v>519</v>
      </c>
      <c r="I251" s="811">
        <v>200</v>
      </c>
      <c r="J251" s="228"/>
      <c r="K251" s="176">
        <v>200</v>
      </c>
      <c r="L251" s="654">
        <v>200</v>
      </c>
      <c r="M251" s="718"/>
      <c r="N251" s="722"/>
      <c r="O251" s="227">
        <v>200</v>
      </c>
      <c r="P251" s="193"/>
      <c r="Q251" s="193"/>
      <c r="R251" s="193"/>
    </row>
    <row r="252" spans="1:18" ht="89.25">
      <c r="A252" s="927"/>
      <c r="B252" s="222" t="s">
        <v>568</v>
      </c>
      <c r="C252" s="202"/>
      <c r="D252" s="195" t="s">
        <v>517</v>
      </c>
      <c r="E252" s="195" t="s">
        <v>519</v>
      </c>
      <c r="F252" s="189" t="s">
        <v>529</v>
      </c>
      <c r="G252" s="189"/>
      <c r="H252" s="189"/>
      <c r="I252" s="811">
        <f>I253</f>
        <v>686</v>
      </c>
      <c r="J252" s="898"/>
      <c r="K252" s="181">
        <f>K253</f>
        <v>686</v>
      </c>
      <c r="L252" s="655">
        <f>L253</f>
        <v>686</v>
      </c>
      <c r="M252" s="718"/>
      <c r="N252" s="722"/>
      <c r="O252" s="690">
        <f>O253</f>
        <v>686</v>
      </c>
      <c r="P252" s="192"/>
      <c r="Q252" s="192"/>
      <c r="R252" s="192"/>
    </row>
    <row r="253" spans="1:18" ht="140.25">
      <c r="A253" s="927"/>
      <c r="B253" s="183" t="s">
        <v>569</v>
      </c>
      <c r="C253" s="202"/>
      <c r="D253" s="195" t="s">
        <v>517</v>
      </c>
      <c r="E253" s="195" t="s">
        <v>519</v>
      </c>
      <c r="F253" s="189" t="s">
        <v>531</v>
      </c>
      <c r="G253" s="188"/>
      <c r="H253" s="189"/>
      <c r="I253" s="811">
        <f>I255</f>
        <v>686</v>
      </c>
      <c r="J253" s="228"/>
      <c r="K253" s="176">
        <f>K255</f>
        <v>686</v>
      </c>
      <c r="L253" s="654">
        <f>L255</f>
        <v>686</v>
      </c>
      <c r="M253" s="718"/>
      <c r="N253" s="722"/>
      <c r="O253" s="227">
        <f>O255</f>
        <v>686</v>
      </c>
      <c r="P253" s="193"/>
      <c r="Q253" s="193"/>
      <c r="R253" s="193"/>
    </row>
    <row r="254" spans="1:18" ht="40.5" customHeight="1" hidden="1">
      <c r="A254" s="927"/>
      <c r="B254" s="196" t="s">
        <v>532</v>
      </c>
      <c r="C254" s="223"/>
      <c r="D254" s="224" t="s">
        <v>517</v>
      </c>
      <c r="E254" s="224" t="s">
        <v>519</v>
      </c>
      <c r="F254" s="225" t="s">
        <v>533</v>
      </c>
      <c r="G254" s="226"/>
      <c r="H254" s="225" t="s">
        <v>519</v>
      </c>
      <c r="I254" s="932"/>
      <c r="J254" s="228"/>
      <c r="K254" s="228"/>
      <c r="L254" s="664"/>
      <c r="M254" s="718"/>
      <c r="N254" s="722"/>
      <c r="O254" s="227"/>
      <c r="P254" s="227"/>
      <c r="Q254" s="227"/>
      <c r="R254" s="227"/>
    </row>
    <row r="255" spans="1:18" ht="24.75" customHeight="1">
      <c r="A255" s="927"/>
      <c r="B255" s="320" t="s">
        <v>553</v>
      </c>
      <c r="C255" s="223"/>
      <c r="D255" s="195" t="s">
        <v>517</v>
      </c>
      <c r="E255" s="195" t="s">
        <v>519</v>
      </c>
      <c r="F255" s="189" t="s">
        <v>531</v>
      </c>
      <c r="G255" s="166" t="s">
        <v>485</v>
      </c>
      <c r="H255" s="189"/>
      <c r="I255" s="811">
        <v>686</v>
      </c>
      <c r="J255" s="228"/>
      <c r="K255" s="176">
        <v>686</v>
      </c>
      <c r="L255" s="654">
        <v>686</v>
      </c>
      <c r="M255" s="718"/>
      <c r="N255" s="722"/>
      <c r="O255" s="227">
        <v>686</v>
      </c>
      <c r="P255" s="193"/>
      <c r="Q255" s="193"/>
      <c r="R255" s="193"/>
    </row>
    <row r="256" spans="1:18" ht="27" customHeight="1">
      <c r="A256" s="927"/>
      <c r="B256" s="331" t="s">
        <v>518</v>
      </c>
      <c r="C256" s="223"/>
      <c r="D256" s="195"/>
      <c r="E256" s="195"/>
      <c r="F256" s="189" t="s">
        <v>531</v>
      </c>
      <c r="G256" s="166" t="s">
        <v>485</v>
      </c>
      <c r="H256" s="189" t="s">
        <v>519</v>
      </c>
      <c r="I256" s="811">
        <v>686</v>
      </c>
      <c r="J256" s="228"/>
      <c r="K256" s="176">
        <v>686</v>
      </c>
      <c r="L256" s="654">
        <v>686</v>
      </c>
      <c r="M256" s="718"/>
      <c r="N256" s="722"/>
      <c r="O256" s="227">
        <v>686</v>
      </c>
      <c r="P256" s="193"/>
      <c r="Q256" s="193"/>
      <c r="R256" s="193"/>
    </row>
    <row r="257" spans="1:20" s="140" customFormat="1" ht="38.25" customHeight="1">
      <c r="A257" s="925">
        <v>5</v>
      </c>
      <c r="B257" s="177" t="s">
        <v>571</v>
      </c>
      <c r="C257" s="162"/>
      <c r="D257" s="162" t="s">
        <v>538</v>
      </c>
      <c r="E257" s="162" t="s">
        <v>540</v>
      </c>
      <c r="F257" s="157" t="s">
        <v>542</v>
      </c>
      <c r="G257" s="219"/>
      <c r="H257" s="157"/>
      <c r="I257" s="829">
        <f>I258+I262</f>
        <v>1600</v>
      </c>
      <c r="J257" s="904"/>
      <c r="K257" s="221">
        <f>K258+K262</f>
        <v>11444.685000000001</v>
      </c>
      <c r="L257" s="656">
        <f>L258+L262</f>
        <v>14038.547</v>
      </c>
      <c r="M257" s="706"/>
      <c r="N257" s="724"/>
      <c r="O257" s="266">
        <f>O258+O262</f>
        <v>1600</v>
      </c>
      <c r="P257" s="220"/>
      <c r="Q257" s="220"/>
      <c r="R257" s="220"/>
      <c r="S257" s="147"/>
      <c r="T257" s="147"/>
    </row>
    <row r="258" spans="1:20" s="140" customFormat="1" ht="63.75">
      <c r="A258" s="928"/>
      <c r="B258" s="222" t="s">
        <v>572</v>
      </c>
      <c r="C258" s="164"/>
      <c r="D258" s="164" t="s">
        <v>538</v>
      </c>
      <c r="E258" s="164" t="s">
        <v>540</v>
      </c>
      <c r="F258" s="166" t="s">
        <v>544</v>
      </c>
      <c r="G258" s="157"/>
      <c r="H258" s="166"/>
      <c r="I258" s="810">
        <f>I259</f>
        <v>800</v>
      </c>
      <c r="J258" s="898"/>
      <c r="K258" s="181">
        <f>K259</f>
        <v>10777.685000000001</v>
      </c>
      <c r="L258" s="665">
        <f>L259</f>
        <v>13305.547</v>
      </c>
      <c r="M258" s="706"/>
      <c r="N258" s="724"/>
      <c r="O258" s="695">
        <f>O259</f>
        <v>800</v>
      </c>
      <c r="P258" s="180"/>
      <c r="Q258" s="180"/>
      <c r="R258" s="180"/>
      <c r="S258" s="147"/>
      <c r="T258" s="147"/>
    </row>
    <row r="259" spans="1:20" s="140" customFormat="1" ht="114.75">
      <c r="A259" s="928"/>
      <c r="B259" s="191" t="s">
        <v>545</v>
      </c>
      <c r="C259" s="164"/>
      <c r="D259" s="164" t="s">
        <v>538</v>
      </c>
      <c r="E259" s="164" t="s">
        <v>540</v>
      </c>
      <c r="F259" s="166" t="s">
        <v>366</v>
      </c>
      <c r="G259" s="166"/>
      <c r="H259" s="166"/>
      <c r="I259" s="810">
        <f>I260</f>
        <v>800</v>
      </c>
      <c r="J259" s="228"/>
      <c r="K259" s="174">
        <f>K260</f>
        <v>10777.685000000001</v>
      </c>
      <c r="L259" s="652">
        <f>L260</f>
        <v>13305.547</v>
      </c>
      <c r="M259" s="706"/>
      <c r="N259" s="724"/>
      <c r="O259" s="688">
        <f>O260</f>
        <v>800</v>
      </c>
      <c r="P259" s="187"/>
      <c r="Q259" s="187"/>
      <c r="R259" s="187"/>
      <c r="S259" s="147"/>
      <c r="T259" s="147"/>
    </row>
    <row r="260" spans="1:20" s="140" customFormat="1" ht="24.75" customHeight="1">
      <c r="A260" s="928"/>
      <c r="B260" s="320" t="s">
        <v>553</v>
      </c>
      <c r="C260" s="164"/>
      <c r="D260" s="164" t="s">
        <v>538</v>
      </c>
      <c r="E260" s="164" t="s">
        <v>540</v>
      </c>
      <c r="F260" s="166" t="s">
        <v>366</v>
      </c>
      <c r="G260" s="166" t="s">
        <v>485</v>
      </c>
      <c r="H260" s="166"/>
      <c r="I260" s="810">
        <v>800</v>
      </c>
      <c r="J260" s="228"/>
      <c r="K260" s="187">
        <f>22480.2-11702.515</f>
        <v>10777.685000000001</v>
      </c>
      <c r="L260" s="666">
        <v>13305.547</v>
      </c>
      <c r="M260" s="706"/>
      <c r="N260" s="724"/>
      <c r="O260" s="688">
        <v>800</v>
      </c>
      <c r="P260" s="187"/>
      <c r="Q260" s="187"/>
      <c r="R260" s="187"/>
      <c r="S260" s="147"/>
      <c r="T260" s="147"/>
    </row>
    <row r="261" spans="1:20" s="140" customFormat="1" ht="12.75">
      <c r="A261" s="928"/>
      <c r="B261" s="201" t="s">
        <v>539</v>
      </c>
      <c r="C261" s="162"/>
      <c r="D261" s="164"/>
      <c r="E261" s="164"/>
      <c r="F261" s="166" t="s">
        <v>366</v>
      </c>
      <c r="G261" s="166" t="s">
        <v>485</v>
      </c>
      <c r="H261" s="166" t="s">
        <v>540</v>
      </c>
      <c r="I261" s="810">
        <v>800</v>
      </c>
      <c r="J261" s="228"/>
      <c r="K261" s="187">
        <f>22480.2-11702.515</f>
        <v>10777.685000000001</v>
      </c>
      <c r="L261" s="666">
        <v>13305.547</v>
      </c>
      <c r="M261" s="706"/>
      <c r="N261" s="724"/>
      <c r="O261" s="688">
        <v>800</v>
      </c>
      <c r="P261" s="187"/>
      <c r="Q261" s="187"/>
      <c r="R261" s="187"/>
      <c r="S261" s="147"/>
      <c r="T261" s="147"/>
    </row>
    <row r="262" spans="1:20" s="140" customFormat="1" ht="63.75">
      <c r="A262" s="928"/>
      <c r="B262" s="222" t="s">
        <v>546</v>
      </c>
      <c r="C262" s="162"/>
      <c r="D262" s="164" t="s">
        <v>538</v>
      </c>
      <c r="E262" s="164" t="s">
        <v>540</v>
      </c>
      <c r="F262" s="166" t="s">
        <v>370</v>
      </c>
      <c r="G262" s="184"/>
      <c r="H262" s="166"/>
      <c r="I262" s="811">
        <f>I263</f>
        <v>800</v>
      </c>
      <c r="J262" s="898"/>
      <c r="K262" s="181">
        <f>K263</f>
        <v>667</v>
      </c>
      <c r="L262" s="655">
        <f>L263</f>
        <v>733</v>
      </c>
      <c r="M262" s="706"/>
      <c r="N262" s="724"/>
      <c r="O262" s="690">
        <f>O263</f>
        <v>800</v>
      </c>
      <c r="P262" s="192"/>
      <c r="Q262" s="192"/>
      <c r="R262" s="192"/>
      <c r="S262" s="147"/>
      <c r="T262" s="147"/>
    </row>
    <row r="263" spans="1:20" s="140" customFormat="1" ht="76.5">
      <c r="A263" s="928"/>
      <c r="B263" s="183" t="s">
        <v>576</v>
      </c>
      <c r="C263" s="162"/>
      <c r="D263" s="164" t="s">
        <v>538</v>
      </c>
      <c r="E263" s="164" t="s">
        <v>540</v>
      </c>
      <c r="F263" s="166" t="s">
        <v>372</v>
      </c>
      <c r="G263" s="184"/>
      <c r="H263" s="166"/>
      <c r="I263" s="811">
        <f>I264</f>
        <v>800</v>
      </c>
      <c r="J263" s="228"/>
      <c r="K263" s="176">
        <f>K264</f>
        <v>667</v>
      </c>
      <c r="L263" s="654">
        <f>L264</f>
        <v>733</v>
      </c>
      <c r="M263" s="706"/>
      <c r="N263" s="724"/>
      <c r="O263" s="227">
        <f>O264</f>
        <v>800</v>
      </c>
      <c r="P263" s="193"/>
      <c r="Q263" s="193"/>
      <c r="R263" s="193"/>
      <c r="S263" s="147"/>
      <c r="T263" s="147"/>
    </row>
    <row r="264" spans="1:20" s="140" customFormat="1" ht="24.75" customHeight="1">
      <c r="A264" s="928"/>
      <c r="B264" s="320" t="s">
        <v>553</v>
      </c>
      <c r="C264" s="162"/>
      <c r="D264" s="164" t="s">
        <v>538</v>
      </c>
      <c r="E264" s="164" t="s">
        <v>540</v>
      </c>
      <c r="F264" s="166" t="s">
        <v>372</v>
      </c>
      <c r="G264" s="184">
        <v>240</v>
      </c>
      <c r="H264" s="166"/>
      <c r="I264" s="811">
        <v>800</v>
      </c>
      <c r="J264" s="228"/>
      <c r="K264" s="176">
        <v>667</v>
      </c>
      <c r="L264" s="654">
        <v>733</v>
      </c>
      <c r="M264" s="706"/>
      <c r="N264" s="724"/>
      <c r="O264" s="227">
        <v>800</v>
      </c>
      <c r="P264" s="193"/>
      <c r="Q264" s="193"/>
      <c r="R264" s="193"/>
      <c r="S264" s="147"/>
      <c r="T264" s="147"/>
    </row>
    <row r="265" spans="1:20" s="140" customFormat="1" ht="12.75">
      <c r="A265" s="928"/>
      <c r="B265" s="201" t="s">
        <v>539</v>
      </c>
      <c r="C265" s="162"/>
      <c r="D265" s="164"/>
      <c r="E265" s="164"/>
      <c r="F265" s="166" t="s">
        <v>372</v>
      </c>
      <c r="G265" s="184">
        <v>240</v>
      </c>
      <c r="H265" s="166" t="s">
        <v>540</v>
      </c>
      <c r="I265" s="811">
        <v>800</v>
      </c>
      <c r="J265" s="228"/>
      <c r="K265" s="176">
        <v>667</v>
      </c>
      <c r="L265" s="654">
        <v>733</v>
      </c>
      <c r="M265" s="706"/>
      <c r="N265" s="724"/>
      <c r="O265" s="227">
        <v>800</v>
      </c>
      <c r="P265" s="193"/>
      <c r="Q265" s="193"/>
      <c r="R265" s="193"/>
      <c r="S265" s="147"/>
      <c r="T265" s="147"/>
    </row>
    <row r="266" spans="1:18" ht="45.75" customHeight="1">
      <c r="A266" s="925">
        <v>6</v>
      </c>
      <c r="B266" s="265" t="s">
        <v>577</v>
      </c>
      <c r="C266" s="202"/>
      <c r="D266" s="179" t="s">
        <v>388</v>
      </c>
      <c r="E266" s="202" t="s">
        <v>149</v>
      </c>
      <c r="F266" s="188" t="s">
        <v>150</v>
      </c>
      <c r="G266" s="219"/>
      <c r="H266" s="188"/>
      <c r="I266" s="933">
        <f>I267</f>
        <v>3497.612</v>
      </c>
      <c r="J266" s="267"/>
      <c r="K266" s="267">
        <f>K267</f>
        <v>4000</v>
      </c>
      <c r="L266" s="667">
        <f>L267</f>
        <v>0</v>
      </c>
      <c r="M266" s="718"/>
      <c r="N266" s="722"/>
      <c r="O266" s="266">
        <f>O267</f>
        <v>3497.612</v>
      </c>
      <c r="P266" s="266"/>
      <c r="Q266" s="266"/>
      <c r="R266" s="266"/>
    </row>
    <row r="267" spans="1:18" ht="84" customHeight="1">
      <c r="A267" s="927"/>
      <c r="B267" s="253" t="s">
        <v>12</v>
      </c>
      <c r="C267" s="195"/>
      <c r="D267" s="178" t="s">
        <v>388</v>
      </c>
      <c r="E267" s="195" t="s">
        <v>149</v>
      </c>
      <c r="F267" s="189" t="s">
        <v>152</v>
      </c>
      <c r="G267" s="189"/>
      <c r="H267" s="189"/>
      <c r="I267" s="810">
        <f>I268</f>
        <v>3497.612</v>
      </c>
      <c r="J267" s="905"/>
      <c r="K267" s="264">
        <f>K268</f>
        <v>4000</v>
      </c>
      <c r="L267" s="655">
        <f>L268</f>
        <v>0</v>
      </c>
      <c r="M267" s="718"/>
      <c r="N267" s="722"/>
      <c r="O267" s="695">
        <f>O268</f>
        <v>3497.612</v>
      </c>
      <c r="P267" s="180"/>
      <c r="Q267" s="180"/>
      <c r="R267" s="180"/>
    </row>
    <row r="268" spans="1:18" ht="16.5" customHeight="1">
      <c r="A268" s="927"/>
      <c r="B268" s="332" t="s">
        <v>554</v>
      </c>
      <c r="C268" s="195"/>
      <c r="D268" s="178" t="s">
        <v>388</v>
      </c>
      <c r="E268" s="195" t="s">
        <v>149</v>
      </c>
      <c r="F268" s="189" t="s">
        <v>152</v>
      </c>
      <c r="G268" s="189" t="s">
        <v>555</v>
      </c>
      <c r="H268" s="189"/>
      <c r="I268" s="810">
        <f>I269</f>
        <v>3497.612</v>
      </c>
      <c r="J268" s="905"/>
      <c r="K268" s="186">
        <v>4000</v>
      </c>
      <c r="L268" s="655"/>
      <c r="M268" s="718"/>
      <c r="N268" s="722"/>
      <c r="O268" s="688">
        <f>O269</f>
        <v>3497.612</v>
      </c>
      <c r="P268" s="187"/>
      <c r="Q268" s="187"/>
      <c r="R268" s="187"/>
    </row>
    <row r="269" spans="1:18" ht="12.75">
      <c r="A269" s="927"/>
      <c r="B269" s="253" t="s">
        <v>148</v>
      </c>
      <c r="C269" s="195"/>
      <c r="D269" s="178"/>
      <c r="E269" s="195"/>
      <c r="F269" s="189" t="s">
        <v>152</v>
      </c>
      <c r="G269" s="189" t="s">
        <v>555</v>
      </c>
      <c r="H269" s="189" t="s">
        <v>149</v>
      </c>
      <c r="I269" s="810">
        <v>3497.612</v>
      </c>
      <c r="J269" s="898"/>
      <c r="K269" s="181"/>
      <c r="L269" s="655"/>
      <c r="M269" s="718"/>
      <c r="N269" s="722"/>
      <c r="O269" s="688">
        <v>3497.612</v>
      </c>
      <c r="P269" s="187"/>
      <c r="Q269" s="187"/>
      <c r="R269" s="187"/>
    </row>
    <row r="270" spans="1:18" ht="45.75" customHeight="1">
      <c r="A270" s="925">
        <v>7</v>
      </c>
      <c r="B270" s="265" t="s">
        <v>578</v>
      </c>
      <c r="C270" s="195"/>
      <c r="D270" s="202" t="s">
        <v>388</v>
      </c>
      <c r="E270" s="202" t="s">
        <v>171</v>
      </c>
      <c r="F270" s="188" t="s">
        <v>176</v>
      </c>
      <c r="G270" s="219"/>
      <c r="H270" s="188"/>
      <c r="I270" s="829">
        <f>I271+I274</f>
        <v>7617.200000000001</v>
      </c>
      <c r="J270" s="899"/>
      <c r="K270" s="221">
        <f>K271+K274</f>
        <v>7617.2</v>
      </c>
      <c r="L270" s="668">
        <f>L271+L274</f>
        <v>7463.8</v>
      </c>
      <c r="M270" s="718"/>
      <c r="N270" s="722"/>
      <c r="O270" s="266">
        <f>O271+O274</f>
        <v>7617.200000000001</v>
      </c>
      <c r="P270" s="220"/>
      <c r="Q270" s="220"/>
      <c r="R270" s="220"/>
    </row>
    <row r="271" spans="1:18" ht="76.5">
      <c r="A271" s="927"/>
      <c r="B271" s="183" t="s">
        <v>110</v>
      </c>
      <c r="C271" s="195"/>
      <c r="D271" s="202" t="s">
        <v>388</v>
      </c>
      <c r="E271" s="202" t="s">
        <v>171</v>
      </c>
      <c r="F271" s="189" t="s">
        <v>177</v>
      </c>
      <c r="G271" s="189"/>
      <c r="H271" s="188"/>
      <c r="I271" s="810">
        <f>I272</f>
        <v>5253.466</v>
      </c>
      <c r="J271" s="898"/>
      <c r="K271" s="181">
        <f>K272</f>
        <v>5406.2</v>
      </c>
      <c r="L271" s="655">
        <f>L272</f>
        <v>5230.3</v>
      </c>
      <c r="M271" s="718"/>
      <c r="N271" s="722"/>
      <c r="O271" s="695">
        <f>O272</f>
        <v>5253.466</v>
      </c>
      <c r="P271" s="180"/>
      <c r="Q271" s="180"/>
      <c r="R271" s="180"/>
    </row>
    <row r="272" spans="1:18" ht="24.75" customHeight="1">
      <c r="A272" s="927"/>
      <c r="B272" s="320" t="s">
        <v>553</v>
      </c>
      <c r="C272" s="195"/>
      <c r="D272" s="195" t="s">
        <v>388</v>
      </c>
      <c r="E272" s="195" t="s">
        <v>171</v>
      </c>
      <c r="F272" s="189" t="s">
        <v>177</v>
      </c>
      <c r="G272" s="189" t="s">
        <v>485</v>
      </c>
      <c r="H272" s="189"/>
      <c r="I272" s="810">
        <f>I273</f>
        <v>5253.466</v>
      </c>
      <c r="J272" s="690"/>
      <c r="K272" s="187">
        <v>5406.2</v>
      </c>
      <c r="L272" s="666">
        <v>5230.3</v>
      </c>
      <c r="M272" s="718"/>
      <c r="N272" s="722"/>
      <c r="O272" s="688">
        <f>O273</f>
        <v>5253.466</v>
      </c>
      <c r="P272" s="187"/>
      <c r="Q272" s="187"/>
      <c r="R272" s="187"/>
    </row>
    <row r="273" spans="1:18" ht="12.75">
      <c r="A273" s="927"/>
      <c r="B273" s="201" t="s">
        <v>170</v>
      </c>
      <c r="C273" s="195"/>
      <c r="D273" s="195"/>
      <c r="E273" s="195"/>
      <c r="F273" s="189" t="s">
        <v>177</v>
      </c>
      <c r="G273" s="189" t="s">
        <v>485</v>
      </c>
      <c r="H273" s="189" t="s">
        <v>171</v>
      </c>
      <c r="I273" s="810">
        <v>5253.466</v>
      </c>
      <c r="J273" s="690"/>
      <c r="K273" s="187"/>
      <c r="L273" s="666"/>
      <c r="M273" s="718"/>
      <c r="N273" s="722"/>
      <c r="O273" s="688">
        <v>5253.466</v>
      </c>
      <c r="P273" s="187"/>
      <c r="Q273" s="187"/>
      <c r="R273" s="187"/>
    </row>
    <row r="274" spans="1:18" ht="78.75" customHeight="1">
      <c r="A274" s="927"/>
      <c r="B274" s="183" t="s">
        <v>111</v>
      </c>
      <c r="C274" s="195"/>
      <c r="D274" s="202" t="s">
        <v>388</v>
      </c>
      <c r="E274" s="202" t="s">
        <v>171</v>
      </c>
      <c r="F274" s="189" t="s">
        <v>179</v>
      </c>
      <c r="G274" s="189"/>
      <c r="H274" s="188"/>
      <c r="I274" s="810">
        <f>I275</f>
        <v>2363.734</v>
      </c>
      <c r="J274" s="906"/>
      <c r="K274" s="182">
        <f>K275</f>
        <v>2211</v>
      </c>
      <c r="L274" s="665">
        <f>L275</f>
        <v>2233.5</v>
      </c>
      <c r="M274" s="718"/>
      <c r="N274" s="722"/>
      <c r="O274" s="695">
        <f>O275</f>
        <v>2363.734</v>
      </c>
      <c r="P274" s="180"/>
      <c r="Q274" s="180"/>
      <c r="R274" s="180"/>
    </row>
    <row r="275" spans="1:18" ht="24.75" customHeight="1">
      <c r="A275" s="927"/>
      <c r="B275" s="320" t="s">
        <v>553</v>
      </c>
      <c r="C275" s="195"/>
      <c r="D275" s="195" t="s">
        <v>388</v>
      </c>
      <c r="E275" s="195" t="s">
        <v>171</v>
      </c>
      <c r="F275" s="189" t="s">
        <v>179</v>
      </c>
      <c r="G275" s="189" t="s">
        <v>485</v>
      </c>
      <c r="H275" s="189"/>
      <c r="I275" s="810">
        <f>I277</f>
        <v>2363.734</v>
      </c>
      <c r="J275" s="695"/>
      <c r="K275" s="180">
        <v>2211</v>
      </c>
      <c r="L275" s="669">
        <v>2233.5</v>
      </c>
      <c r="M275" s="718"/>
      <c r="N275" s="722"/>
      <c r="O275" s="695">
        <f>O277</f>
        <v>2363.734</v>
      </c>
      <c r="P275" s="180"/>
      <c r="Q275" s="180"/>
      <c r="R275" s="180"/>
    </row>
    <row r="276" spans="1:18" ht="18" customHeight="1" hidden="1">
      <c r="A276" s="927"/>
      <c r="B276" s="800"/>
      <c r="C276" s="195"/>
      <c r="D276" s="195"/>
      <c r="E276" s="195"/>
      <c r="F276" s="189"/>
      <c r="G276" s="189"/>
      <c r="H276" s="189"/>
      <c r="I276" s="810"/>
      <c r="J276" s="695"/>
      <c r="K276" s="180"/>
      <c r="L276" s="669"/>
      <c r="M276" s="718"/>
      <c r="N276" s="722"/>
      <c r="O276" s="695"/>
      <c r="P276" s="180"/>
      <c r="Q276" s="180"/>
      <c r="R276" s="180"/>
    </row>
    <row r="277" spans="1:18" ht="18" customHeight="1">
      <c r="A277" s="927"/>
      <c r="B277" s="201" t="s">
        <v>170</v>
      </c>
      <c r="C277" s="195"/>
      <c r="D277" s="195"/>
      <c r="E277" s="195"/>
      <c r="F277" s="189" t="s">
        <v>179</v>
      </c>
      <c r="G277" s="189" t="s">
        <v>485</v>
      </c>
      <c r="H277" s="189" t="s">
        <v>171</v>
      </c>
      <c r="I277" s="810">
        <v>2363.734</v>
      </c>
      <c r="J277" s="695"/>
      <c r="K277" s="180"/>
      <c r="L277" s="669"/>
      <c r="M277" s="718"/>
      <c r="N277" s="722"/>
      <c r="O277" s="695">
        <v>2363.734</v>
      </c>
      <c r="P277" s="180"/>
      <c r="Q277" s="180"/>
      <c r="R277" s="180"/>
    </row>
    <row r="278" spans="1:18" ht="54.75" customHeight="1">
      <c r="A278" s="925">
        <v>8</v>
      </c>
      <c r="B278" s="280" t="s">
        <v>112</v>
      </c>
      <c r="C278" s="202"/>
      <c r="D278" s="179" t="s">
        <v>388</v>
      </c>
      <c r="E278" s="202" t="s">
        <v>171</v>
      </c>
      <c r="F278" s="188" t="s">
        <v>173</v>
      </c>
      <c r="G278" s="219"/>
      <c r="H278" s="188"/>
      <c r="I278" s="829">
        <f>I279</f>
        <v>3000</v>
      </c>
      <c r="J278" s="267"/>
      <c r="K278" s="221">
        <f>K279</f>
        <v>6008.35</v>
      </c>
      <c r="L278" s="656">
        <f>L279</f>
        <v>8515.705</v>
      </c>
      <c r="M278" s="718"/>
      <c r="N278" s="722"/>
      <c r="O278" s="266">
        <f>O279</f>
        <v>3000</v>
      </c>
      <c r="P278" s="220"/>
      <c r="Q278" s="220"/>
      <c r="R278" s="220"/>
    </row>
    <row r="279" spans="1:18" ht="69.75" customHeight="1">
      <c r="A279" s="927"/>
      <c r="B279" s="253" t="s">
        <v>113</v>
      </c>
      <c r="C279" s="195"/>
      <c r="D279" s="178" t="s">
        <v>388</v>
      </c>
      <c r="E279" s="195" t="s">
        <v>171</v>
      </c>
      <c r="F279" s="189" t="s">
        <v>175</v>
      </c>
      <c r="G279" s="189"/>
      <c r="H279" s="189"/>
      <c r="I279" s="810">
        <f>I280</f>
        <v>3000</v>
      </c>
      <c r="J279" s="898"/>
      <c r="K279" s="182">
        <f>K280</f>
        <v>6008.35</v>
      </c>
      <c r="L279" s="665">
        <f>L280</f>
        <v>8515.705</v>
      </c>
      <c r="M279" s="718"/>
      <c r="N279" s="722"/>
      <c r="O279" s="695">
        <f>O280</f>
        <v>3000</v>
      </c>
      <c r="P279" s="180"/>
      <c r="Q279" s="180"/>
      <c r="R279" s="180"/>
    </row>
    <row r="280" spans="1:18" ht="12" customHeight="1">
      <c r="A280" s="927"/>
      <c r="B280" s="800" t="s">
        <v>420</v>
      </c>
      <c r="C280" s="195"/>
      <c r="D280" s="178" t="s">
        <v>388</v>
      </c>
      <c r="E280" s="195" t="s">
        <v>171</v>
      </c>
      <c r="F280" s="189" t="s">
        <v>175</v>
      </c>
      <c r="G280" s="189" t="s">
        <v>485</v>
      </c>
      <c r="H280" s="189"/>
      <c r="I280" s="810">
        <f>I286</f>
        <v>3000</v>
      </c>
      <c r="J280" s="690"/>
      <c r="K280" s="180">
        <v>6008.35</v>
      </c>
      <c r="L280" s="669">
        <v>8515.705</v>
      </c>
      <c r="M280" s="718"/>
      <c r="N280" s="722"/>
      <c r="O280" s="695">
        <f>O286</f>
        <v>3000</v>
      </c>
      <c r="P280" s="180"/>
      <c r="Q280" s="180"/>
      <c r="R280" s="180"/>
    </row>
    <row r="281" spans="1:18" ht="44.25" customHeight="1" hidden="1">
      <c r="A281" s="927"/>
      <c r="B281" s="177" t="s">
        <v>26</v>
      </c>
      <c r="C281" s="195"/>
      <c r="D281" s="202" t="s">
        <v>517</v>
      </c>
      <c r="E281" s="202" t="s">
        <v>519</v>
      </c>
      <c r="F281" s="188" t="s">
        <v>534</v>
      </c>
      <c r="G281" s="219"/>
      <c r="H281" s="188" t="s">
        <v>519</v>
      </c>
      <c r="I281" s="934"/>
      <c r="J281" s="899"/>
      <c r="K281" s="100"/>
      <c r="L281" s="670"/>
      <c r="M281" s="718"/>
      <c r="N281" s="722"/>
      <c r="O281" s="691"/>
      <c r="P281" s="219"/>
      <c r="Q281" s="219"/>
      <c r="R281" s="219"/>
    </row>
    <row r="282" spans="1:18" ht="51" hidden="1">
      <c r="A282" s="927"/>
      <c r="B282" s="183" t="s">
        <v>535</v>
      </c>
      <c r="C282" s="195"/>
      <c r="D282" s="195" t="s">
        <v>517</v>
      </c>
      <c r="E282" s="195" t="s">
        <v>519</v>
      </c>
      <c r="F282" s="189" t="s">
        <v>536</v>
      </c>
      <c r="G282" s="184"/>
      <c r="H282" s="189" t="s">
        <v>519</v>
      </c>
      <c r="I282" s="811"/>
      <c r="J282" s="228"/>
      <c r="K282" s="176"/>
      <c r="L282" s="654"/>
      <c r="M282" s="718"/>
      <c r="N282" s="722"/>
      <c r="O282" s="227"/>
      <c r="P282" s="193"/>
      <c r="Q282" s="193"/>
      <c r="R282" s="193"/>
    </row>
    <row r="283" spans="1:18" ht="42.75" customHeight="1" hidden="1">
      <c r="A283" s="927"/>
      <c r="B283" s="265" t="s">
        <v>28</v>
      </c>
      <c r="C283" s="202"/>
      <c r="D283" s="179" t="s">
        <v>388</v>
      </c>
      <c r="E283" s="202" t="s">
        <v>149</v>
      </c>
      <c r="F283" s="188" t="s">
        <v>157</v>
      </c>
      <c r="G283" s="219"/>
      <c r="H283" s="188" t="s">
        <v>149</v>
      </c>
      <c r="I283" s="934"/>
      <c r="J283" s="269"/>
      <c r="K283" s="100"/>
      <c r="L283" s="657"/>
      <c r="M283" s="718"/>
      <c r="N283" s="722"/>
      <c r="O283" s="691"/>
      <c r="P283" s="219"/>
      <c r="Q283" s="219"/>
      <c r="R283" s="219"/>
    </row>
    <row r="284" spans="1:18" ht="72.75" customHeight="1" hidden="1">
      <c r="A284" s="927"/>
      <c r="B284" s="183" t="s">
        <v>158</v>
      </c>
      <c r="C284" s="195"/>
      <c r="D284" s="178" t="s">
        <v>388</v>
      </c>
      <c r="E284" s="195" t="s">
        <v>149</v>
      </c>
      <c r="F284" s="189" t="s">
        <v>159</v>
      </c>
      <c r="G284" s="189"/>
      <c r="H284" s="189" t="s">
        <v>149</v>
      </c>
      <c r="I284" s="811"/>
      <c r="J284" s="898"/>
      <c r="K284" s="181"/>
      <c r="L284" s="655"/>
      <c r="M284" s="718"/>
      <c r="N284" s="722"/>
      <c r="O284" s="690"/>
      <c r="P284" s="192"/>
      <c r="Q284" s="192"/>
      <c r="R284" s="192"/>
    </row>
    <row r="285" spans="1:18" ht="57" customHeight="1" hidden="1">
      <c r="A285" s="927"/>
      <c r="B285" s="253" t="s">
        <v>160</v>
      </c>
      <c r="C285" s="202"/>
      <c r="D285" s="178" t="s">
        <v>388</v>
      </c>
      <c r="E285" s="195" t="s">
        <v>149</v>
      </c>
      <c r="F285" s="189" t="s">
        <v>161</v>
      </c>
      <c r="G285" s="189"/>
      <c r="H285" s="189" t="s">
        <v>149</v>
      </c>
      <c r="I285" s="811"/>
      <c r="J285" s="898"/>
      <c r="K285" s="181"/>
      <c r="L285" s="655"/>
      <c r="M285" s="718"/>
      <c r="N285" s="722"/>
      <c r="O285" s="690"/>
      <c r="P285" s="192"/>
      <c r="Q285" s="192"/>
      <c r="R285" s="192"/>
    </row>
    <row r="286" spans="1:18" ht="14.25" customHeight="1">
      <c r="A286" s="927"/>
      <c r="B286" s="201" t="s">
        <v>170</v>
      </c>
      <c r="C286" s="195"/>
      <c r="D286" s="178" t="s">
        <v>388</v>
      </c>
      <c r="E286" s="195" t="s">
        <v>171</v>
      </c>
      <c r="F286" s="189" t="s">
        <v>175</v>
      </c>
      <c r="G286" s="189" t="s">
        <v>485</v>
      </c>
      <c r="H286" s="189" t="s">
        <v>171</v>
      </c>
      <c r="I286" s="810">
        <v>3000</v>
      </c>
      <c r="J286" s="690"/>
      <c r="K286" s="180">
        <v>6008.35</v>
      </c>
      <c r="L286" s="669">
        <v>8515.705</v>
      </c>
      <c r="M286" s="718"/>
      <c r="N286" s="722"/>
      <c r="O286" s="695">
        <v>3000</v>
      </c>
      <c r="P286" s="180"/>
      <c r="Q286" s="180"/>
      <c r="R286" s="180"/>
    </row>
    <row r="287" spans="1:18" ht="25.5" customHeight="1">
      <c r="A287" s="921"/>
      <c r="B287" s="754" t="s">
        <v>556</v>
      </c>
      <c r="C287" s="755"/>
      <c r="D287" s="756"/>
      <c r="E287" s="757"/>
      <c r="F287" s="757"/>
      <c r="G287" s="757"/>
      <c r="H287" s="757"/>
      <c r="I287" s="955">
        <f>I288+I334+I346</f>
        <v>134483.56290000002</v>
      </c>
      <c r="J287" s="907"/>
      <c r="K287" s="336">
        <f>K288+K334+K346</f>
        <v>28148.265</v>
      </c>
      <c r="L287" s="671">
        <f>L288+L334+L346</f>
        <v>29104.548000000003</v>
      </c>
      <c r="M287" s="718"/>
      <c r="N287" s="722"/>
      <c r="O287" s="696">
        <f>O288+O334+O346</f>
        <v>47038.588</v>
      </c>
      <c r="P287" s="506"/>
      <c r="Q287" s="506"/>
      <c r="R287" s="506"/>
    </row>
    <row r="288" spans="1:20" s="339" customFormat="1" ht="42" customHeight="1">
      <c r="A288" s="935">
        <v>9</v>
      </c>
      <c r="B288" s="338" t="s">
        <v>414</v>
      </c>
      <c r="C288" s="159"/>
      <c r="D288" s="157" t="s">
        <v>121</v>
      </c>
      <c r="E288" s="157" t="s">
        <v>417</v>
      </c>
      <c r="F288" s="158">
        <v>9100000</v>
      </c>
      <c r="G288" s="159"/>
      <c r="H288" s="157"/>
      <c r="I288" s="936">
        <f>I289+I302+I305+I308+I312+I316+I323+I326</f>
        <v>20715.745999999996</v>
      </c>
      <c r="J288" s="689"/>
      <c r="K288" s="167">
        <f>K289+K302+K305+K308+K312+K316+K331</f>
        <v>14872.082</v>
      </c>
      <c r="L288" s="672">
        <f>L289+L302+L305+L308+L312+L316+L331</f>
        <v>15828.365000000002</v>
      </c>
      <c r="M288" s="709"/>
      <c r="N288" s="727"/>
      <c r="O288" s="697">
        <f>O289+O302+O305+O308+O312+O316+O331</f>
        <v>14363.046000000004</v>
      </c>
      <c r="P288" s="505"/>
      <c r="Q288" s="505"/>
      <c r="R288" s="505"/>
      <c r="S288" s="340"/>
      <c r="T288" s="340"/>
    </row>
    <row r="289" spans="1:20" s="339" customFormat="1" ht="54.75" customHeight="1">
      <c r="A289" s="937"/>
      <c r="B289" s="753" t="s">
        <v>114</v>
      </c>
      <c r="C289" s="159"/>
      <c r="D289" s="166" t="s">
        <v>121</v>
      </c>
      <c r="E289" s="166" t="s">
        <v>417</v>
      </c>
      <c r="F289" s="165">
        <v>9100004</v>
      </c>
      <c r="G289" s="159"/>
      <c r="H289" s="166"/>
      <c r="I289" s="801">
        <f>I290+I293</f>
        <v>18162.623</v>
      </c>
      <c r="J289" s="692"/>
      <c r="K289" s="167">
        <f>K290+K293</f>
        <v>12437.288999999999</v>
      </c>
      <c r="L289" s="672">
        <f>L290+L293</f>
        <v>13307.900000000001</v>
      </c>
      <c r="M289" s="709"/>
      <c r="N289" s="727"/>
      <c r="O289" s="689">
        <f>O290+O293</f>
        <v>11809.903000000002</v>
      </c>
      <c r="P289" s="167"/>
      <c r="Q289" s="167"/>
      <c r="R289" s="167"/>
      <c r="S289" s="340"/>
      <c r="T289" s="340"/>
    </row>
    <row r="290" spans="1:20" s="339" customFormat="1" ht="21.75" customHeight="1">
      <c r="A290" s="937"/>
      <c r="B290" s="752" t="s">
        <v>557</v>
      </c>
      <c r="C290" s="159"/>
      <c r="D290" s="166"/>
      <c r="E290" s="166"/>
      <c r="F290" s="165">
        <v>9100004</v>
      </c>
      <c r="G290" s="172">
        <v>120</v>
      </c>
      <c r="H290" s="166"/>
      <c r="I290" s="801">
        <f>I291+I292</f>
        <v>9313.991</v>
      </c>
      <c r="J290" s="692"/>
      <c r="K290" s="167">
        <f>K291+K292</f>
        <v>9181.872</v>
      </c>
      <c r="L290" s="672">
        <f>L291+L292</f>
        <v>9824.604000000001</v>
      </c>
      <c r="M290" s="709"/>
      <c r="N290" s="727"/>
      <c r="O290" s="689">
        <f>O291+O292</f>
        <v>8197.557</v>
      </c>
      <c r="P290" s="167"/>
      <c r="Q290" s="167"/>
      <c r="R290" s="167"/>
      <c r="S290" s="340"/>
      <c r="T290" s="340"/>
    </row>
    <row r="291" spans="1:20" s="339" customFormat="1" ht="41.25" customHeight="1">
      <c r="A291" s="937"/>
      <c r="B291" s="344" t="s">
        <v>416</v>
      </c>
      <c r="C291" s="159"/>
      <c r="D291" s="166" t="s">
        <v>121</v>
      </c>
      <c r="E291" s="166" t="s">
        <v>417</v>
      </c>
      <c r="F291" s="165">
        <v>9100004</v>
      </c>
      <c r="G291" s="172">
        <v>120</v>
      </c>
      <c r="H291" s="166" t="s">
        <v>417</v>
      </c>
      <c r="I291" s="801">
        <f>807.519+241.455</f>
        <v>1048.974</v>
      </c>
      <c r="J291" s="689"/>
      <c r="K291" s="187">
        <v>1378.224</v>
      </c>
      <c r="L291" s="673">
        <v>1474.699</v>
      </c>
      <c r="M291" s="709"/>
      <c r="N291" s="727"/>
      <c r="O291" s="694">
        <f>807.519+241.455</f>
        <v>1048.974</v>
      </c>
      <c r="P291" s="173"/>
      <c r="Q291" s="173"/>
      <c r="R291" s="173"/>
      <c r="S291" s="340"/>
      <c r="T291" s="340"/>
    </row>
    <row r="292" spans="1:20" s="289" customFormat="1" ht="41.25" customHeight="1">
      <c r="A292" s="930"/>
      <c r="B292" s="380" t="s">
        <v>421</v>
      </c>
      <c r="C292" s="184"/>
      <c r="D292" s="184" t="s">
        <v>121</v>
      </c>
      <c r="E292" s="184" t="s">
        <v>423</v>
      </c>
      <c r="F292" s="184">
        <v>9100004</v>
      </c>
      <c r="G292" s="184">
        <v>120</v>
      </c>
      <c r="H292" s="184" t="s">
        <v>423</v>
      </c>
      <c r="I292" s="810">
        <f>5450.283+1.2+1697.1+P292</f>
        <v>8265.017</v>
      </c>
      <c r="J292" s="688"/>
      <c r="K292" s="187">
        <v>7803.648</v>
      </c>
      <c r="L292" s="674">
        <v>8349.905</v>
      </c>
      <c r="M292" s="710"/>
      <c r="N292" s="725"/>
      <c r="O292" s="688">
        <f>5450.283+1.2+1697.1</f>
        <v>7148.5830000000005</v>
      </c>
      <c r="P292" s="187">
        <v>1116.434</v>
      </c>
      <c r="Q292" s="187"/>
      <c r="R292" s="187">
        <v>7148.583</v>
      </c>
      <c r="S292" s="325"/>
      <c r="T292" s="325"/>
    </row>
    <row r="293" spans="1:20" s="339" customFormat="1" ht="29.25" customHeight="1">
      <c r="A293" s="937"/>
      <c r="B293" s="320" t="s">
        <v>553</v>
      </c>
      <c r="C293" s="159"/>
      <c r="D293" s="166" t="s">
        <v>121</v>
      </c>
      <c r="E293" s="166" t="s">
        <v>417</v>
      </c>
      <c r="F293" s="165">
        <v>9100004</v>
      </c>
      <c r="G293" s="172">
        <v>240</v>
      </c>
      <c r="H293" s="166"/>
      <c r="I293" s="801">
        <f>I295+I297</f>
        <v>8848.632</v>
      </c>
      <c r="J293" s="692"/>
      <c r="K293" s="160">
        <f>K295+K297</f>
        <v>3255.417</v>
      </c>
      <c r="L293" s="675">
        <f>L295+L297</f>
        <v>3483.296</v>
      </c>
      <c r="M293" s="709"/>
      <c r="N293" s="727"/>
      <c r="O293" s="689">
        <f>O295+O297</f>
        <v>3612.3460000000005</v>
      </c>
      <c r="P293" s="167"/>
      <c r="Q293" s="167"/>
      <c r="R293" s="167"/>
      <c r="S293" s="340"/>
      <c r="T293" s="340"/>
    </row>
    <row r="294" spans="1:20" s="339" customFormat="1" ht="28.5" customHeight="1">
      <c r="A294" s="937"/>
      <c r="B294" s="320" t="s">
        <v>553</v>
      </c>
      <c r="C294" s="159"/>
      <c r="D294" s="166"/>
      <c r="E294" s="166"/>
      <c r="F294" s="165">
        <v>9100004</v>
      </c>
      <c r="G294" s="172">
        <v>240</v>
      </c>
      <c r="H294" s="166"/>
      <c r="I294" s="801">
        <f>I295</f>
        <v>1508.8210000000001</v>
      </c>
      <c r="J294" s="692"/>
      <c r="K294" s="160"/>
      <c r="L294" s="675"/>
      <c r="M294" s="709"/>
      <c r="N294" s="727"/>
      <c r="O294" s="694">
        <f>O295</f>
        <v>1338.8210000000001</v>
      </c>
      <c r="P294" s="173"/>
      <c r="Q294" s="173"/>
      <c r="R294" s="173"/>
      <c r="S294" s="340"/>
      <c r="T294" s="340"/>
    </row>
    <row r="295" spans="1:20" s="339" customFormat="1" ht="42.75" customHeight="1">
      <c r="A295" s="937"/>
      <c r="B295" s="344" t="s">
        <v>416</v>
      </c>
      <c r="C295" s="159"/>
      <c r="D295" s="166"/>
      <c r="E295" s="166"/>
      <c r="F295" s="165">
        <v>9100004</v>
      </c>
      <c r="G295" s="172">
        <v>240</v>
      </c>
      <c r="H295" s="166" t="s">
        <v>417</v>
      </c>
      <c r="I295" s="801">
        <f>2387.795-1048.974+M295</f>
        <v>1508.8210000000001</v>
      </c>
      <c r="J295" s="692"/>
      <c r="K295" s="175">
        <v>906.91</v>
      </c>
      <c r="L295" s="660">
        <v>970.393</v>
      </c>
      <c r="M295" s="709">
        <f>20+150</f>
        <v>170</v>
      </c>
      <c r="N295" s="727"/>
      <c r="O295" s="694">
        <f>2387.795-1048.974</f>
        <v>1338.8210000000001</v>
      </c>
      <c r="P295" s="173"/>
      <c r="Q295" s="173"/>
      <c r="R295" s="173"/>
      <c r="S295" s="340"/>
      <c r="T295" s="340"/>
    </row>
    <row r="296" spans="1:20" s="339" customFormat="1" ht="27" customHeight="1">
      <c r="A296" s="937"/>
      <c r="B296" s="320" t="s">
        <v>553</v>
      </c>
      <c r="C296" s="159"/>
      <c r="D296" s="166"/>
      <c r="E296" s="166"/>
      <c r="F296" s="184">
        <v>9100004</v>
      </c>
      <c r="G296" s="184">
        <v>240</v>
      </c>
      <c r="H296" s="184"/>
      <c r="I296" s="810">
        <f>I297</f>
        <v>7339.811</v>
      </c>
      <c r="J296" s="692"/>
      <c r="K296" s="175"/>
      <c r="L296" s="660"/>
      <c r="M296" s="709"/>
      <c r="N296" s="727"/>
      <c r="O296" s="688">
        <f>O297</f>
        <v>2273.525</v>
      </c>
      <c r="P296" s="187"/>
      <c r="Q296" s="187"/>
      <c r="R296" s="187"/>
      <c r="S296" s="340"/>
      <c r="T296" s="340"/>
    </row>
    <row r="297" spans="1:20" s="289" customFormat="1" ht="39" customHeight="1">
      <c r="A297" s="930"/>
      <c r="B297" s="380" t="s">
        <v>421</v>
      </c>
      <c r="C297" s="184"/>
      <c r="D297" s="184" t="s">
        <v>121</v>
      </c>
      <c r="E297" s="184" t="s">
        <v>423</v>
      </c>
      <c r="F297" s="184">
        <v>9100004</v>
      </c>
      <c r="G297" s="184">
        <v>240</v>
      </c>
      <c r="H297" s="184" t="s">
        <v>423</v>
      </c>
      <c r="I297" s="810">
        <f>2273.525+M297+P297</f>
        <v>7339.811</v>
      </c>
      <c r="J297" s="688"/>
      <c r="K297" s="348">
        <v>2348.507</v>
      </c>
      <c r="L297" s="676">
        <v>2512.903</v>
      </c>
      <c r="M297" s="710">
        <f>4621.864+45</f>
        <v>4666.864</v>
      </c>
      <c r="N297" s="725"/>
      <c r="O297" s="688">
        <v>2273.525</v>
      </c>
      <c r="P297" s="187">
        <v>399.422</v>
      </c>
      <c r="Q297" s="187"/>
      <c r="R297" s="187">
        <v>6940.389</v>
      </c>
      <c r="S297" s="325"/>
      <c r="T297" s="325"/>
    </row>
    <row r="298" spans="1:20" s="289" customFormat="1" ht="21" customHeight="1" hidden="1">
      <c r="A298" s="930"/>
      <c r="B298" s="938"/>
      <c r="C298" s="184"/>
      <c r="D298" s="184"/>
      <c r="E298" s="184"/>
      <c r="F298" s="184"/>
      <c r="G298" s="184"/>
      <c r="H298" s="184"/>
      <c r="I298" s="810"/>
      <c r="J298" s="688"/>
      <c r="K298" s="187"/>
      <c r="L298" s="677"/>
      <c r="M298" s="710"/>
      <c r="N298" s="725"/>
      <c r="O298" s="688"/>
      <c r="P298" s="187"/>
      <c r="Q298" s="187"/>
      <c r="R298" s="187"/>
      <c r="S298" s="325"/>
      <c r="T298" s="325"/>
    </row>
    <row r="299" spans="1:20" s="289" customFormat="1" ht="21" customHeight="1" hidden="1">
      <c r="A299" s="930"/>
      <c r="B299" s="938" t="s">
        <v>420</v>
      </c>
      <c r="C299" s="184"/>
      <c r="D299" s="184" t="s">
        <v>121</v>
      </c>
      <c r="E299" s="184" t="s">
        <v>423</v>
      </c>
      <c r="F299" s="184">
        <v>9100004</v>
      </c>
      <c r="G299" s="184">
        <v>240</v>
      </c>
      <c r="H299" s="184" t="s">
        <v>423</v>
      </c>
      <c r="I299" s="810">
        <v>2215.573</v>
      </c>
      <c r="J299" s="688"/>
      <c r="K299" s="187">
        <f>I299*106%</f>
        <v>2348.50738</v>
      </c>
      <c r="L299" s="677">
        <f>K299*107%</f>
        <v>2512.9028966</v>
      </c>
      <c r="M299" s="710"/>
      <c r="N299" s="725"/>
      <c r="O299" s="688">
        <v>2215.573</v>
      </c>
      <c r="P299" s="187"/>
      <c r="Q299" s="187"/>
      <c r="R299" s="187"/>
      <c r="S299" s="325"/>
      <c r="T299" s="325"/>
    </row>
    <row r="300" spans="1:20" s="289" customFormat="1" ht="21" customHeight="1" hidden="1">
      <c r="A300" s="930"/>
      <c r="B300" s="938"/>
      <c r="C300" s="184"/>
      <c r="D300" s="184"/>
      <c r="E300" s="184"/>
      <c r="F300" s="184"/>
      <c r="G300" s="184"/>
      <c r="H300" s="184"/>
      <c r="I300" s="810"/>
      <c r="J300" s="688"/>
      <c r="K300" s="187"/>
      <c r="L300" s="677"/>
      <c r="M300" s="710"/>
      <c r="N300" s="725"/>
      <c r="O300" s="688"/>
      <c r="P300" s="187"/>
      <c r="Q300" s="187"/>
      <c r="R300" s="187"/>
      <c r="S300" s="325"/>
      <c r="T300" s="325"/>
    </row>
    <row r="301" spans="1:20" s="289" customFormat="1" ht="21" customHeight="1" hidden="1">
      <c r="A301" s="930"/>
      <c r="B301" s="938"/>
      <c r="C301" s="184"/>
      <c r="D301" s="184"/>
      <c r="E301" s="184"/>
      <c r="F301" s="184">
        <v>9100004</v>
      </c>
      <c r="G301" s="184"/>
      <c r="H301" s="184" t="s">
        <v>423</v>
      </c>
      <c r="I301" s="810" t="e">
        <f>#REF!+I297</f>
        <v>#REF!</v>
      </c>
      <c r="J301" s="688"/>
      <c r="K301" s="187" t="e">
        <f>#REF!+K297</f>
        <v>#REF!</v>
      </c>
      <c r="L301" s="677" t="e">
        <f>#REF!+L297</f>
        <v>#REF!</v>
      </c>
      <c r="M301" s="710"/>
      <c r="N301" s="725"/>
      <c r="O301" s="688" t="e">
        <f>#REF!+O297</f>
        <v>#REF!</v>
      </c>
      <c r="P301" s="187"/>
      <c r="Q301" s="187"/>
      <c r="R301" s="187"/>
      <c r="S301" s="325"/>
      <c r="T301" s="325"/>
    </row>
    <row r="302" spans="1:20" s="289" customFormat="1" ht="63.75">
      <c r="A302" s="930"/>
      <c r="B302" s="350" t="s">
        <v>115</v>
      </c>
      <c r="C302" s="184" t="s">
        <v>422</v>
      </c>
      <c r="D302" s="184" t="s">
        <v>121</v>
      </c>
      <c r="E302" s="184" t="s">
        <v>423</v>
      </c>
      <c r="F302" s="189" t="s">
        <v>425</v>
      </c>
      <c r="G302" s="189"/>
      <c r="H302" s="184"/>
      <c r="I302" s="801">
        <f>I303</f>
        <v>1183.243</v>
      </c>
      <c r="J302" s="689"/>
      <c r="K302" s="167">
        <f>K303</f>
        <v>1223.888</v>
      </c>
      <c r="L302" s="675">
        <f>L303</f>
        <v>1309.56</v>
      </c>
      <c r="M302" s="710"/>
      <c r="N302" s="725"/>
      <c r="O302" s="689">
        <f>O303</f>
        <v>1183.243</v>
      </c>
      <c r="P302" s="167"/>
      <c r="Q302" s="167"/>
      <c r="R302" s="167"/>
      <c r="S302" s="325"/>
      <c r="T302" s="325"/>
    </row>
    <row r="303" spans="1:20" s="289" customFormat="1" ht="51">
      <c r="A303" s="930"/>
      <c r="B303" s="752" t="s">
        <v>557</v>
      </c>
      <c r="C303" s="184"/>
      <c r="D303" s="184" t="s">
        <v>121</v>
      </c>
      <c r="E303" s="184" t="s">
        <v>423</v>
      </c>
      <c r="F303" s="189" t="s">
        <v>425</v>
      </c>
      <c r="G303" s="184">
        <v>120</v>
      </c>
      <c r="H303" s="184"/>
      <c r="I303" s="801">
        <f>I304</f>
        <v>1183.243</v>
      </c>
      <c r="J303" s="694"/>
      <c r="K303" s="187">
        <v>1223.888</v>
      </c>
      <c r="L303" s="666">
        <v>1309.56</v>
      </c>
      <c r="M303" s="710"/>
      <c r="N303" s="725"/>
      <c r="O303" s="694">
        <f>O304</f>
        <v>1183.243</v>
      </c>
      <c r="P303" s="173"/>
      <c r="Q303" s="173"/>
      <c r="R303" s="173"/>
      <c r="S303" s="325"/>
      <c r="T303" s="325"/>
    </row>
    <row r="304" spans="1:20" s="289" customFormat="1" ht="38.25">
      <c r="A304" s="930"/>
      <c r="B304" s="380" t="s">
        <v>421</v>
      </c>
      <c r="C304" s="184"/>
      <c r="D304" s="184"/>
      <c r="E304" s="184"/>
      <c r="F304" s="189" t="s">
        <v>425</v>
      </c>
      <c r="G304" s="184">
        <v>120</v>
      </c>
      <c r="H304" s="184" t="s">
        <v>423</v>
      </c>
      <c r="I304" s="801">
        <f>946.688+236.555</f>
        <v>1183.243</v>
      </c>
      <c r="J304" s="694"/>
      <c r="K304" s="187">
        <v>1223.888</v>
      </c>
      <c r="L304" s="666">
        <v>1309.56</v>
      </c>
      <c r="M304" s="710"/>
      <c r="N304" s="725"/>
      <c r="O304" s="694">
        <f>946.688+236.555</f>
        <v>1183.243</v>
      </c>
      <c r="P304" s="173"/>
      <c r="Q304" s="173"/>
      <c r="R304" s="173"/>
      <c r="S304" s="325"/>
      <c r="T304" s="325"/>
    </row>
    <row r="305" spans="1:20" s="289" customFormat="1" ht="63.75">
      <c r="A305" s="930"/>
      <c r="B305" s="342" t="s">
        <v>116</v>
      </c>
      <c r="C305" s="184"/>
      <c r="D305" s="184" t="s">
        <v>121</v>
      </c>
      <c r="E305" s="184" t="s">
        <v>423</v>
      </c>
      <c r="F305" s="189" t="s">
        <v>427</v>
      </c>
      <c r="G305" s="189"/>
      <c r="H305" s="184"/>
      <c r="I305" s="811">
        <f>I306</f>
        <v>179.7</v>
      </c>
      <c r="J305" s="690"/>
      <c r="K305" s="192">
        <f>K306</f>
        <v>171.8</v>
      </c>
      <c r="L305" s="678">
        <f>L306</f>
        <v>171.8</v>
      </c>
      <c r="M305" s="710"/>
      <c r="N305" s="725"/>
      <c r="O305" s="690">
        <f>O306</f>
        <v>179.7</v>
      </c>
      <c r="P305" s="192"/>
      <c r="Q305" s="192"/>
      <c r="R305" s="192"/>
      <c r="S305" s="325"/>
      <c r="T305" s="325"/>
    </row>
    <row r="306" spans="1:20" s="289" customFormat="1" ht="51">
      <c r="A306" s="930"/>
      <c r="B306" s="326" t="s">
        <v>428</v>
      </c>
      <c r="C306" s="184"/>
      <c r="D306" s="184" t="s">
        <v>121</v>
      </c>
      <c r="E306" s="184" t="s">
        <v>423</v>
      </c>
      <c r="F306" s="189" t="s">
        <v>427</v>
      </c>
      <c r="G306" s="189" t="s">
        <v>429</v>
      </c>
      <c r="H306" s="184"/>
      <c r="I306" s="811">
        <f>I307</f>
        <v>179.7</v>
      </c>
      <c r="J306" s="227"/>
      <c r="K306" s="193">
        <v>171.8</v>
      </c>
      <c r="L306" s="677">
        <v>171.8</v>
      </c>
      <c r="M306" s="710"/>
      <c r="N306" s="725"/>
      <c r="O306" s="227">
        <f>O307</f>
        <v>179.7</v>
      </c>
      <c r="P306" s="193"/>
      <c r="Q306" s="193"/>
      <c r="R306" s="193"/>
      <c r="S306" s="325"/>
      <c r="T306" s="325"/>
    </row>
    <row r="307" spans="1:20" s="289" customFormat="1" ht="38.25">
      <c r="A307" s="930"/>
      <c r="B307" s="380" t="s">
        <v>421</v>
      </c>
      <c r="C307" s="184"/>
      <c r="D307" s="184"/>
      <c r="E307" s="184"/>
      <c r="F307" s="189" t="s">
        <v>427</v>
      </c>
      <c r="G307" s="189" t="s">
        <v>429</v>
      </c>
      <c r="H307" s="184" t="s">
        <v>423</v>
      </c>
      <c r="I307" s="811">
        <v>179.7</v>
      </c>
      <c r="J307" s="227"/>
      <c r="K307" s="193">
        <v>171.8</v>
      </c>
      <c r="L307" s="677">
        <v>171.8</v>
      </c>
      <c r="M307" s="710"/>
      <c r="N307" s="725"/>
      <c r="O307" s="227">
        <v>179.7</v>
      </c>
      <c r="P307" s="193"/>
      <c r="Q307" s="193"/>
      <c r="R307" s="193"/>
      <c r="S307" s="325"/>
      <c r="T307" s="325"/>
    </row>
    <row r="308" spans="1:20" s="289" customFormat="1" ht="75" customHeight="1">
      <c r="A308" s="930"/>
      <c r="B308" s="636" t="s">
        <v>13</v>
      </c>
      <c r="C308" s="184"/>
      <c r="D308" s="189" t="s">
        <v>121</v>
      </c>
      <c r="E308" s="189" t="s">
        <v>423</v>
      </c>
      <c r="F308" s="189" t="s">
        <v>431</v>
      </c>
      <c r="G308" s="189"/>
      <c r="H308" s="189"/>
      <c r="I308" s="811">
        <f>I310</f>
        <v>303</v>
      </c>
      <c r="J308" s="690"/>
      <c r="K308" s="192">
        <f>K310</f>
        <v>263</v>
      </c>
      <c r="L308" s="678">
        <f>L310</f>
        <v>263</v>
      </c>
      <c r="M308" s="710"/>
      <c r="N308" s="725"/>
      <c r="O308" s="690">
        <f>O310</f>
        <v>303</v>
      </c>
      <c r="P308" s="192"/>
      <c r="Q308" s="192"/>
      <c r="R308" s="192"/>
      <c r="S308" s="325"/>
      <c r="T308" s="325"/>
    </row>
    <row r="309" spans="1:20" s="289" customFormat="1" ht="18" customHeight="1" hidden="1">
      <c r="A309" s="930"/>
      <c r="B309" s="352" t="s">
        <v>432</v>
      </c>
      <c r="C309" s="189"/>
      <c r="D309" s="189" t="s">
        <v>121</v>
      </c>
      <c r="E309" s="189" t="s">
        <v>423</v>
      </c>
      <c r="F309" s="189" t="s">
        <v>433</v>
      </c>
      <c r="G309" s="189"/>
      <c r="H309" s="189" t="s">
        <v>423</v>
      </c>
      <c r="I309" s="804"/>
      <c r="J309" s="693"/>
      <c r="K309" s="175"/>
      <c r="L309" s="660"/>
      <c r="M309" s="710"/>
      <c r="N309" s="725"/>
      <c r="O309" s="693"/>
      <c r="P309" s="175"/>
      <c r="Q309" s="175"/>
      <c r="R309" s="175"/>
      <c r="S309" s="325"/>
      <c r="T309" s="325"/>
    </row>
    <row r="310" spans="1:20" s="289" customFormat="1" ht="15" customHeight="1">
      <c r="A310" s="930"/>
      <c r="B310" s="326" t="s">
        <v>434</v>
      </c>
      <c r="C310" s="189"/>
      <c r="D310" s="189" t="s">
        <v>121</v>
      </c>
      <c r="E310" s="189" t="s">
        <v>423</v>
      </c>
      <c r="F310" s="189" t="s">
        <v>431</v>
      </c>
      <c r="G310" s="189" t="s">
        <v>435</v>
      </c>
      <c r="H310" s="189"/>
      <c r="I310" s="804">
        <f>I311</f>
        <v>303</v>
      </c>
      <c r="J310" s="693"/>
      <c r="K310" s="175">
        <v>263</v>
      </c>
      <c r="L310" s="660">
        <v>263</v>
      </c>
      <c r="M310" s="710"/>
      <c r="N310" s="725"/>
      <c r="O310" s="693">
        <f>O311</f>
        <v>303</v>
      </c>
      <c r="P310" s="175"/>
      <c r="Q310" s="175"/>
      <c r="R310" s="175"/>
      <c r="S310" s="325"/>
      <c r="T310" s="325"/>
    </row>
    <row r="311" spans="1:20" s="289" customFormat="1" ht="42" customHeight="1">
      <c r="A311" s="930"/>
      <c r="B311" s="380" t="s">
        <v>421</v>
      </c>
      <c r="C311" s="189"/>
      <c r="D311" s="189"/>
      <c r="E311" s="189"/>
      <c r="F311" s="189" t="s">
        <v>431</v>
      </c>
      <c r="G311" s="189" t="s">
        <v>435</v>
      </c>
      <c r="H311" s="189" t="s">
        <v>423</v>
      </c>
      <c r="I311" s="804">
        <v>303</v>
      </c>
      <c r="J311" s="693"/>
      <c r="K311" s="175">
        <v>263</v>
      </c>
      <c r="L311" s="660">
        <v>263</v>
      </c>
      <c r="M311" s="710"/>
      <c r="N311" s="725"/>
      <c r="O311" s="693">
        <v>303</v>
      </c>
      <c r="P311" s="175"/>
      <c r="Q311" s="175"/>
      <c r="R311" s="175"/>
      <c r="S311" s="325"/>
      <c r="T311" s="325"/>
    </row>
    <row r="312" spans="1:20" s="289" customFormat="1" ht="99" customHeight="1">
      <c r="A312" s="930"/>
      <c r="B312" s="353" t="s">
        <v>117</v>
      </c>
      <c r="C312" s="189"/>
      <c r="D312" s="189" t="s">
        <v>121</v>
      </c>
      <c r="E312" s="189" t="s">
        <v>423</v>
      </c>
      <c r="F312" s="189" t="s">
        <v>437</v>
      </c>
      <c r="G312" s="189"/>
      <c r="H312" s="189"/>
      <c r="I312" s="804">
        <f>I313</f>
        <v>169.6</v>
      </c>
      <c r="J312" s="692"/>
      <c r="K312" s="160">
        <f>K313</f>
        <v>130.1</v>
      </c>
      <c r="L312" s="675">
        <f>L313</f>
        <v>130.1</v>
      </c>
      <c r="M312" s="710"/>
      <c r="N312" s="725"/>
      <c r="O312" s="692">
        <f>O313</f>
        <v>169.6</v>
      </c>
      <c r="P312" s="160"/>
      <c r="Q312" s="160"/>
      <c r="R312" s="160"/>
      <c r="S312" s="325"/>
      <c r="T312" s="325"/>
    </row>
    <row r="313" spans="1:20" s="289" customFormat="1" ht="15" customHeight="1">
      <c r="A313" s="930"/>
      <c r="B313" s="326" t="s">
        <v>434</v>
      </c>
      <c r="C313" s="189"/>
      <c r="D313" s="189" t="s">
        <v>121</v>
      </c>
      <c r="E313" s="189" t="s">
        <v>423</v>
      </c>
      <c r="F313" s="189" t="s">
        <v>437</v>
      </c>
      <c r="G313" s="189" t="s">
        <v>435</v>
      </c>
      <c r="H313" s="189"/>
      <c r="I313" s="804">
        <f>I315</f>
        <v>169.6</v>
      </c>
      <c r="J313" s="693"/>
      <c r="K313" s="175">
        <v>130.1</v>
      </c>
      <c r="L313" s="660">
        <v>130.1</v>
      </c>
      <c r="M313" s="710"/>
      <c r="N313" s="725"/>
      <c r="O313" s="693">
        <f>O315</f>
        <v>169.6</v>
      </c>
      <c r="P313" s="175"/>
      <c r="Q313" s="175"/>
      <c r="R313" s="175"/>
      <c r="S313" s="325"/>
      <c r="T313" s="325"/>
    </row>
    <row r="314" spans="1:20" s="289" customFormat="1" ht="60" customHeight="1" hidden="1">
      <c r="A314" s="930"/>
      <c r="B314" s="354" t="s">
        <v>480</v>
      </c>
      <c r="C314" s="184"/>
      <c r="D314" s="184" t="s">
        <v>121</v>
      </c>
      <c r="E314" s="184" t="s">
        <v>423</v>
      </c>
      <c r="F314" s="189" t="s">
        <v>481</v>
      </c>
      <c r="G314" s="189"/>
      <c r="H314" s="184" t="s">
        <v>423</v>
      </c>
      <c r="I314" s="804"/>
      <c r="J314" s="693"/>
      <c r="K314" s="175"/>
      <c r="L314" s="660"/>
      <c r="M314" s="710"/>
      <c r="N314" s="725"/>
      <c r="O314" s="693"/>
      <c r="P314" s="175"/>
      <c r="Q314" s="175"/>
      <c r="R314" s="175"/>
      <c r="S314" s="325"/>
      <c r="T314" s="325"/>
    </row>
    <row r="315" spans="1:20" s="289" customFormat="1" ht="39.75" customHeight="1">
      <c r="A315" s="930"/>
      <c r="B315" s="355" t="s">
        <v>421</v>
      </c>
      <c r="C315" s="184"/>
      <c r="D315" s="184"/>
      <c r="E315" s="184"/>
      <c r="F315" s="189" t="s">
        <v>437</v>
      </c>
      <c r="G315" s="189" t="s">
        <v>435</v>
      </c>
      <c r="H315" s="189" t="s">
        <v>423</v>
      </c>
      <c r="I315" s="804">
        <v>169.6</v>
      </c>
      <c r="J315" s="693"/>
      <c r="K315" s="175">
        <v>130.1</v>
      </c>
      <c r="L315" s="660">
        <v>130.1</v>
      </c>
      <c r="M315" s="710"/>
      <c r="N315" s="725"/>
      <c r="O315" s="693">
        <v>169.6</v>
      </c>
      <c r="P315" s="175"/>
      <c r="Q315" s="175"/>
      <c r="R315" s="175"/>
      <c r="S315" s="325"/>
      <c r="T315" s="325"/>
    </row>
    <row r="316" spans="1:20" s="289" customFormat="1" ht="76.5" hidden="1">
      <c r="A316" s="930"/>
      <c r="B316" s="637" t="s">
        <v>118</v>
      </c>
      <c r="C316" s="184"/>
      <c r="D316" s="184" t="s">
        <v>121</v>
      </c>
      <c r="E316" s="184" t="s">
        <v>423</v>
      </c>
      <c r="F316" s="188" t="s">
        <v>483</v>
      </c>
      <c r="G316" s="189"/>
      <c r="H316" s="184"/>
      <c r="I316" s="812">
        <f>I318+I320</f>
        <v>0</v>
      </c>
      <c r="J316" s="692"/>
      <c r="K316" s="160">
        <f>K317+K319</f>
        <v>546.7</v>
      </c>
      <c r="L316" s="675">
        <f>L317+L319</f>
        <v>546.7</v>
      </c>
      <c r="M316" s="710"/>
      <c r="N316" s="725"/>
      <c r="O316" s="692">
        <f>O317+O319</f>
        <v>547.5</v>
      </c>
      <c r="P316" s="160"/>
      <c r="Q316" s="160"/>
      <c r="R316" s="160"/>
      <c r="S316" s="325"/>
      <c r="T316" s="325"/>
    </row>
    <row r="317" spans="1:20" s="289" customFormat="1" ht="51" hidden="1">
      <c r="A317" s="930"/>
      <c r="B317" s="356" t="s">
        <v>557</v>
      </c>
      <c r="C317" s="184"/>
      <c r="D317" s="184" t="s">
        <v>121</v>
      </c>
      <c r="E317" s="184" t="s">
        <v>423</v>
      </c>
      <c r="F317" s="189" t="s">
        <v>483</v>
      </c>
      <c r="G317" s="189" t="s">
        <v>484</v>
      </c>
      <c r="H317" s="184"/>
      <c r="I317" s="804">
        <f>I318</f>
        <v>0</v>
      </c>
      <c r="J317" s="693"/>
      <c r="K317" s="175">
        <f>546.7-45.2</f>
        <v>501.50000000000006</v>
      </c>
      <c r="L317" s="660">
        <f>546.7-45.2</f>
        <v>501.50000000000006</v>
      </c>
      <c r="M317" s="710"/>
      <c r="N317" s="725"/>
      <c r="O317" s="693">
        <f>O318</f>
        <v>510.3</v>
      </c>
      <c r="P317" s="175"/>
      <c r="Q317" s="175"/>
      <c r="R317" s="175"/>
      <c r="S317" s="325"/>
      <c r="T317" s="325"/>
    </row>
    <row r="318" spans="1:20" s="289" customFormat="1" ht="38.25" hidden="1">
      <c r="A318" s="930"/>
      <c r="B318" s="355" t="s">
        <v>421</v>
      </c>
      <c r="C318" s="184"/>
      <c r="D318" s="184"/>
      <c r="E318" s="184"/>
      <c r="F318" s="189" t="s">
        <v>483</v>
      </c>
      <c r="G318" s="189" t="s">
        <v>484</v>
      </c>
      <c r="H318" s="184" t="s">
        <v>423</v>
      </c>
      <c r="I318" s="804">
        <f>392.863+117.437-N318</f>
        <v>0</v>
      </c>
      <c r="J318" s="693"/>
      <c r="K318" s="175">
        <f>546.7-45.2</f>
        <v>501.50000000000006</v>
      </c>
      <c r="L318" s="660">
        <f>546.7-45.2</f>
        <v>501.50000000000006</v>
      </c>
      <c r="M318" s="710"/>
      <c r="N318" s="725">
        <v>510.3</v>
      </c>
      <c r="O318" s="693">
        <f>392.863+117.437</f>
        <v>510.3</v>
      </c>
      <c r="P318" s="175"/>
      <c r="Q318" s="175"/>
      <c r="R318" s="175"/>
      <c r="S318" s="325"/>
      <c r="T318" s="325"/>
    </row>
    <row r="319" spans="1:20" s="289" customFormat="1" ht="25.5" hidden="1">
      <c r="A319" s="930"/>
      <c r="B319" s="320" t="s">
        <v>553</v>
      </c>
      <c r="C319" s="184"/>
      <c r="D319" s="184"/>
      <c r="E319" s="184"/>
      <c r="F319" s="189" t="s">
        <v>483</v>
      </c>
      <c r="G319" s="189" t="s">
        <v>485</v>
      </c>
      <c r="H319" s="184"/>
      <c r="I319" s="804">
        <f>I320</f>
        <v>0</v>
      </c>
      <c r="J319" s="693"/>
      <c r="K319" s="175">
        <v>45.2</v>
      </c>
      <c r="L319" s="660">
        <v>45.2</v>
      </c>
      <c r="M319" s="710"/>
      <c r="N319" s="725"/>
      <c r="O319" s="693">
        <f>O320</f>
        <v>37.2</v>
      </c>
      <c r="P319" s="175"/>
      <c r="Q319" s="175"/>
      <c r="R319" s="175"/>
      <c r="S319" s="325"/>
      <c r="T319" s="325"/>
    </row>
    <row r="320" spans="1:20" s="289" customFormat="1" ht="38.25" hidden="1">
      <c r="A320" s="930"/>
      <c r="B320" s="355" t="s">
        <v>421</v>
      </c>
      <c r="C320" s="184"/>
      <c r="D320" s="184"/>
      <c r="E320" s="184"/>
      <c r="F320" s="189" t="s">
        <v>483</v>
      </c>
      <c r="G320" s="189" t="s">
        <v>485</v>
      </c>
      <c r="H320" s="184" t="s">
        <v>423</v>
      </c>
      <c r="I320" s="804">
        <f>O320-N320</f>
        <v>0</v>
      </c>
      <c r="J320" s="693"/>
      <c r="K320" s="175">
        <v>45.2</v>
      </c>
      <c r="L320" s="660">
        <v>45.2</v>
      </c>
      <c r="M320" s="710"/>
      <c r="N320" s="725">
        <v>37.2</v>
      </c>
      <c r="O320" s="693">
        <f>17.5+15.7+4</f>
        <v>37.2</v>
      </c>
      <c r="P320" s="175"/>
      <c r="Q320" s="175"/>
      <c r="R320" s="175"/>
      <c r="S320" s="325"/>
      <c r="T320" s="325"/>
    </row>
    <row r="321" spans="1:20" s="289" customFormat="1" ht="42" customHeight="1" hidden="1">
      <c r="A321" s="930"/>
      <c r="B321" s="328" t="s">
        <v>486</v>
      </c>
      <c r="C321" s="189"/>
      <c r="D321" s="136" t="s">
        <v>121</v>
      </c>
      <c r="E321" s="188" t="s">
        <v>487</v>
      </c>
      <c r="F321" s="136" t="s">
        <v>362</v>
      </c>
      <c r="G321" s="136" t="s">
        <v>362</v>
      </c>
      <c r="H321" s="188"/>
      <c r="I321" s="803">
        <f>I322</f>
        <v>0</v>
      </c>
      <c r="J321" s="690"/>
      <c r="K321" s="192">
        <f>K322</f>
        <v>99.305</v>
      </c>
      <c r="L321" s="678">
        <f>L322</f>
        <v>99.305</v>
      </c>
      <c r="M321" s="710"/>
      <c r="N321" s="725"/>
      <c r="O321" s="690">
        <f>O322</f>
        <v>170.1</v>
      </c>
      <c r="P321" s="192"/>
      <c r="Q321" s="192"/>
      <c r="R321" s="192"/>
      <c r="S321" s="325"/>
      <c r="T321" s="325"/>
    </row>
    <row r="322" spans="1:20" s="289" customFormat="1" ht="51" hidden="1">
      <c r="A322" s="930"/>
      <c r="B322" s="328" t="s">
        <v>414</v>
      </c>
      <c r="C322" s="189"/>
      <c r="D322" s="136" t="s">
        <v>121</v>
      </c>
      <c r="E322" s="136" t="s">
        <v>487</v>
      </c>
      <c r="F322" s="188" t="s">
        <v>488</v>
      </c>
      <c r="G322" s="203"/>
      <c r="H322" s="136"/>
      <c r="I322" s="803">
        <f>I331</f>
        <v>0</v>
      </c>
      <c r="J322" s="690"/>
      <c r="K322" s="192">
        <f>K331</f>
        <v>99.305</v>
      </c>
      <c r="L322" s="678">
        <f>L331</f>
        <v>99.305</v>
      </c>
      <c r="M322" s="710"/>
      <c r="N322" s="725"/>
      <c r="O322" s="690">
        <f>O331</f>
        <v>170.1</v>
      </c>
      <c r="P322" s="192"/>
      <c r="Q322" s="192"/>
      <c r="R322" s="192"/>
      <c r="S322" s="325"/>
      <c r="T322" s="325"/>
    </row>
    <row r="323" spans="1:20" s="289" customFormat="1" ht="76.5">
      <c r="A323" s="930"/>
      <c r="B323" s="638" t="s">
        <v>32</v>
      </c>
      <c r="C323" s="189"/>
      <c r="D323" s="136"/>
      <c r="E323" s="136"/>
      <c r="F323" s="189" t="s">
        <v>490</v>
      </c>
      <c r="G323" s="189"/>
      <c r="H323" s="184"/>
      <c r="I323" s="811">
        <f>I324</f>
        <v>170.1</v>
      </c>
      <c r="J323" s="690"/>
      <c r="K323" s="192"/>
      <c r="L323" s="678"/>
      <c r="M323" s="710"/>
      <c r="N323" s="725"/>
      <c r="O323" s="690"/>
      <c r="P323" s="192"/>
      <c r="Q323" s="192"/>
      <c r="R323" s="192"/>
      <c r="S323" s="325"/>
      <c r="T323" s="325"/>
    </row>
    <row r="324" spans="1:20" s="289" customFormat="1" ht="12.75">
      <c r="A324" s="930"/>
      <c r="B324" s="938" t="s">
        <v>434</v>
      </c>
      <c r="C324" s="189"/>
      <c r="D324" s="136"/>
      <c r="E324" s="136"/>
      <c r="F324" s="189" t="s">
        <v>490</v>
      </c>
      <c r="G324" s="189" t="s">
        <v>435</v>
      </c>
      <c r="H324" s="184"/>
      <c r="I324" s="811">
        <f>I325</f>
        <v>170.1</v>
      </c>
      <c r="J324" s="690"/>
      <c r="K324" s="192"/>
      <c r="L324" s="678"/>
      <c r="M324" s="710"/>
      <c r="N324" s="725"/>
      <c r="O324" s="690"/>
      <c r="P324" s="192"/>
      <c r="Q324" s="192"/>
      <c r="R324" s="192"/>
      <c r="S324" s="325"/>
      <c r="T324" s="325"/>
    </row>
    <row r="325" spans="1:20" s="289" customFormat="1" ht="25.5">
      <c r="A325" s="930"/>
      <c r="B325" s="355" t="s">
        <v>486</v>
      </c>
      <c r="C325" s="189"/>
      <c r="D325" s="136"/>
      <c r="E325" s="136"/>
      <c r="F325" s="189" t="s">
        <v>490</v>
      </c>
      <c r="G325" s="189" t="s">
        <v>435</v>
      </c>
      <c r="H325" s="184" t="s">
        <v>487</v>
      </c>
      <c r="I325" s="811">
        <v>170.1</v>
      </c>
      <c r="J325" s="690"/>
      <c r="K325" s="192"/>
      <c r="L325" s="678"/>
      <c r="M325" s="710"/>
      <c r="N325" s="725"/>
      <c r="O325" s="690"/>
      <c r="P325" s="192"/>
      <c r="Q325" s="192"/>
      <c r="R325" s="192"/>
      <c r="S325" s="325"/>
      <c r="T325" s="325"/>
    </row>
    <row r="326" spans="1:20" s="289" customFormat="1" ht="76.5">
      <c r="A326" s="930"/>
      <c r="B326" s="637" t="s">
        <v>118</v>
      </c>
      <c r="C326" s="189"/>
      <c r="D326" s="136"/>
      <c r="E326" s="136"/>
      <c r="F326" s="189" t="s">
        <v>483</v>
      </c>
      <c r="G326" s="189"/>
      <c r="H326" s="184"/>
      <c r="I326" s="811">
        <f>I328+I330</f>
        <v>547.48</v>
      </c>
      <c r="J326" s="690"/>
      <c r="K326" s="192"/>
      <c r="L326" s="678"/>
      <c r="M326" s="728"/>
      <c r="N326" s="725"/>
      <c r="O326" s="690"/>
      <c r="P326" s="192"/>
      <c r="Q326" s="192"/>
      <c r="R326" s="192"/>
      <c r="S326" s="325"/>
      <c r="T326" s="325"/>
    </row>
    <row r="327" spans="1:20" s="289" customFormat="1" ht="24" customHeight="1">
      <c r="A327" s="930"/>
      <c r="B327" s="344" t="s">
        <v>14</v>
      </c>
      <c r="C327" s="189"/>
      <c r="D327" s="136"/>
      <c r="E327" s="136"/>
      <c r="F327" s="189" t="s">
        <v>483</v>
      </c>
      <c r="G327" s="189" t="s">
        <v>484</v>
      </c>
      <c r="H327" s="184"/>
      <c r="I327" s="811">
        <f>I328</f>
        <v>510.28</v>
      </c>
      <c r="J327" s="690"/>
      <c r="K327" s="192"/>
      <c r="L327" s="678"/>
      <c r="M327" s="728"/>
      <c r="N327" s="725"/>
      <c r="O327" s="690"/>
      <c r="P327" s="193"/>
      <c r="Q327" s="193"/>
      <c r="R327" s="193"/>
      <c r="S327" s="325"/>
      <c r="T327" s="325"/>
    </row>
    <row r="328" spans="1:20" s="289" customFormat="1" ht="12.75">
      <c r="A328" s="930"/>
      <c r="B328" s="350" t="s">
        <v>502</v>
      </c>
      <c r="C328" s="189"/>
      <c r="D328" s="136"/>
      <c r="E328" s="136"/>
      <c r="F328" s="189" t="s">
        <v>483</v>
      </c>
      <c r="G328" s="189" t="s">
        <v>484</v>
      </c>
      <c r="H328" s="189" t="s">
        <v>503</v>
      </c>
      <c r="I328" s="811">
        <v>510.28</v>
      </c>
      <c r="J328" s="690"/>
      <c r="K328" s="192"/>
      <c r="L328" s="678"/>
      <c r="M328" s="728">
        <v>510.28</v>
      </c>
      <c r="N328" s="725"/>
      <c r="O328" s="690"/>
      <c r="P328" s="193"/>
      <c r="Q328" s="193"/>
      <c r="R328" s="193"/>
      <c r="S328" s="325"/>
      <c r="T328" s="325"/>
    </row>
    <row r="329" spans="1:20" s="289" customFormat="1" ht="25.5">
      <c r="A329" s="930"/>
      <c r="B329" s="320" t="s">
        <v>553</v>
      </c>
      <c r="C329" s="189"/>
      <c r="D329" s="136"/>
      <c r="E329" s="136"/>
      <c r="F329" s="189" t="s">
        <v>483</v>
      </c>
      <c r="G329" s="189" t="s">
        <v>485</v>
      </c>
      <c r="H329" s="189"/>
      <c r="I329" s="811">
        <f>I330</f>
        <v>37.2</v>
      </c>
      <c r="J329" s="690"/>
      <c r="K329" s="192"/>
      <c r="L329" s="678"/>
      <c r="M329" s="728"/>
      <c r="N329" s="725"/>
      <c r="O329" s="690"/>
      <c r="P329" s="193"/>
      <c r="Q329" s="193"/>
      <c r="R329" s="193"/>
      <c r="S329" s="325"/>
      <c r="T329" s="325"/>
    </row>
    <row r="330" spans="1:20" s="289" customFormat="1" ht="12.75">
      <c r="A330" s="930"/>
      <c r="B330" s="350" t="s">
        <v>502</v>
      </c>
      <c r="C330" s="189"/>
      <c r="D330" s="136"/>
      <c r="E330" s="136"/>
      <c r="F330" s="189" t="s">
        <v>483</v>
      </c>
      <c r="G330" s="189" t="s">
        <v>485</v>
      </c>
      <c r="H330" s="189" t="s">
        <v>503</v>
      </c>
      <c r="I330" s="811">
        <f>M330</f>
        <v>37.2</v>
      </c>
      <c r="J330" s="690"/>
      <c r="K330" s="192"/>
      <c r="L330" s="678"/>
      <c r="M330" s="728">
        <v>37.2</v>
      </c>
      <c r="N330" s="725"/>
      <c r="O330" s="690"/>
      <c r="P330" s="193"/>
      <c r="Q330" s="193"/>
      <c r="R330" s="193"/>
      <c r="S330" s="325"/>
      <c r="T330" s="325"/>
    </row>
    <row r="331" spans="1:20" s="289" customFormat="1" ht="68.25" customHeight="1" hidden="1">
      <c r="A331" s="930"/>
      <c r="B331" s="638" t="s">
        <v>32</v>
      </c>
      <c r="C331" s="189"/>
      <c r="D331" s="184" t="s">
        <v>121</v>
      </c>
      <c r="E331" s="184" t="s">
        <v>487</v>
      </c>
      <c r="F331" s="188" t="s">
        <v>490</v>
      </c>
      <c r="G331" s="189"/>
      <c r="H331" s="184"/>
      <c r="I331" s="804">
        <f>I332</f>
        <v>0</v>
      </c>
      <c r="J331" s="693"/>
      <c r="K331" s="175">
        <f>K332</f>
        <v>99.305</v>
      </c>
      <c r="L331" s="660">
        <f>L332</f>
        <v>99.305</v>
      </c>
      <c r="M331" s="710"/>
      <c r="N331" s="725"/>
      <c r="O331" s="693">
        <f>O332</f>
        <v>170.1</v>
      </c>
      <c r="P331" s="175"/>
      <c r="Q331" s="175"/>
      <c r="R331" s="175"/>
      <c r="S331" s="325"/>
      <c r="T331" s="325"/>
    </row>
    <row r="332" spans="1:20" s="289" customFormat="1" ht="13.5" customHeight="1" hidden="1">
      <c r="A332" s="930"/>
      <c r="B332" s="938" t="s">
        <v>434</v>
      </c>
      <c r="C332" s="189"/>
      <c r="D332" s="184" t="s">
        <v>121</v>
      </c>
      <c r="E332" s="184" t="s">
        <v>487</v>
      </c>
      <c r="F332" s="189" t="s">
        <v>490</v>
      </c>
      <c r="G332" s="189" t="s">
        <v>435</v>
      </c>
      <c r="H332" s="184"/>
      <c r="I332" s="804">
        <f>I333</f>
        <v>0</v>
      </c>
      <c r="J332" s="693"/>
      <c r="K332" s="175">
        <v>99.305</v>
      </c>
      <c r="L332" s="660">
        <v>99.305</v>
      </c>
      <c r="M332" s="710"/>
      <c r="N332" s="725"/>
      <c r="O332" s="693">
        <f>O333</f>
        <v>170.1</v>
      </c>
      <c r="P332" s="175"/>
      <c r="Q332" s="175"/>
      <c r="R332" s="175"/>
      <c r="S332" s="325"/>
      <c r="T332" s="325"/>
    </row>
    <row r="333" spans="1:20" s="289" customFormat="1" ht="27.75" customHeight="1" hidden="1">
      <c r="A333" s="930"/>
      <c r="B333" s="355" t="s">
        <v>486</v>
      </c>
      <c r="C333" s="189"/>
      <c r="D333" s="184"/>
      <c r="E333" s="184"/>
      <c r="F333" s="189" t="s">
        <v>490</v>
      </c>
      <c r="G333" s="189" t="s">
        <v>435</v>
      </c>
      <c r="H333" s="184" t="s">
        <v>487</v>
      </c>
      <c r="I333" s="804"/>
      <c r="J333" s="693"/>
      <c r="K333" s="175">
        <v>99.305</v>
      </c>
      <c r="L333" s="660">
        <v>99.305</v>
      </c>
      <c r="M333" s="710"/>
      <c r="N333" s="725"/>
      <c r="O333" s="693">
        <v>170.1</v>
      </c>
      <c r="P333" s="175"/>
      <c r="Q333" s="175"/>
      <c r="R333" s="175"/>
      <c r="S333" s="325"/>
      <c r="T333" s="325"/>
    </row>
    <row r="334" spans="1:20" s="289" customFormat="1" ht="51">
      <c r="A334" s="935">
        <v>10</v>
      </c>
      <c r="B334" s="328" t="s">
        <v>504</v>
      </c>
      <c r="C334" s="188"/>
      <c r="D334" s="188" t="s">
        <v>121</v>
      </c>
      <c r="E334" s="188" t="s">
        <v>503</v>
      </c>
      <c r="F334" s="188" t="s">
        <v>505</v>
      </c>
      <c r="G334" s="188"/>
      <c r="H334" s="188"/>
      <c r="I334" s="803">
        <f>I335</f>
        <v>539.829</v>
      </c>
      <c r="J334" s="690"/>
      <c r="K334" s="192">
        <f>K335</f>
        <v>108</v>
      </c>
      <c r="L334" s="678">
        <f>L335</f>
        <v>108</v>
      </c>
      <c r="M334" s="710"/>
      <c r="N334" s="725"/>
      <c r="O334" s="690">
        <f>O335+O344</f>
        <v>213.2</v>
      </c>
      <c r="P334" s="192"/>
      <c r="Q334" s="192"/>
      <c r="R334" s="192"/>
      <c r="S334" s="325"/>
      <c r="T334" s="325"/>
    </row>
    <row r="335" spans="1:20" s="289" customFormat="1" ht="51">
      <c r="A335" s="930"/>
      <c r="B335" s="350" t="s">
        <v>33</v>
      </c>
      <c r="C335" s="188"/>
      <c r="D335" s="189" t="s">
        <v>121</v>
      </c>
      <c r="E335" s="189" t="s">
        <v>503</v>
      </c>
      <c r="F335" s="189" t="s">
        <v>507</v>
      </c>
      <c r="G335" s="188"/>
      <c r="H335" s="189"/>
      <c r="I335" s="811">
        <f>I336+I341+I343+I345</f>
        <v>539.829</v>
      </c>
      <c r="J335" s="227"/>
      <c r="K335" s="193">
        <f>K336+K344</f>
        <v>108</v>
      </c>
      <c r="L335" s="677">
        <f>L336+L344</f>
        <v>108</v>
      </c>
      <c r="M335" s="710"/>
      <c r="N335" s="725"/>
      <c r="O335" s="227">
        <f>O336</f>
        <v>198.2</v>
      </c>
      <c r="P335" s="193"/>
      <c r="Q335" s="193"/>
      <c r="R335" s="193"/>
      <c r="S335" s="325"/>
      <c r="T335" s="325"/>
    </row>
    <row r="336" spans="1:20" s="289" customFormat="1" ht="51">
      <c r="A336" s="930"/>
      <c r="B336" s="320" t="s">
        <v>553</v>
      </c>
      <c r="C336" s="188"/>
      <c r="D336" s="189" t="s">
        <v>121</v>
      </c>
      <c r="E336" s="189" t="s">
        <v>503</v>
      </c>
      <c r="F336" s="189" t="s">
        <v>507</v>
      </c>
      <c r="G336" s="189" t="s">
        <v>485</v>
      </c>
      <c r="H336" s="189"/>
      <c r="I336" s="811">
        <f>I337</f>
        <v>179.79999999999998</v>
      </c>
      <c r="J336" s="227"/>
      <c r="K336" s="193">
        <v>105</v>
      </c>
      <c r="L336" s="677">
        <v>105</v>
      </c>
      <c r="M336" s="710"/>
      <c r="N336" s="725"/>
      <c r="O336" s="227">
        <f>O337</f>
        <v>198.2</v>
      </c>
      <c r="P336" s="193"/>
      <c r="Q336" s="193"/>
      <c r="R336" s="193"/>
      <c r="S336" s="325"/>
      <c r="T336" s="325"/>
    </row>
    <row r="337" spans="1:20" s="289" customFormat="1" ht="12.75">
      <c r="A337" s="930"/>
      <c r="B337" s="328" t="s">
        <v>502</v>
      </c>
      <c r="C337" s="188"/>
      <c r="D337" s="189"/>
      <c r="E337" s="189"/>
      <c r="F337" s="189" t="s">
        <v>507</v>
      </c>
      <c r="G337" s="189" t="s">
        <v>485</v>
      </c>
      <c r="H337" s="189" t="s">
        <v>503</v>
      </c>
      <c r="I337" s="811">
        <f>198.2-18.4</f>
        <v>179.79999999999998</v>
      </c>
      <c r="J337" s="227"/>
      <c r="K337" s="193">
        <v>105</v>
      </c>
      <c r="L337" s="677">
        <v>105</v>
      </c>
      <c r="M337" s="710"/>
      <c r="N337" s="725"/>
      <c r="O337" s="227">
        <v>198.2</v>
      </c>
      <c r="P337" s="193"/>
      <c r="Q337" s="748">
        <v>-18.4</v>
      </c>
      <c r="R337" s="193">
        <v>198.2</v>
      </c>
      <c r="S337" s="325"/>
      <c r="T337" s="325"/>
    </row>
    <row r="338" spans="1:20" s="289" customFormat="1" ht="51" hidden="1">
      <c r="A338" s="930"/>
      <c r="B338" s="357" t="s">
        <v>558</v>
      </c>
      <c r="C338" s="202"/>
      <c r="D338" s="195" t="s">
        <v>121</v>
      </c>
      <c r="E338" s="195" t="s">
        <v>503</v>
      </c>
      <c r="F338" s="195" t="s">
        <v>507</v>
      </c>
      <c r="G338" s="195" t="s">
        <v>559</v>
      </c>
      <c r="H338" s="193"/>
      <c r="I338" s="811">
        <f>I339</f>
        <v>0</v>
      </c>
      <c r="J338" s="227"/>
      <c r="K338" s="193"/>
      <c r="L338" s="100"/>
      <c r="M338" s="718"/>
      <c r="N338" s="722"/>
      <c r="O338" s="227">
        <f>O339</f>
        <v>0</v>
      </c>
      <c r="P338" s="193"/>
      <c r="Q338" s="193"/>
      <c r="R338" s="193"/>
      <c r="S338" s="325"/>
      <c r="T338" s="325"/>
    </row>
    <row r="339" spans="1:20" s="289" customFormat="1" ht="12.75" hidden="1">
      <c r="A339" s="930"/>
      <c r="B339" s="328" t="s">
        <v>502</v>
      </c>
      <c r="C339" s="188"/>
      <c r="D339" s="189"/>
      <c r="E339" s="189"/>
      <c r="F339" s="195" t="s">
        <v>507</v>
      </c>
      <c r="G339" s="195" t="s">
        <v>559</v>
      </c>
      <c r="H339" s="189" t="s">
        <v>503</v>
      </c>
      <c r="I339" s="811"/>
      <c r="J339" s="227"/>
      <c r="K339" s="193"/>
      <c r="L339" s="677"/>
      <c r="M339" s="710"/>
      <c r="N339" s="725"/>
      <c r="O339" s="227"/>
      <c r="P339" s="193"/>
      <c r="Q339" s="193"/>
      <c r="R339" s="193"/>
      <c r="S339" s="325"/>
      <c r="T339" s="325"/>
    </row>
    <row r="340" spans="1:20" s="289" customFormat="1" ht="12.75">
      <c r="A340" s="930"/>
      <c r="B340" s="350" t="s">
        <v>46</v>
      </c>
      <c r="C340" s="188"/>
      <c r="D340" s="189"/>
      <c r="E340" s="189"/>
      <c r="F340" s="189" t="s">
        <v>507</v>
      </c>
      <c r="G340" s="195" t="s">
        <v>45</v>
      </c>
      <c r="H340" s="189"/>
      <c r="I340" s="811">
        <f>I341</f>
        <v>82.09</v>
      </c>
      <c r="J340" s="227"/>
      <c r="K340" s="193"/>
      <c r="L340" s="677"/>
      <c r="M340" s="710"/>
      <c r="N340" s="725"/>
      <c r="O340" s="227"/>
      <c r="P340" s="193"/>
      <c r="Q340" s="193"/>
      <c r="R340" s="193"/>
      <c r="S340" s="325"/>
      <c r="T340" s="325"/>
    </row>
    <row r="341" spans="1:20" s="289" customFormat="1" ht="12.75">
      <c r="A341" s="930"/>
      <c r="B341" s="328" t="s">
        <v>502</v>
      </c>
      <c r="C341" s="188"/>
      <c r="D341" s="189"/>
      <c r="E341" s="189"/>
      <c r="F341" s="189" t="s">
        <v>507</v>
      </c>
      <c r="G341" s="195" t="s">
        <v>45</v>
      </c>
      <c r="H341" s="189" t="s">
        <v>503</v>
      </c>
      <c r="I341" s="811">
        <v>82.09</v>
      </c>
      <c r="J341" s="227"/>
      <c r="K341" s="193"/>
      <c r="L341" s="677"/>
      <c r="M341" s="710"/>
      <c r="N341" s="725"/>
      <c r="O341" s="227"/>
      <c r="P341" s="193"/>
      <c r="Q341" s="193"/>
      <c r="R341" s="193"/>
      <c r="S341" s="325"/>
      <c r="T341" s="325"/>
    </row>
    <row r="342" spans="1:20" s="289" customFormat="1" ht="12.75">
      <c r="A342" s="930"/>
      <c r="B342" s="742" t="s">
        <v>558</v>
      </c>
      <c r="C342" s="188"/>
      <c r="D342" s="189"/>
      <c r="E342" s="189"/>
      <c r="F342" s="189" t="s">
        <v>507</v>
      </c>
      <c r="G342" s="195" t="s">
        <v>559</v>
      </c>
      <c r="H342" s="189"/>
      <c r="I342" s="811">
        <f>I343</f>
        <v>204.539</v>
      </c>
      <c r="J342" s="227"/>
      <c r="K342" s="193"/>
      <c r="L342" s="677"/>
      <c r="M342" s="710"/>
      <c r="N342" s="725"/>
      <c r="O342" s="227"/>
      <c r="P342" s="193"/>
      <c r="Q342" s="193"/>
      <c r="R342" s="193"/>
      <c r="S342" s="325"/>
      <c r="T342" s="325"/>
    </row>
    <row r="343" spans="1:20" s="289" customFormat="1" ht="12.75">
      <c r="A343" s="930"/>
      <c r="B343" s="328" t="s">
        <v>502</v>
      </c>
      <c r="C343" s="188"/>
      <c r="D343" s="189"/>
      <c r="E343" s="189"/>
      <c r="F343" s="189" t="s">
        <v>507</v>
      </c>
      <c r="G343" s="195" t="s">
        <v>559</v>
      </c>
      <c r="H343" s="189" t="s">
        <v>503</v>
      </c>
      <c r="I343" s="811">
        <f>232.09-82.09+P343</f>
        <v>204.539</v>
      </c>
      <c r="J343" s="227"/>
      <c r="K343" s="193"/>
      <c r="L343" s="677"/>
      <c r="M343" s="710"/>
      <c r="N343" s="725"/>
      <c r="O343" s="227"/>
      <c r="P343" s="193">
        <v>54.539</v>
      </c>
      <c r="Q343" s="193"/>
      <c r="R343" s="193">
        <v>150</v>
      </c>
      <c r="S343" s="325"/>
      <c r="T343" s="325"/>
    </row>
    <row r="344" spans="1:20" s="289" customFormat="1" ht="51">
      <c r="A344" s="930"/>
      <c r="B344" s="938" t="s">
        <v>508</v>
      </c>
      <c r="C344" s="188"/>
      <c r="D344" s="189" t="s">
        <v>121</v>
      </c>
      <c r="E344" s="189" t="s">
        <v>503</v>
      </c>
      <c r="F344" s="189" t="s">
        <v>507</v>
      </c>
      <c r="G344" s="189" t="s">
        <v>509</v>
      </c>
      <c r="H344" s="189"/>
      <c r="I344" s="811">
        <f>I345</f>
        <v>73.40000000000003</v>
      </c>
      <c r="J344" s="227"/>
      <c r="K344" s="193">
        <v>3</v>
      </c>
      <c r="L344" s="677">
        <v>3</v>
      </c>
      <c r="M344" s="710"/>
      <c r="N344" s="725"/>
      <c r="O344" s="227">
        <f>O345</f>
        <v>15</v>
      </c>
      <c r="P344" s="193"/>
      <c r="Q344" s="193"/>
      <c r="R344" s="193"/>
      <c r="S344" s="325"/>
      <c r="T344" s="325"/>
    </row>
    <row r="345" spans="1:20" s="289" customFormat="1" ht="12.75">
      <c r="A345" s="930"/>
      <c r="B345" s="328" t="s">
        <v>502</v>
      </c>
      <c r="C345" s="188"/>
      <c r="D345" s="189"/>
      <c r="E345" s="189"/>
      <c r="F345" s="189" t="s">
        <v>507</v>
      </c>
      <c r="G345" s="189" t="s">
        <v>509</v>
      </c>
      <c r="H345" s="189" t="s">
        <v>503</v>
      </c>
      <c r="I345" s="811">
        <f>13+2+M345+150-232.09+P345</f>
        <v>73.40000000000003</v>
      </c>
      <c r="J345" s="227"/>
      <c r="K345" s="193">
        <v>3</v>
      </c>
      <c r="L345" s="677">
        <v>3</v>
      </c>
      <c r="M345" s="731">
        <f>82.09+40</f>
        <v>122.09</v>
      </c>
      <c r="N345" s="725"/>
      <c r="O345" s="227">
        <f>13+2</f>
        <v>15</v>
      </c>
      <c r="P345" s="193">
        <v>18.4</v>
      </c>
      <c r="Q345" s="193"/>
      <c r="R345" s="193">
        <v>55</v>
      </c>
      <c r="S345" s="325"/>
      <c r="T345" s="325"/>
    </row>
    <row r="346" spans="1:20" s="339" customFormat="1" ht="51">
      <c r="A346" s="935">
        <v>11</v>
      </c>
      <c r="B346" s="328" t="s">
        <v>493</v>
      </c>
      <c r="C346" s="189"/>
      <c r="D346" s="136" t="s">
        <v>121</v>
      </c>
      <c r="E346" s="188" t="s">
        <v>498</v>
      </c>
      <c r="F346" s="136">
        <v>9900000</v>
      </c>
      <c r="G346" s="136"/>
      <c r="H346" s="188"/>
      <c r="I346" s="954">
        <f>I350+I353+I359+I362+I365+I380+I383+I386+I389+I393+I398+I406+I409+I412+I415+I418+I429+I432+I437+I403</f>
        <v>113227.98790000002</v>
      </c>
      <c r="J346" s="688"/>
      <c r="K346" s="180">
        <f>K365+K377+K386+K389+K393+K418+K421+K432+K354+K401</f>
        <v>13168.182999999999</v>
      </c>
      <c r="L346" s="669">
        <f>L365+L377+L386+L389+L393+L418+L421+L432+L354+L401</f>
        <v>13168.182999999999</v>
      </c>
      <c r="M346" s="709"/>
      <c r="N346" s="727"/>
      <c r="O346" s="698">
        <f>O365+O377+O386+O389+O393+O418+O421+O432+O354+O401+O374+O356+O412+O415+O347+O370+O371+O429</f>
        <v>32462.342</v>
      </c>
      <c r="P346" s="237"/>
      <c r="Q346" s="237"/>
      <c r="R346" s="237"/>
      <c r="S346" s="340"/>
      <c r="T346" s="340"/>
    </row>
    <row r="347" spans="1:20" s="339" customFormat="1" ht="25.5" hidden="1">
      <c r="A347" s="935"/>
      <c r="B347" s="331" t="s">
        <v>560</v>
      </c>
      <c r="C347" s="189"/>
      <c r="D347" s="136"/>
      <c r="E347" s="188"/>
      <c r="F347" s="202" t="s">
        <v>561</v>
      </c>
      <c r="G347" s="136"/>
      <c r="H347" s="188"/>
      <c r="I347" s="801"/>
      <c r="J347" s="688"/>
      <c r="K347" s="180"/>
      <c r="L347" s="669"/>
      <c r="M347" s="709"/>
      <c r="N347" s="727"/>
      <c r="O347" s="694"/>
      <c r="P347" s="173"/>
      <c r="Q347" s="173"/>
      <c r="R347" s="173"/>
      <c r="S347" s="340"/>
      <c r="T347" s="340"/>
    </row>
    <row r="348" spans="1:20" s="339" customFormat="1" ht="25.5" hidden="1">
      <c r="A348" s="935"/>
      <c r="B348" s="320" t="s">
        <v>553</v>
      </c>
      <c r="C348" s="189"/>
      <c r="D348" s="136"/>
      <c r="E348" s="188"/>
      <c r="F348" s="195" t="s">
        <v>561</v>
      </c>
      <c r="G348" s="189" t="s">
        <v>485</v>
      </c>
      <c r="H348" s="188"/>
      <c r="I348" s="801"/>
      <c r="J348" s="688"/>
      <c r="K348" s="180"/>
      <c r="L348" s="669"/>
      <c r="M348" s="709"/>
      <c r="N348" s="727"/>
      <c r="O348" s="694"/>
      <c r="P348" s="173"/>
      <c r="Q348" s="173"/>
      <c r="R348" s="173"/>
      <c r="S348" s="340"/>
      <c r="T348" s="340"/>
    </row>
    <row r="349" spans="1:20" s="339" customFormat="1" ht="12.75" hidden="1">
      <c r="A349" s="935"/>
      <c r="B349" s="183" t="s">
        <v>608</v>
      </c>
      <c r="C349" s="189"/>
      <c r="D349" s="136"/>
      <c r="E349" s="188"/>
      <c r="F349" s="195" t="s">
        <v>561</v>
      </c>
      <c r="G349" s="189" t="s">
        <v>485</v>
      </c>
      <c r="H349" s="166" t="s">
        <v>609</v>
      </c>
      <c r="I349" s="801"/>
      <c r="J349" s="688"/>
      <c r="K349" s="180"/>
      <c r="L349" s="669"/>
      <c r="M349" s="709"/>
      <c r="N349" s="727"/>
      <c r="O349" s="694"/>
      <c r="P349" s="173"/>
      <c r="Q349" s="173"/>
      <c r="R349" s="173"/>
      <c r="S349" s="340"/>
      <c r="T349" s="340"/>
    </row>
    <row r="350" spans="1:20" s="339" customFormat="1" ht="51">
      <c r="A350" s="935"/>
      <c r="B350" s="331" t="s">
        <v>48</v>
      </c>
      <c r="C350" s="189"/>
      <c r="D350" s="136"/>
      <c r="E350" s="188"/>
      <c r="F350" s="195" t="s">
        <v>561</v>
      </c>
      <c r="G350" s="189"/>
      <c r="H350" s="166"/>
      <c r="I350" s="801">
        <f>I351</f>
        <v>2129.64</v>
      </c>
      <c r="J350" s="688"/>
      <c r="K350" s="180"/>
      <c r="L350" s="669"/>
      <c r="M350" s="709"/>
      <c r="N350" s="727"/>
      <c r="O350" s="694"/>
      <c r="P350" s="173"/>
      <c r="Q350" s="173"/>
      <c r="R350" s="173"/>
      <c r="S350" s="340"/>
      <c r="T350" s="340"/>
    </row>
    <row r="351" spans="1:20" s="339" customFormat="1" ht="25.5">
      <c r="A351" s="935"/>
      <c r="B351" s="320" t="s">
        <v>553</v>
      </c>
      <c r="C351" s="189"/>
      <c r="D351" s="136"/>
      <c r="E351" s="188"/>
      <c r="F351" s="195" t="s">
        <v>561</v>
      </c>
      <c r="G351" s="189" t="s">
        <v>485</v>
      </c>
      <c r="H351" s="166"/>
      <c r="I351" s="801">
        <f>I352</f>
        <v>2129.64</v>
      </c>
      <c r="J351" s="688"/>
      <c r="K351" s="180"/>
      <c r="L351" s="669"/>
      <c r="M351" s="709"/>
      <c r="N351" s="727"/>
      <c r="O351" s="694"/>
      <c r="P351" s="173"/>
      <c r="Q351" s="173"/>
      <c r="R351" s="173"/>
      <c r="S351" s="340"/>
      <c r="T351" s="340"/>
    </row>
    <row r="352" spans="1:20" s="339" customFormat="1" ht="12.75">
      <c r="A352" s="935"/>
      <c r="B352" s="326" t="s">
        <v>608</v>
      </c>
      <c r="C352" s="189"/>
      <c r="D352" s="136"/>
      <c r="E352" s="188"/>
      <c r="F352" s="195" t="s">
        <v>561</v>
      </c>
      <c r="G352" s="189" t="s">
        <v>485</v>
      </c>
      <c r="H352" s="166" t="s">
        <v>609</v>
      </c>
      <c r="I352" s="801">
        <f>M352</f>
        <v>2129.64</v>
      </c>
      <c r="J352" s="688"/>
      <c r="K352" s="180"/>
      <c r="L352" s="669"/>
      <c r="M352" s="730">
        <v>2129.64</v>
      </c>
      <c r="N352" s="727"/>
      <c r="O352" s="694"/>
      <c r="P352" s="173"/>
      <c r="Q352" s="173"/>
      <c r="R352" s="173"/>
      <c r="S352" s="340"/>
      <c r="T352" s="340"/>
    </row>
    <row r="353" spans="1:20" s="339" customFormat="1" ht="48">
      <c r="A353" s="935"/>
      <c r="B353" s="639" t="s">
        <v>34</v>
      </c>
      <c r="C353" s="189"/>
      <c r="D353" s="136"/>
      <c r="E353" s="188"/>
      <c r="F353" s="295">
        <v>9900308</v>
      </c>
      <c r="G353" s="189"/>
      <c r="H353" s="166"/>
      <c r="I353" s="801">
        <f>I354</f>
        <v>114.294</v>
      </c>
      <c r="J353" s="688"/>
      <c r="K353" s="180"/>
      <c r="L353" s="669"/>
      <c r="M353" s="709"/>
      <c r="N353" s="727"/>
      <c r="O353" s="694">
        <f>O354</f>
        <v>48</v>
      </c>
      <c r="P353" s="173"/>
      <c r="Q353" s="173"/>
      <c r="R353" s="173"/>
      <c r="S353" s="340"/>
      <c r="T353" s="340"/>
    </row>
    <row r="354" spans="1:20" s="339" customFormat="1" ht="23.25" customHeight="1">
      <c r="A354" s="935"/>
      <c r="B354" s="355" t="s">
        <v>637</v>
      </c>
      <c r="C354" s="157"/>
      <c r="D354" s="189" t="s">
        <v>201</v>
      </c>
      <c r="E354" s="189" t="s">
        <v>203</v>
      </c>
      <c r="F354" s="295">
        <v>9900308</v>
      </c>
      <c r="G354" s="166" t="s">
        <v>638</v>
      </c>
      <c r="H354" s="157"/>
      <c r="I354" s="811">
        <f>I355</f>
        <v>114.294</v>
      </c>
      <c r="J354" s="227">
        <f>J355</f>
        <v>240.5</v>
      </c>
      <c r="K354" s="193">
        <f>K355</f>
        <v>240.5</v>
      </c>
      <c r="L354" s="677">
        <f>L355</f>
        <v>240.5</v>
      </c>
      <c r="M354" s="709"/>
      <c r="N354" s="727"/>
      <c r="O354" s="227">
        <f>O355</f>
        <v>48</v>
      </c>
      <c r="P354" s="193"/>
      <c r="Q354" s="193"/>
      <c r="R354" s="193"/>
      <c r="S354" s="340"/>
      <c r="T354" s="340"/>
    </row>
    <row r="355" spans="1:20" s="339" customFormat="1" ht="51">
      <c r="A355" s="935"/>
      <c r="B355" s="342" t="s">
        <v>202</v>
      </c>
      <c r="C355" s="157"/>
      <c r="D355" s="189" t="s">
        <v>201</v>
      </c>
      <c r="E355" s="189" t="s">
        <v>203</v>
      </c>
      <c r="F355" s="295">
        <v>9900308</v>
      </c>
      <c r="G355" s="166" t="s">
        <v>638</v>
      </c>
      <c r="H355" s="166" t="s">
        <v>203</v>
      </c>
      <c r="I355" s="811">
        <f>48+M355</f>
        <v>114.294</v>
      </c>
      <c r="J355" s="227">
        <v>240.5</v>
      </c>
      <c r="K355" s="193">
        <v>240.5</v>
      </c>
      <c r="L355" s="677">
        <v>240.5</v>
      </c>
      <c r="M355" s="730">
        <v>66.294</v>
      </c>
      <c r="N355" s="727"/>
      <c r="O355" s="227">
        <v>48</v>
      </c>
      <c r="P355" s="193"/>
      <c r="Q355" s="193"/>
      <c r="R355" s="193"/>
      <c r="S355" s="340"/>
      <c r="T355" s="340"/>
    </row>
    <row r="356" spans="1:20" s="339" customFormat="1" ht="51" hidden="1">
      <c r="A356" s="935"/>
      <c r="B356" s="183" t="s">
        <v>562</v>
      </c>
      <c r="C356" s="195"/>
      <c r="D356" s="195" t="s">
        <v>388</v>
      </c>
      <c r="E356" s="195" t="s">
        <v>149</v>
      </c>
      <c r="F356" s="195" t="s">
        <v>563</v>
      </c>
      <c r="G356" s="166"/>
      <c r="H356" s="166"/>
      <c r="I356" s="826"/>
      <c r="J356" s="227"/>
      <c r="K356" s="193"/>
      <c r="L356" s="677"/>
      <c r="M356" s="709"/>
      <c r="N356" s="727"/>
      <c r="O356" s="699"/>
      <c r="P356" s="250"/>
      <c r="Q356" s="250"/>
      <c r="R356" s="250"/>
      <c r="S356" s="340"/>
      <c r="T356" s="340"/>
    </row>
    <row r="357" spans="1:20" s="339" customFormat="1" ht="12.75" hidden="1">
      <c r="A357" s="935"/>
      <c r="B357" s="253" t="s">
        <v>554</v>
      </c>
      <c r="C357" s="195"/>
      <c r="D357" s="195"/>
      <c r="E357" s="195"/>
      <c r="F357" s="195" t="s">
        <v>563</v>
      </c>
      <c r="G357" s="189" t="s">
        <v>564</v>
      </c>
      <c r="H357" s="166"/>
      <c r="I357" s="826"/>
      <c r="J357" s="227"/>
      <c r="K357" s="193"/>
      <c r="L357" s="677"/>
      <c r="M357" s="709"/>
      <c r="N357" s="727"/>
      <c r="O357" s="699"/>
      <c r="P357" s="250"/>
      <c r="Q357" s="250"/>
      <c r="R357" s="250"/>
      <c r="S357" s="340"/>
      <c r="T357" s="340"/>
    </row>
    <row r="358" spans="1:20" s="339" customFormat="1" ht="12.75" hidden="1">
      <c r="A358" s="935"/>
      <c r="B358" s="183" t="s">
        <v>148</v>
      </c>
      <c r="C358" s="195"/>
      <c r="D358" s="195"/>
      <c r="E358" s="195"/>
      <c r="F358" s="195" t="s">
        <v>563</v>
      </c>
      <c r="G358" s="189" t="s">
        <v>555</v>
      </c>
      <c r="H358" s="189" t="s">
        <v>149</v>
      </c>
      <c r="I358" s="826"/>
      <c r="J358" s="227"/>
      <c r="K358" s="193"/>
      <c r="L358" s="677"/>
      <c r="M358" s="709"/>
      <c r="N358" s="727"/>
      <c r="O358" s="699"/>
      <c r="P358" s="250"/>
      <c r="Q358" s="250"/>
      <c r="R358" s="250"/>
      <c r="S358" s="340"/>
      <c r="T358" s="340"/>
    </row>
    <row r="359" spans="1:20" s="339" customFormat="1" ht="76.5" hidden="1">
      <c r="A359" s="935"/>
      <c r="B359" s="183" t="s">
        <v>142</v>
      </c>
      <c r="C359" s="195"/>
      <c r="D359" s="195"/>
      <c r="E359" s="195"/>
      <c r="F359" s="195" t="s">
        <v>563</v>
      </c>
      <c r="G359" s="341"/>
      <c r="H359" s="341"/>
      <c r="I359" s="826">
        <f>I360</f>
        <v>0</v>
      </c>
      <c r="J359" s="227"/>
      <c r="K359" s="193"/>
      <c r="L359" s="677"/>
      <c r="M359" s="709"/>
      <c r="N359" s="727"/>
      <c r="O359" s="699"/>
      <c r="P359" s="250"/>
      <c r="Q359" s="250"/>
      <c r="R359" s="250"/>
      <c r="S359" s="340"/>
      <c r="T359" s="340"/>
    </row>
    <row r="360" spans="1:20" s="339" customFormat="1" ht="12.75" hidden="1">
      <c r="A360" s="935"/>
      <c r="B360" s="644" t="s">
        <v>135</v>
      </c>
      <c r="C360" s="195"/>
      <c r="D360" s="195"/>
      <c r="E360" s="195"/>
      <c r="F360" s="195" t="s">
        <v>563</v>
      </c>
      <c r="G360" s="189" t="s">
        <v>555</v>
      </c>
      <c r="H360" s="189"/>
      <c r="I360" s="826">
        <f>I361</f>
        <v>0</v>
      </c>
      <c r="J360" s="227"/>
      <c r="K360" s="193"/>
      <c r="L360" s="677"/>
      <c r="M360" s="709"/>
      <c r="N360" s="727"/>
      <c r="O360" s="699"/>
      <c r="P360" s="250"/>
      <c r="Q360" s="250"/>
      <c r="R360" s="250"/>
      <c r="S360" s="340"/>
      <c r="T360" s="340"/>
    </row>
    <row r="361" spans="1:20" s="339" customFormat="1" ht="12.75" hidden="1">
      <c r="A361" s="935"/>
      <c r="B361" s="326" t="s">
        <v>148</v>
      </c>
      <c r="C361" s="195"/>
      <c r="D361" s="195"/>
      <c r="E361" s="195"/>
      <c r="F361" s="195" t="s">
        <v>563</v>
      </c>
      <c r="G361" s="189" t="s">
        <v>555</v>
      </c>
      <c r="H361" s="189" t="s">
        <v>149</v>
      </c>
      <c r="I361" s="826"/>
      <c r="J361" s="227"/>
      <c r="K361" s="193"/>
      <c r="L361" s="677"/>
      <c r="M361" s="730">
        <v>3500</v>
      </c>
      <c r="N361" s="727"/>
      <c r="O361" s="699"/>
      <c r="P361" s="250"/>
      <c r="Q361" s="250"/>
      <c r="R361" s="250"/>
      <c r="S361" s="340"/>
      <c r="T361" s="340"/>
    </row>
    <row r="362" spans="1:20" s="339" customFormat="1" ht="51">
      <c r="A362" s="935"/>
      <c r="B362" s="332" t="s">
        <v>47</v>
      </c>
      <c r="C362" s="195"/>
      <c r="D362" s="195"/>
      <c r="E362" s="195"/>
      <c r="F362" s="195" t="s">
        <v>20</v>
      </c>
      <c r="G362" s="341"/>
      <c r="H362" s="341"/>
      <c r="I362" s="939">
        <f>I363</f>
        <v>2105.96</v>
      </c>
      <c r="J362" s="227"/>
      <c r="K362" s="193"/>
      <c r="L362" s="677"/>
      <c r="M362" s="220"/>
      <c r="N362" s="266"/>
      <c r="O362" s="700"/>
      <c r="P362" s="719"/>
      <c r="Q362" s="719"/>
      <c r="R362" s="719"/>
      <c r="S362" s="340"/>
      <c r="T362" s="340"/>
    </row>
    <row r="363" spans="1:20" s="339" customFormat="1" ht="12.75">
      <c r="A363" s="935"/>
      <c r="B363" s="644" t="s">
        <v>135</v>
      </c>
      <c r="C363" s="195"/>
      <c r="D363" s="195"/>
      <c r="E363" s="195"/>
      <c r="F363" s="195" t="s">
        <v>20</v>
      </c>
      <c r="G363" s="189" t="s">
        <v>555</v>
      </c>
      <c r="H363" s="189"/>
      <c r="I363" s="826">
        <f>I364</f>
        <v>2105.96</v>
      </c>
      <c r="J363" s="227"/>
      <c r="K363" s="193"/>
      <c r="L363" s="677"/>
      <c r="M363" s="709"/>
      <c r="N363" s="727"/>
      <c r="O363" s="699"/>
      <c r="P363" s="250"/>
      <c r="Q363" s="250"/>
      <c r="R363" s="250"/>
      <c r="S363" s="340"/>
      <c r="T363" s="340"/>
    </row>
    <row r="364" spans="1:20" s="339" customFormat="1" ht="12.75">
      <c r="A364" s="935"/>
      <c r="B364" s="326" t="s">
        <v>389</v>
      </c>
      <c r="C364" s="195"/>
      <c r="D364" s="195"/>
      <c r="E364" s="195"/>
      <c r="F364" s="195" t="s">
        <v>20</v>
      </c>
      <c r="G364" s="189" t="s">
        <v>555</v>
      </c>
      <c r="H364" s="189" t="s">
        <v>390</v>
      </c>
      <c r="I364" s="826">
        <f>M364</f>
        <v>2105.96</v>
      </c>
      <c r="J364" s="227"/>
      <c r="K364" s="193"/>
      <c r="L364" s="677"/>
      <c r="M364" s="732">
        <v>2105.96</v>
      </c>
      <c r="N364" s="266"/>
      <c r="O364" s="699"/>
      <c r="P364" s="250"/>
      <c r="Q364" s="250"/>
      <c r="R364" s="250"/>
      <c r="S364" s="340"/>
      <c r="T364" s="340"/>
    </row>
    <row r="365" spans="1:20" s="289" customFormat="1" ht="64.5" customHeight="1">
      <c r="A365" s="930"/>
      <c r="B365" s="350" t="s">
        <v>579</v>
      </c>
      <c r="C365" s="189"/>
      <c r="D365" s="184" t="s">
        <v>121</v>
      </c>
      <c r="E365" s="189" t="s">
        <v>498</v>
      </c>
      <c r="F365" s="189" t="s">
        <v>500</v>
      </c>
      <c r="G365" s="184" t="s">
        <v>362</v>
      </c>
      <c r="H365" s="189"/>
      <c r="I365" s="814">
        <f>I366</f>
        <v>2016.0088</v>
      </c>
      <c r="J365" s="688"/>
      <c r="K365" s="187">
        <f>K366</f>
        <v>2000</v>
      </c>
      <c r="L365" s="666">
        <f>L366</f>
        <v>2000</v>
      </c>
      <c r="M365" s="710"/>
      <c r="N365" s="725"/>
      <c r="O365" s="688">
        <f>O366</f>
        <v>2173</v>
      </c>
      <c r="P365" s="187"/>
      <c r="Q365" s="187"/>
      <c r="R365" s="187"/>
      <c r="S365" s="325"/>
      <c r="T365" s="325"/>
    </row>
    <row r="366" spans="1:20" s="289" customFormat="1" ht="51">
      <c r="A366" s="930"/>
      <c r="B366" s="326" t="s">
        <v>501</v>
      </c>
      <c r="C366" s="189"/>
      <c r="D366" s="184" t="s">
        <v>121</v>
      </c>
      <c r="E366" s="189" t="s">
        <v>498</v>
      </c>
      <c r="F366" s="189" t="s">
        <v>500</v>
      </c>
      <c r="G366" s="184">
        <v>870</v>
      </c>
      <c r="H366" s="189"/>
      <c r="I366" s="814">
        <f>I367</f>
        <v>2016.0088</v>
      </c>
      <c r="J366" s="688"/>
      <c r="K366" s="187">
        <v>2000</v>
      </c>
      <c r="L366" s="666">
        <v>2000</v>
      </c>
      <c r="M366" s="710"/>
      <c r="N366" s="725"/>
      <c r="O366" s="688">
        <f>O367</f>
        <v>2173</v>
      </c>
      <c r="P366" s="187"/>
      <c r="Q366" s="187"/>
      <c r="R366" s="187"/>
      <c r="S366" s="325"/>
      <c r="T366" s="325"/>
    </row>
    <row r="367" spans="1:20" s="289" customFormat="1" ht="12.75">
      <c r="A367" s="930"/>
      <c r="B367" s="326" t="s">
        <v>497</v>
      </c>
      <c r="C367" s="189"/>
      <c r="D367" s="184"/>
      <c r="E367" s="189"/>
      <c r="F367" s="189" t="s">
        <v>500</v>
      </c>
      <c r="G367" s="184">
        <v>870</v>
      </c>
      <c r="H367" s="189" t="s">
        <v>498</v>
      </c>
      <c r="I367" s="814">
        <f>2175-2-1156.9912+1000</f>
        <v>2016.0088</v>
      </c>
      <c r="J367" s="688"/>
      <c r="K367" s="187">
        <v>2000</v>
      </c>
      <c r="L367" s="666">
        <v>2000</v>
      </c>
      <c r="M367" s="710"/>
      <c r="N367" s="725"/>
      <c r="O367" s="688">
        <f>2175-2</f>
        <v>2173</v>
      </c>
      <c r="P367" s="187"/>
      <c r="Q367" s="187"/>
      <c r="R367" s="187"/>
      <c r="S367" s="325"/>
      <c r="T367" s="325"/>
    </row>
    <row r="368" spans="1:20" s="289" customFormat="1" ht="38.25" hidden="1">
      <c r="A368" s="930"/>
      <c r="B368" s="359" t="s">
        <v>17</v>
      </c>
      <c r="C368" s="189"/>
      <c r="D368" s="184"/>
      <c r="E368" s="189"/>
      <c r="F368" s="188" t="s">
        <v>18</v>
      </c>
      <c r="G368" s="184"/>
      <c r="H368" s="189"/>
      <c r="I368" s="810"/>
      <c r="J368" s="688"/>
      <c r="K368" s="187"/>
      <c r="L368" s="360"/>
      <c r="M368" s="710"/>
      <c r="N368" s="725"/>
      <c r="O368" s="688"/>
      <c r="P368" s="187"/>
      <c r="Q368" s="187"/>
      <c r="R368" s="187"/>
      <c r="S368" s="325"/>
      <c r="T368" s="325"/>
    </row>
    <row r="369" spans="1:20" s="289" customFormat="1" ht="25.5" hidden="1">
      <c r="A369" s="930"/>
      <c r="B369" s="320" t="s">
        <v>553</v>
      </c>
      <c r="C369" s="189"/>
      <c r="D369" s="184"/>
      <c r="E369" s="189"/>
      <c r="F369" s="195" t="s">
        <v>18</v>
      </c>
      <c r="G369" s="189" t="s">
        <v>485</v>
      </c>
      <c r="H369" s="189"/>
      <c r="I369" s="810"/>
      <c r="J369" s="688"/>
      <c r="K369" s="187"/>
      <c r="L369" s="360"/>
      <c r="M369" s="710"/>
      <c r="N369" s="725"/>
      <c r="O369" s="688"/>
      <c r="P369" s="187"/>
      <c r="Q369" s="187"/>
      <c r="R369" s="187"/>
      <c r="S369" s="325"/>
      <c r="T369" s="325"/>
    </row>
    <row r="370" spans="1:20" s="289" customFormat="1" ht="12.75" hidden="1">
      <c r="A370" s="930"/>
      <c r="B370" s="210" t="s">
        <v>212</v>
      </c>
      <c r="C370" s="189"/>
      <c r="D370" s="184"/>
      <c r="E370" s="189"/>
      <c r="F370" s="195" t="s">
        <v>18</v>
      </c>
      <c r="G370" s="189" t="s">
        <v>485</v>
      </c>
      <c r="H370" s="189" t="s">
        <v>213</v>
      </c>
      <c r="I370" s="810"/>
      <c r="J370" s="688"/>
      <c r="K370" s="187"/>
      <c r="L370" s="360"/>
      <c r="M370" s="710"/>
      <c r="N370" s="725"/>
      <c r="O370" s="688"/>
      <c r="P370" s="187"/>
      <c r="Q370" s="187"/>
      <c r="R370" s="187"/>
      <c r="S370" s="325"/>
      <c r="T370" s="325"/>
    </row>
    <row r="371" spans="1:20" s="289" customFormat="1" ht="51" hidden="1">
      <c r="A371" s="930"/>
      <c r="B371" s="643" t="s">
        <v>19</v>
      </c>
      <c r="C371" s="189"/>
      <c r="D371" s="189" t="s">
        <v>388</v>
      </c>
      <c r="E371" s="189" t="s">
        <v>390</v>
      </c>
      <c r="F371" s="188" t="s">
        <v>20</v>
      </c>
      <c r="G371" s="249"/>
      <c r="H371" s="189"/>
      <c r="I371" s="827">
        <f>I373</f>
        <v>0</v>
      </c>
      <c r="J371" s="688"/>
      <c r="K371" s="187"/>
      <c r="L371" s="360"/>
      <c r="M371" s="710"/>
      <c r="N371" s="725"/>
      <c r="O371" s="701">
        <f>O373</f>
        <v>0</v>
      </c>
      <c r="P371" s="254"/>
      <c r="Q371" s="254"/>
      <c r="R371" s="254"/>
      <c r="S371" s="325"/>
      <c r="T371" s="325"/>
    </row>
    <row r="372" spans="1:20" s="289" customFormat="1" ht="12.75" hidden="1">
      <c r="A372" s="930"/>
      <c r="B372" s="361" t="s">
        <v>554</v>
      </c>
      <c r="C372" s="189"/>
      <c r="D372" s="189"/>
      <c r="E372" s="189"/>
      <c r="F372" s="189" t="s">
        <v>20</v>
      </c>
      <c r="G372" s="189" t="s">
        <v>555</v>
      </c>
      <c r="H372" s="189"/>
      <c r="I372" s="810"/>
      <c r="J372" s="688"/>
      <c r="K372" s="187"/>
      <c r="L372" s="360"/>
      <c r="M372" s="710"/>
      <c r="N372" s="725"/>
      <c r="O372" s="688"/>
      <c r="P372" s="187"/>
      <c r="Q372" s="187"/>
      <c r="R372" s="187"/>
      <c r="S372" s="325"/>
      <c r="T372" s="325"/>
    </row>
    <row r="373" spans="1:20" s="289" customFormat="1" ht="51" hidden="1">
      <c r="A373" s="930"/>
      <c r="B373" s="326" t="s">
        <v>389</v>
      </c>
      <c r="C373" s="189"/>
      <c r="D373" s="189" t="s">
        <v>388</v>
      </c>
      <c r="E373" s="189" t="s">
        <v>390</v>
      </c>
      <c r="F373" s="189" t="s">
        <v>20</v>
      </c>
      <c r="G373" s="189" t="s">
        <v>555</v>
      </c>
      <c r="H373" s="189" t="s">
        <v>390</v>
      </c>
      <c r="I373" s="810"/>
      <c r="J373" s="688"/>
      <c r="K373" s="187"/>
      <c r="L373" s="360"/>
      <c r="M373" s="710"/>
      <c r="N373" s="725"/>
      <c r="O373" s="688"/>
      <c r="P373" s="187"/>
      <c r="Q373" s="187"/>
      <c r="R373" s="187"/>
      <c r="S373" s="325"/>
      <c r="T373" s="325"/>
    </row>
    <row r="374" spans="1:20" s="289" customFormat="1" ht="51" hidden="1">
      <c r="A374" s="930"/>
      <c r="B374" s="359" t="s">
        <v>21</v>
      </c>
      <c r="C374" s="189"/>
      <c r="D374" s="184"/>
      <c r="E374" s="189"/>
      <c r="F374" s="188" t="s">
        <v>22</v>
      </c>
      <c r="G374" s="184"/>
      <c r="H374" s="189"/>
      <c r="I374" s="810"/>
      <c r="J374" s="688"/>
      <c r="K374" s="187"/>
      <c r="L374" s="360"/>
      <c r="M374" s="710"/>
      <c r="N374" s="725"/>
      <c r="O374" s="688"/>
      <c r="P374" s="187"/>
      <c r="Q374" s="187"/>
      <c r="R374" s="187"/>
      <c r="S374" s="325"/>
      <c r="T374" s="325"/>
    </row>
    <row r="375" spans="1:20" s="289" customFormat="1" ht="51" hidden="1">
      <c r="A375" s="930"/>
      <c r="B375" s="320" t="s">
        <v>553</v>
      </c>
      <c r="C375" s="162"/>
      <c r="D375" s="195" t="s">
        <v>538</v>
      </c>
      <c r="E375" s="195" t="s">
        <v>540</v>
      </c>
      <c r="F375" s="195" t="s">
        <v>22</v>
      </c>
      <c r="G375" s="178">
        <v>240</v>
      </c>
      <c r="H375" s="176"/>
      <c r="I375" s="810"/>
      <c r="J375" s="228"/>
      <c r="K375" s="176"/>
      <c r="L375" s="140"/>
      <c r="M375" s="706"/>
      <c r="N375" s="724"/>
      <c r="O375" s="688"/>
      <c r="P375" s="187"/>
      <c r="Q375" s="187"/>
      <c r="R375" s="187"/>
      <c r="S375" s="325"/>
      <c r="T375" s="325"/>
    </row>
    <row r="376" spans="1:20" s="289" customFormat="1" ht="12.75" hidden="1">
      <c r="A376" s="930"/>
      <c r="B376" s="163" t="s">
        <v>539</v>
      </c>
      <c r="C376" s="162"/>
      <c r="D376" s="195"/>
      <c r="E376" s="195"/>
      <c r="F376" s="195" t="s">
        <v>22</v>
      </c>
      <c r="G376" s="178">
        <v>240</v>
      </c>
      <c r="H376" s="189" t="s">
        <v>540</v>
      </c>
      <c r="I376" s="810"/>
      <c r="J376" s="228"/>
      <c r="K376" s="176"/>
      <c r="L376" s="140"/>
      <c r="M376" s="706"/>
      <c r="N376" s="724"/>
      <c r="O376" s="688"/>
      <c r="P376" s="187"/>
      <c r="Q376" s="187"/>
      <c r="R376" s="187"/>
      <c r="S376" s="325"/>
      <c r="T376" s="325"/>
    </row>
    <row r="377" spans="1:20" s="339" customFormat="1" ht="51" hidden="1">
      <c r="A377" s="937"/>
      <c r="B377" s="371" t="s">
        <v>381</v>
      </c>
      <c r="C377" s="189"/>
      <c r="D377" s="189" t="s">
        <v>538</v>
      </c>
      <c r="E377" s="189" t="s">
        <v>374</v>
      </c>
      <c r="F377" s="188" t="s">
        <v>382</v>
      </c>
      <c r="G377" s="188"/>
      <c r="H377" s="189"/>
      <c r="I377" s="803">
        <f>I378</f>
        <v>0</v>
      </c>
      <c r="J377" s="690"/>
      <c r="K377" s="192">
        <f>K378</f>
        <v>0</v>
      </c>
      <c r="L377" s="678">
        <f>L378</f>
        <v>0</v>
      </c>
      <c r="M377" s="709"/>
      <c r="N377" s="727"/>
      <c r="O377" s="690">
        <f>O378</f>
        <v>0</v>
      </c>
      <c r="P377" s="192"/>
      <c r="Q377" s="192"/>
      <c r="R377" s="192"/>
      <c r="S377" s="340"/>
      <c r="T377" s="340"/>
    </row>
    <row r="378" spans="1:20" s="339" customFormat="1" ht="51" hidden="1">
      <c r="A378" s="937"/>
      <c r="B378" s="320" t="s">
        <v>553</v>
      </c>
      <c r="C378" s="189"/>
      <c r="D378" s="189" t="s">
        <v>538</v>
      </c>
      <c r="E378" s="189" t="s">
        <v>374</v>
      </c>
      <c r="F378" s="189" t="s">
        <v>382</v>
      </c>
      <c r="G378" s="189" t="s">
        <v>485</v>
      </c>
      <c r="H378" s="189"/>
      <c r="I378" s="811">
        <f>I379</f>
        <v>0</v>
      </c>
      <c r="J378" s="227"/>
      <c r="K378" s="193"/>
      <c r="L378" s="677"/>
      <c r="M378" s="709"/>
      <c r="N378" s="727"/>
      <c r="O378" s="227">
        <f>O379</f>
        <v>0</v>
      </c>
      <c r="P378" s="193"/>
      <c r="Q378" s="193"/>
      <c r="R378" s="193"/>
      <c r="S378" s="340"/>
      <c r="T378" s="340"/>
    </row>
    <row r="379" spans="1:20" s="339" customFormat="1" ht="12.75" hidden="1">
      <c r="A379" s="937"/>
      <c r="B379" s="326" t="s">
        <v>373</v>
      </c>
      <c r="C379" s="189"/>
      <c r="D379" s="189"/>
      <c r="E379" s="189"/>
      <c r="F379" s="189" t="s">
        <v>382</v>
      </c>
      <c r="G379" s="189" t="s">
        <v>485</v>
      </c>
      <c r="H379" s="189" t="s">
        <v>374</v>
      </c>
      <c r="I379" s="811"/>
      <c r="J379" s="227"/>
      <c r="K379" s="193"/>
      <c r="L379" s="677"/>
      <c r="M379" s="709"/>
      <c r="N379" s="727"/>
      <c r="O379" s="227"/>
      <c r="P379" s="193"/>
      <c r="Q379" s="193"/>
      <c r="R379" s="193"/>
      <c r="S379" s="340"/>
      <c r="T379" s="340"/>
    </row>
    <row r="380" spans="1:20" s="339" customFormat="1" ht="53.25" customHeight="1">
      <c r="A380" s="937"/>
      <c r="B380" s="355" t="s">
        <v>138</v>
      </c>
      <c r="C380" s="189"/>
      <c r="D380" s="189"/>
      <c r="E380" s="189"/>
      <c r="F380" s="189" t="s">
        <v>133</v>
      </c>
      <c r="G380" s="189"/>
      <c r="H380" s="189"/>
      <c r="I380" s="811">
        <f>I381</f>
        <v>486</v>
      </c>
      <c r="J380" s="227"/>
      <c r="K380" s="193"/>
      <c r="L380" s="677"/>
      <c r="M380" s="709"/>
      <c r="N380" s="727"/>
      <c r="O380" s="690"/>
      <c r="P380" s="192"/>
      <c r="Q380" s="192"/>
      <c r="R380" s="192"/>
      <c r="S380" s="340"/>
      <c r="T380" s="340"/>
    </row>
    <row r="381" spans="1:20" s="339" customFormat="1" ht="25.5">
      <c r="A381" s="937"/>
      <c r="B381" s="320" t="s">
        <v>553</v>
      </c>
      <c r="C381" s="189"/>
      <c r="D381" s="189"/>
      <c r="E381" s="189"/>
      <c r="F381" s="189" t="s">
        <v>133</v>
      </c>
      <c r="G381" s="189" t="s">
        <v>485</v>
      </c>
      <c r="H381" s="189"/>
      <c r="I381" s="811">
        <f>I382</f>
        <v>486</v>
      </c>
      <c r="J381" s="227"/>
      <c r="K381" s="193"/>
      <c r="L381" s="677"/>
      <c r="M381" s="709"/>
      <c r="N381" s="727"/>
      <c r="O381" s="227"/>
      <c r="P381" s="193"/>
      <c r="Q381" s="193"/>
      <c r="R381" s="193"/>
      <c r="S381" s="340"/>
      <c r="T381" s="340"/>
    </row>
    <row r="382" spans="1:20" s="339" customFormat="1" ht="12.75">
      <c r="A382" s="937"/>
      <c r="B382" s="201" t="s">
        <v>539</v>
      </c>
      <c r="C382" s="189"/>
      <c r="D382" s="189"/>
      <c r="E382" s="189"/>
      <c r="F382" s="189" t="s">
        <v>133</v>
      </c>
      <c r="G382" s="189" t="s">
        <v>485</v>
      </c>
      <c r="H382" s="189" t="s">
        <v>540</v>
      </c>
      <c r="I382" s="811">
        <f>M382</f>
        <v>486</v>
      </c>
      <c r="J382" s="227"/>
      <c r="K382" s="193"/>
      <c r="L382" s="677"/>
      <c r="M382" s="730">
        <v>486</v>
      </c>
      <c r="N382" s="727"/>
      <c r="O382" s="227"/>
      <c r="P382" s="193"/>
      <c r="Q382" s="193"/>
      <c r="R382" s="193"/>
      <c r="S382" s="340"/>
      <c r="T382" s="340"/>
    </row>
    <row r="383" spans="1:20" s="339" customFormat="1" ht="107.25" customHeight="1">
      <c r="A383" s="937"/>
      <c r="B383" s="350" t="s">
        <v>137</v>
      </c>
      <c r="C383" s="189"/>
      <c r="D383" s="189" t="s">
        <v>538</v>
      </c>
      <c r="E383" s="189" t="s">
        <v>374</v>
      </c>
      <c r="F383" s="189" t="s">
        <v>22</v>
      </c>
      <c r="G383" s="189"/>
      <c r="H383" s="189"/>
      <c r="I383" s="810">
        <f>I384</f>
        <v>15052.557</v>
      </c>
      <c r="J383" s="227"/>
      <c r="K383" s="193"/>
      <c r="L383" s="677"/>
      <c r="M383" s="709"/>
      <c r="N383" s="727"/>
      <c r="O383" s="690"/>
      <c r="P383" s="180"/>
      <c r="Q383" s="180"/>
      <c r="R383" s="180"/>
      <c r="S383" s="340"/>
      <c r="T383" s="340"/>
    </row>
    <row r="384" spans="1:20" s="339" customFormat="1" ht="25.5">
      <c r="A384" s="937"/>
      <c r="B384" s="320" t="s">
        <v>553</v>
      </c>
      <c r="C384" s="189"/>
      <c r="D384" s="189"/>
      <c r="E384" s="189"/>
      <c r="F384" s="189" t="s">
        <v>22</v>
      </c>
      <c r="G384" s="189" t="s">
        <v>485</v>
      </c>
      <c r="H384" s="189"/>
      <c r="I384" s="810">
        <f>I385</f>
        <v>15052.557</v>
      </c>
      <c r="J384" s="227"/>
      <c r="K384" s="193"/>
      <c r="L384" s="677"/>
      <c r="M384" s="709"/>
      <c r="N384" s="727"/>
      <c r="O384" s="227"/>
      <c r="P384" s="187"/>
      <c r="Q384" s="187"/>
      <c r="R384" s="187"/>
      <c r="S384" s="340"/>
      <c r="T384" s="340"/>
    </row>
    <row r="385" spans="1:20" s="339" customFormat="1" ht="12.75">
      <c r="A385" s="937"/>
      <c r="B385" s="201" t="s">
        <v>539</v>
      </c>
      <c r="C385" s="189"/>
      <c r="D385" s="189"/>
      <c r="E385" s="189"/>
      <c r="F385" s="189" t="s">
        <v>22</v>
      </c>
      <c r="G385" s="189" t="s">
        <v>485</v>
      </c>
      <c r="H385" s="189" t="s">
        <v>540</v>
      </c>
      <c r="I385" s="810">
        <f>M385</f>
        <v>15052.557</v>
      </c>
      <c r="J385" s="227"/>
      <c r="K385" s="193"/>
      <c r="L385" s="677"/>
      <c r="M385" s="730">
        <f>13522.557+700+300+530</f>
        <v>15052.557</v>
      </c>
      <c r="N385" s="727"/>
      <c r="O385" s="227"/>
      <c r="P385" s="187"/>
      <c r="Q385" s="187"/>
      <c r="R385" s="187"/>
      <c r="S385" s="340"/>
      <c r="T385" s="340"/>
    </row>
    <row r="386" spans="1:20" s="339" customFormat="1" ht="51">
      <c r="A386" s="937"/>
      <c r="B386" s="350" t="s">
        <v>35</v>
      </c>
      <c r="C386" s="189"/>
      <c r="D386" s="189" t="s">
        <v>538</v>
      </c>
      <c r="E386" s="189" t="s">
        <v>374</v>
      </c>
      <c r="F386" s="189" t="s">
        <v>384</v>
      </c>
      <c r="G386" s="189"/>
      <c r="H386" s="189"/>
      <c r="I386" s="811">
        <f>I387</f>
        <v>94.8</v>
      </c>
      <c r="J386" s="690"/>
      <c r="K386" s="192">
        <f>K387</f>
        <v>64.8</v>
      </c>
      <c r="L386" s="678">
        <f>L387</f>
        <v>64.8</v>
      </c>
      <c r="M386" s="709"/>
      <c r="N386" s="727"/>
      <c r="O386" s="690">
        <f>O387</f>
        <v>94.8</v>
      </c>
      <c r="P386" s="192"/>
      <c r="Q386" s="192"/>
      <c r="R386" s="192"/>
      <c r="S386" s="340"/>
      <c r="T386" s="340"/>
    </row>
    <row r="387" spans="1:20" s="339" customFormat="1" ht="51">
      <c r="A387" s="937"/>
      <c r="B387" s="320" t="s">
        <v>553</v>
      </c>
      <c r="C387" s="189"/>
      <c r="D387" s="189" t="s">
        <v>538</v>
      </c>
      <c r="E387" s="189" t="s">
        <v>374</v>
      </c>
      <c r="F387" s="189" t="s">
        <v>384</v>
      </c>
      <c r="G387" s="189" t="s">
        <v>485</v>
      </c>
      <c r="H387" s="189"/>
      <c r="I387" s="811">
        <f>I388</f>
        <v>94.8</v>
      </c>
      <c r="J387" s="227"/>
      <c r="K387" s="193">
        <v>64.8</v>
      </c>
      <c r="L387" s="677">
        <v>64.8</v>
      </c>
      <c r="M387" s="709"/>
      <c r="N387" s="727"/>
      <c r="O387" s="227">
        <f>O388</f>
        <v>94.8</v>
      </c>
      <c r="P387" s="193"/>
      <c r="Q387" s="193"/>
      <c r="R387" s="193"/>
      <c r="S387" s="340"/>
      <c r="T387" s="340"/>
    </row>
    <row r="388" spans="1:20" s="339" customFormat="1" ht="12.75">
      <c r="A388" s="937"/>
      <c r="B388" s="938" t="s">
        <v>373</v>
      </c>
      <c r="C388" s="189"/>
      <c r="D388" s="189"/>
      <c r="E388" s="189"/>
      <c r="F388" s="189" t="s">
        <v>384</v>
      </c>
      <c r="G388" s="189" t="s">
        <v>485</v>
      </c>
      <c r="H388" s="189" t="s">
        <v>374</v>
      </c>
      <c r="I388" s="811">
        <v>94.8</v>
      </c>
      <c r="J388" s="227"/>
      <c r="K388" s="193">
        <v>64.8</v>
      </c>
      <c r="L388" s="677">
        <v>64.8</v>
      </c>
      <c r="M388" s="709"/>
      <c r="N388" s="727"/>
      <c r="O388" s="227">
        <v>94.8</v>
      </c>
      <c r="P388" s="193"/>
      <c r="Q388" s="193"/>
      <c r="R388" s="193"/>
      <c r="S388" s="340"/>
      <c r="T388" s="340"/>
    </row>
    <row r="389" spans="1:20" s="339" customFormat="1" ht="51">
      <c r="A389" s="937"/>
      <c r="B389" s="350" t="s">
        <v>36</v>
      </c>
      <c r="C389" s="189"/>
      <c r="D389" s="189" t="s">
        <v>538</v>
      </c>
      <c r="E389" s="189" t="s">
        <v>374</v>
      </c>
      <c r="F389" s="189" t="s">
        <v>386</v>
      </c>
      <c r="G389" s="189"/>
      <c r="H389" s="189"/>
      <c r="I389" s="810">
        <f>I390</f>
        <v>4253.507</v>
      </c>
      <c r="J389" s="690"/>
      <c r="K389" s="192">
        <f>K390</f>
        <v>0</v>
      </c>
      <c r="L389" s="678">
        <f>L390</f>
        <v>0</v>
      </c>
      <c r="M389" s="709"/>
      <c r="N389" s="727"/>
      <c r="O389" s="695">
        <f>O390</f>
        <v>3163.507</v>
      </c>
      <c r="P389" s="180"/>
      <c r="Q389" s="180"/>
      <c r="R389" s="180"/>
      <c r="S389" s="340"/>
      <c r="T389" s="340"/>
    </row>
    <row r="390" spans="1:20" s="339" customFormat="1" ht="51">
      <c r="A390" s="937"/>
      <c r="B390" s="320" t="s">
        <v>553</v>
      </c>
      <c r="C390" s="189"/>
      <c r="D390" s="189" t="s">
        <v>538</v>
      </c>
      <c r="E390" s="189" t="s">
        <v>374</v>
      </c>
      <c r="F390" s="189" t="s">
        <v>386</v>
      </c>
      <c r="G390" s="189" t="s">
        <v>485</v>
      </c>
      <c r="H390" s="189"/>
      <c r="I390" s="810">
        <f>I391</f>
        <v>4253.507</v>
      </c>
      <c r="J390" s="690"/>
      <c r="K390" s="192"/>
      <c r="L390" s="678"/>
      <c r="M390" s="709"/>
      <c r="N390" s="727"/>
      <c r="O390" s="688">
        <f>O391</f>
        <v>3163.507</v>
      </c>
      <c r="P390" s="187"/>
      <c r="Q390" s="187"/>
      <c r="R390" s="187"/>
      <c r="S390" s="340"/>
      <c r="T390" s="340"/>
    </row>
    <row r="391" spans="1:20" s="339" customFormat="1" ht="12.75">
      <c r="A391" s="937"/>
      <c r="B391" s="938" t="s">
        <v>373</v>
      </c>
      <c r="C391" s="189"/>
      <c r="D391" s="189"/>
      <c r="E391" s="189"/>
      <c r="F391" s="189" t="s">
        <v>386</v>
      </c>
      <c r="G391" s="189" t="s">
        <v>485</v>
      </c>
      <c r="H391" s="189" t="s">
        <v>374</v>
      </c>
      <c r="I391" s="810">
        <f>3163.507+M391+P391-1000</f>
        <v>4253.507</v>
      </c>
      <c r="J391" s="690"/>
      <c r="K391" s="192"/>
      <c r="L391" s="678"/>
      <c r="M391" s="730">
        <f>590+2058.446-2058.446</f>
        <v>590</v>
      </c>
      <c r="N391" s="727"/>
      <c r="O391" s="688">
        <v>3163.507</v>
      </c>
      <c r="P391" s="187">
        <v>1500</v>
      </c>
      <c r="Q391" s="187"/>
      <c r="R391" s="187">
        <v>3753.507</v>
      </c>
      <c r="S391" s="340"/>
      <c r="T391" s="340"/>
    </row>
    <row r="392" spans="1:20" s="339" customFormat="1" ht="51" hidden="1">
      <c r="A392" s="937"/>
      <c r="B392" s="328" t="s">
        <v>493</v>
      </c>
      <c r="C392" s="189"/>
      <c r="D392" s="188" t="s">
        <v>388</v>
      </c>
      <c r="E392" s="188" t="s">
        <v>149</v>
      </c>
      <c r="F392" s="188" t="s">
        <v>494</v>
      </c>
      <c r="G392" s="249"/>
      <c r="H392" s="188"/>
      <c r="I392" s="826">
        <f>I393</f>
        <v>31475.5892</v>
      </c>
      <c r="J392" s="266"/>
      <c r="K392" s="220">
        <f>K393</f>
        <v>85</v>
      </c>
      <c r="L392" s="659">
        <f>L393</f>
        <v>85</v>
      </c>
      <c r="M392" s="709"/>
      <c r="N392" s="727"/>
      <c r="O392" s="266">
        <f>O393</f>
        <v>182.53199999999998</v>
      </c>
      <c r="P392" s="220"/>
      <c r="Q392" s="220"/>
      <c r="R392" s="220"/>
      <c r="S392" s="340"/>
      <c r="T392" s="340"/>
    </row>
    <row r="393" spans="1:20" s="339" customFormat="1" ht="63.75">
      <c r="A393" s="937"/>
      <c r="B393" s="350" t="s">
        <v>37</v>
      </c>
      <c r="C393" s="189"/>
      <c r="D393" s="189" t="s">
        <v>388</v>
      </c>
      <c r="E393" s="189" t="s">
        <v>149</v>
      </c>
      <c r="F393" s="189" t="s">
        <v>163</v>
      </c>
      <c r="G393" s="249"/>
      <c r="H393" s="189"/>
      <c r="I393" s="830">
        <f>I396</f>
        <v>31475.5892</v>
      </c>
      <c r="J393" s="266"/>
      <c r="K393" s="220">
        <f>K396</f>
        <v>85</v>
      </c>
      <c r="L393" s="659">
        <f>L396</f>
        <v>85</v>
      </c>
      <c r="M393" s="709"/>
      <c r="N393" s="727"/>
      <c r="O393" s="266">
        <f>O396</f>
        <v>182.53199999999998</v>
      </c>
      <c r="P393" s="220"/>
      <c r="Q393" s="220"/>
      <c r="R393" s="220"/>
      <c r="S393" s="340"/>
      <c r="T393" s="340"/>
    </row>
    <row r="394" spans="1:20" s="339" customFormat="1" ht="51" hidden="1">
      <c r="A394" s="937"/>
      <c r="B394" s="352" t="s">
        <v>164</v>
      </c>
      <c r="C394" s="225"/>
      <c r="D394" s="225" t="s">
        <v>388</v>
      </c>
      <c r="E394" s="225" t="s">
        <v>149</v>
      </c>
      <c r="F394" s="225" t="s">
        <v>165</v>
      </c>
      <c r="G394" s="1202" t="s">
        <v>166</v>
      </c>
      <c r="H394" s="1203"/>
      <c r="I394" s="1204"/>
      <c r="J394" s="363"/>
      <c r="K394" s="364"/>
      <c r="L394" s="364"/>
      <c r="M394" s="709"/>
      <c r="N394" s="727"/>
      <c r="O394" s="700"/>
      <c r="P394" s="340"/>
      <c r="Q394" s="340"/>
      <c r="R394" s="340"/>
      <c r="S394" s="340"/>
      <c r="T394" s="340"/>
    </row>
    <row r="395" spans="1:20" s="289" customFormat="1" ht="39" customHeight="1" hidden="1">
      <c r="A395" s="930"/>
      <c r="B395" s="352" t="s">
        <v>167</v>
      </c>
      <c r="C395" s="225"/>
      <c r="D395" s="225" t="s">
        <v>388</v>
      </c>
      <c r="E395" s="225" t="s">
        <v>149</v>
      </c>
      <c r="F395" s="225" t="s">
        <v>168</v>
      </c>
      <c r="G395" s="1202" t="s">
        <v>169</v>
      </c>
      <c r="H395" s="1203"/>
      <c r="I395" s="1204"/>
      <c r="J395" s="366"/>
      <c r="K395" s="325"/>
      <c r="L395" s="325"/>
      <c r="M395" s="710"/>
      <c r="N395" s="725"/>
      <c r="O395" s="702"/>
      <c r="P395" s="325"/>
      <c r="Q395" s="325"/>
      <c r="R395" s="325"/>
      <c r="S395" s="325"/>
      <c r="T395" s="325"/>
    </row>
    <row r="396" spans="1:20" s="289" customFormat="1" ht="51">
      <c r="A396" s="930"/>
      <c r="B396" s="320" t="s">
        <v>553</v>
      </c>
      <c r="C396" s="225"/>
      <c r="D396" s="189" t="s">
        <v>388</v>
      </c>
      <c r="E396" s="189" t="s">
        <v>149</v>
      </c>
      <c r="F396" s="189" t="s">
        <v>163</v>
      </c>
      <c r="G396" s="166" t="s">
        <v>485</v>
      </c>
      <c r="H396" s="189"/>
      <c r="I396" s="940">
        <f>I397</f>
        <v>31475.5892</v>
      </c>
      <c r="J396" s="908"/>
      <c r="K396" s="369">
        <v>85</v>
      </c>
      <c r="L396" s="679">
        <v>85</v>
      </c>
      <c r="M396" s="710"/>
      <c r="N396" s="725"/>
      <c r="O396" s="277">
        <f>O397</f>
        <v>182.53199999999998</v>
      </c>
      <c r="P396" s="277"/>
      <c r="Q396" s="277"/>
      <c r="R396" s="277"/>
      <c r="S396" s="325"/>
      <c r="T396" s="325"/>
    </row>
    <row r="397" spans="1:20" s="289" customFormat="1" ht="12.75">
      <c r="A397" s="930"/>
      <c r="B397" s="326" t="s">
        <v>148</v>
      </c>
      <c r="C397" s="225"/>
      <c r="D397" s="189"/>
      <c r="E397" s="189"/>
      <c r="F397" s="189" t="s">
        <v>163</v>
      </c>
      <c r="G397" s="166" t="s">
        <v>485</v>
      </c>
      <c r="H397" s="189" t="s">
        <v>149</v>
      </c>
      <c r="I397" s="832">
        <f>85+97.532+M397+P397</f>
        <v>31475.5892</v>
      </c>
      <c r="J397" s="908"/>
      <c r="K397" s="369">
        <v>85</v>
      </c>
      <c r="L397" s="679">
        <v>85</v>
      </c>
      <c r="M397" s="731">
        <f>280.199+343+22570.921+32.5</f>
        <v>23226.62</v>
      </c>
      <c r="N397" s="725"/>
      <c r="O397" s="274">
        <f>85+97.532</f>
        <v>182.53199999999998</v>
      </c>
      <c r="P397" s="750">
        <f>1083.6+4525.846+1156.9912+1300</f>
        <v>8066.4372</v>
      </c>
      <c r="Q397" s="274"/>
      <c r="R397" s="274">
        <v>23409.152</v>
      </c>
      <c r="S397" s="325"/>
      <c r="T397" s="325"/>
    </row>
    <row r="398" spans="1:20" s="289" customFormat="1" ht="51">
      <c r="A398" s="930"/>
      <c r="B398" s="355" t="s">
        <v>38</v>
      </c>
      <c r="C398" s="273"/>
      <c r="D398" s="189"/>
      <c r="E398" s="189"/>
      <c r="F398" s="295">
        <v>9901073</v>
      </c>
      <c r="G398" s="166"/>
      <c r="H398" s="189"/>
      <c r="I398" s="941">
        <f>I401+I400</f>
        <v>153.32</v>
      </c>
      <c r="J398" s="908"/>
      <c r="K398" s="369"/>
      <c r="L398" s="679"/>
      <c r="M398" s="710"/>
      <c r="N398" s="725"/>
      <c r="O398" s="274">
        <f>O401</f>
        <v>153.32</v>
      </c>
      <c r="P398" s="274"/>
      <c r="Q398" s="274"/>
      <c r="R398" s="274"/>
      <c r="S398" s="325"/>
      <c r="T398" s="325"/>
    </row>
    <row r="399" spans="1:20" s="289" customFormat="1" ht="25.5">
      <c r="A399" s="930"/>
      <c r="B399" s="320" t="s">
        <v>553</v>
      </c>
      <c r="C399" s="273"/>
      <c r="D399" s="189"/>
      <c r="E399" s="189"/>
      <c r="F399" s="295">
        <v>9901073</v>
      </c>
      <c r="G399" s="166" t="s">
        <v>485</v>
      </c>
      <c r="H399" s="189"/>
      <c r="I399" s="941">
        <f>I400</f>
        <v>21.465</v>
      </c>
      <c r="J399" s="908"/>
      <c r="K399" s="369"/>
      <c r="L399" s="679"/>
      <c r="M399" s="710"/>
      <c r="N399" s="725"/>
      <c r="O399" s="274"/>
      <c r="P399" s="274"/>
      <c r="Q399" s="274"/>
      <c r="R399" s="274"/>
      <c r="S399" s="325"/>
      <c r="T399" s="325"/>
    </row>
    <row r="400" spans="1:20" s="289" customFormat="1" ht="12.75">
      <c r="A400" s="930"/>
      <c r="B400" s="371" t="s">
        <v>207</v>
      </c>
      <c r="C400" s="273"/>
      <c r="D400" s="189"/>
      <c r="E400" s="189"/>
      <c r="F400" s="295">
        <v>9901073</v>
      </c>
      <c r="G400" s="166" t="s">
        <v>485</v>
      </c>
      <c r="H400" s="189" t="s">
        <v>208</v>
      </c>
      <c r="I400" s="941">
        <f>M400</f>
        <v>21.465</v>
      </c>
      <c r="J400" s="908"/>
      <c r="K400" s="369"/>
      <c r="L400" s="679"/>
      <c r="M400" s="735">
        <v>21.465</v>
      </c>
      <c r="N400" s="725"/>
      <c r="O400" s="274"/>
      <c r="P400" s="274"/>
      <c r="Q400" s="274"/>
      <c r="R400" s="274"/>
      <c r="S400" s="325"/>
      <c r="T400" s="325"/>
    </row>
    <row r="401" spans="1:20" s="289" customFormat="1" ht="51">
      <c r="A401" s="930"/>
      <c r="B401" s="326" t="s">
        <v>205</v>
      </c>
      <c r="C401" s="370"/>
      <c r="D401" s="189" t="s">
        <v>201</v>
      </c>
      <c r="E401" s="189" t="s">
        <v>208</v>
      </c>
      <c r="F401" s="295">
        <v>9901073</v>
      </c>
      <c r="G401" s="166" t="s">
        <v>206</v>
      </c>
      <c r="H401" s="189"/>
      <c r="I401" s="811">
        <f>I402</f>
        <v>131.855</v>
      </c>
      <c r="J401" s="227">
        <f>J402</f>
        <v>172</v>
      </c>
      <c r="K401" s="193">
        <f>K402</f>
        <v>172</v>
      </c>
      <c r="L401" s="677">
        <f>L402</f>
        <v>172</v>
      </c>
      <c r="M401" s="710"/>
      <c r="N401" s="725"/>
      <c r="O401" s="227">
        <f>O402</f>
        <v>153.32</v>
      </c>
      <c r="P401" s="193"/>
      <c r="Q401" s="193"/>
      <c r="R401" s="193"/>
      <c r="S401" s="325"/>
      <c r="T401" s="325"/>
    </row>
    <row r="402" spans="1:20" s="289" customFormat="1" ht="51">
      <c r="A402" s="930"/>
      <c r="B402" s="371" t="s">
        <v>207</v>
      </c>
      <c r="C402" s="370"/>
      <c r="D402" s="189" t="s">
        <v>201</v>
      </c>
      <c r="E402" s="189" t="s">
        <v>208</v>
      </c>
      <c r="F402" s="295">
        <v>9901073</v>
      </c>
      <c r="G402" s="166" t="s">
        <v>206</v>
      </c>
      <c r="H402" s="189" t="s">
        <v>208</v>
      </c>
      <c r="I402" s="811">
        <f>153.32-N402</f>
        <v>131.855</v>
      </c>
      <c r="J402" s="227">
        <v>172</v>
      </c>
      <c r="K402" s="193">
        <v>172</v>
      </c>
      <c r="L402" s="677">
        <v>172</v>
      </c>
      <c r="M402" s="710"/>
      <c r="N402" s="735">
        <v>21.465</v>
      </c>
      <c r="O402" s="227">
        <v>153.32</v>
      </c>
      <c r="P402" s="193"/>
      <c r="Q402" s="193"/>
      <c r="R402" s="193"/>
      <c r="S402" s="325"/>
      <c r="T402" s="325"/>
    </row>
    <row r="403" spans="1:20" s="289" customFormat="1" ht="51" hidden="1">
      <c r="A403" s="930"/>
      <c r="B403" s="371" t="s">
        <v>10</v>
      </c>
      <c r="C403" s="370"/>
      <c r="D403" s="189"/>
      <c r="E403" s="189"/>
      <c r="F403" s="295">
        <v>9901122</v>
      </c>
      <c r="G403" s="166"/>
      <c r="H403" s="189"/>
      <c r="I403" s="942">
        <f>I404</f>
        <v>0</v>
      </c>
      <c r="J403" s="373"/>
      <c r="K403" s="374"/>
      <c r="L403" s="373"/>
      <c r="M403" s="710"/>
      <c r="N403" s="735"/>
      <c r="O403" s="227"/>
      <c r="P403" s="187"/>
      <c r="Q403" s="187"/>
      <c r="R403" s="187"/>
      <c r="S403" s="749" t="s">
        <v>575</v>
      </c>
      <c r="T403" s="325"/>
    </row>
    <row r="404" spans="1:20" s="289" customFormat="1" ht="25.5" hidden="1">
      <c r="A404" s="930"/>
      <c r="B404" s="320" t="s">
        <v>553</v>
      </c>
      <c r="C404" s="370"/>
      <c r="D404" s="189"/>
      <c r="E404" s="189"/>
      <c r="F404" s="295">
        <v>9901122</v>
      </c>
      <c r="G404" s="166" t="s">
        <v>485</v>
      </c>
      <c r="H404" s="189"/>
      <c r="I404" s="942">
        <f>I405</f>
        <v>0</v>
      </c>
      <c r="J404" s="373"/>
      <c r="K404" s="374"/>
      <c r="L404" s="373"/>
      <c r="M404" s="710"/>
      <c r="N404" s="735"/>
      <c r="O404" s="227"/>
      <c r="P404" s="187"/>
      <c r="Q404" s="187"/>
      <c r="R404" s="187"/>
      <c r="S404" s="325"/>
      <c r="T404" s="325"/>
    </row>
    <row r="405" spans="1:20" s="289" customFormat="1" ht="12.75" hidden="1">
      <c r="A405" s="930"/>
      <c r="B405" s="292" t="s">
        <v>616</v>
      </c>
      <c r="C405" s="370"/>
      <c r="D405" s="189"/>
      <c r="E405" s="189"/>
      <c r="F405" s="295">
        <v>9901122</v>
      </c>
      <c r="G405" s="166" t="s">
        <v>485</v>
      </c>
      <c r="H405" s="189" t="s">
        <v>617</v>
      </c>
      <c r="I405" s="942">
        <f>2058.446-2058.446</f>
        <v>0</v>
      </c>
      <c r="J405" s="373"/>
      <c r="K405" s="374"/>
      <c r="L405" s="373"/>
      <c r="M405" s="710"/>
      <c r="N405" s="735"/>
      <c r="O405" s="227"/>
      <c r="P405" s="187"/>
      <c r="Q405" s="747">
        <v>-2058.446</v>
      </c>
      <c r="R405" s="187">
        <v>2058.446</v>
      </c>
      <c r="S405" s="325"/>
      <c r="T405" s="325"/>
    </row>
    <row r="406" spans="1:20" s="289" customFormat="1" ht="51">
      <c r="A406" s="930"/>
      <c r="B406" s="371" t="s">
        <v>141</v>
      </c>
      <c r="C406" s="370"/>
      <c r="D406" s="189"/>
      <c r="E406" s="189"/>
      <c r="F406" s="295">
        <v>9901130</v>
      </c>
      <c r="G406" s="166"/>
      <c r="H406" s="189"/>
      <c r="I406" s="811">
        <f>I407</f>
        <v>170.5</v>
      </c>
      <c r="J406" s="373"/>
      <c r="K406" s="374"/>
      <c r="L406" s="373"/>
      <c r="M406" s="710"/>
      <c r="N406" s="725"/>
      <c r="O406" s="227"/>
      <c r="P406" s="193"/>
      <c r="Q406" s="193"/>
      <c r="R406" s="193"/>
      <c r="S406" s="325"/>
      <c r="T406" s="325"/>
    </row>
    <row r="407" spans="1:20" s="289" customFormat="1" ht="25.5">
      <c r="A407" s="930"/>
      <c r="B407" s="320" t="s">
        <v>553</v>
      </c>
      <c r="C407" s="370"/>
      <c r="D407" s="189"/>
      <c r="E407" s="189"/>
      <c r="F407" s="295">
        <v>9901130</v>
      </c>
      <c r="G407" s="166" t="s">
        <v>485</v>
      </c>
      <c r="H407" s="189"/>
      <c r="I407" s="811">
        <f>I408</f>
        <v>170.5</v>
      </c>
      <c r="J407" s="373"/>
      <c r="K407" s="374"/>
      <c r="L407" s="373"/>
      <c r="M407" s="710"/>
      <c r="N407" s="725"/>
      <c r="O407" s="227"/>
      <c r="P407" s="193"/>
      <c r="Q407" s="193"/>
      <c r="R407" s="193"/>
      <c r="S407" s="325"/>
      <c r="T407" s="325"/>
    </row>
    <row r="408" spans="1:20" s="289" customFormat="1" ht="12.75">
      <c r="A408" s="930"/>
      <c r="B408" s="183" t="s">
        <v>212</v>
      </c>
      <c r="C408" s="370"/>
      <c r="D408" s="189"/>
      <c r="E408" s="189"/>
      <c r="F408" s="295">
        <v>9901130</v>
      </c>
      <c r="G408" s="166" t="s">
        <v>485</v>
      </c>
      <c r="H408" s="189" t="s">
        <v>213</v>
      </c>
      <c r="I408" s="811">
        <f>M408</f>
        <v>170.5</v>
      </c>
      <c r="J408" s="373"/>
      <c r="K408" s="374"/>
      <c r="L408" s="373"/>
      <c r="M408" s="731">
        <f>50+120.5</f>
        <v>170.5</v>
      </c>
      <c r="N408" s="725"/>
      <c r="O408" s="227"/>
      <c r="P408" s="193"/>
      <c r="Q408" s="193"/>
      <c r="R408" s="193"/>
      <c r="S408" s="325"/>
      <c r="T408" s="325"/>
    </row>
    <row r="409" spans="1:20" s="289" customFormat="1" ht="51.75" customHeight="1">
      <c r="A409" s="930"/>
      <c r="B409" s="371" t="s">
        <v>140</v>
      </c>
      <c r="C409" s="370"/>
      <c r="D409" s="189"/>
      <c r="E409" s="189"/>
      <c r="F409" s="295">
        <v>9901325</v>
      </c>
      <c r="G409" s="166"/>
      <c r="H409" s="189"/>
      <c r="I409" s="943">
        <f>I410</f>
        <v>3000</v>
      </c>
      <c r="J409" s="373"/>
      <c r="K409" s="374"/>
      <c r="L409" s="373"/>
      <c r="M409" s="710"/>
      <c r="N409" s="725"/>
      <c r="O409" s="227"/>
      <c r="P409" s="711"/>
      <c r="Q409" s="711"/>
      <c r="R409" s="711"/>
      <c r="S409" s="325"/>
      <c r="T409" s="325"/>
    </row>
    <row r="410" spans="1:20" s="289" customFormat="1" ht="25.5">
      <c r="A410" s="930"/>
      <c r="B410" s="320" t="s">
        <v>553</v>
      </c>
      <c r="C410" s="370"/>
      <c r="D410" s="189"/>
      <c r="E410" s="189"/>
      <c r="F410" s="295">
        <v>9901325</v>
      </c>
      <c r="G410" s="166" t="s">
        <v>485</v>
      </c>
      <c r="H410" s="189"/>
      <c r="I410" s="943">
        <f>I411</f>
        <v>3000</v>
      </c>
      <c r="J410" s="373"/>
      <c r="K410" s="374"/>
      <c r="L410" s="373"/>
      <c r="M410" s="710"/>
      <c r="N410" s="725"/>
      <c r="O410" s="227"/>
      <c r="P410" s="711"/>
      <c r="Q410" s="711"/>
      <c r="R410" s="711"/>
      <c r="S410" s="325"/>
      <c r="T410" s="325"/>
    </row>
    <row r="411" spans="1:20" s="289" customFormat="1" ht="12.75">
      <c r="A411" s="930"/>
      <c r="B411" s="644" t="s">
        <v>134</v>
      </c>
      <c r="C411" s="370"/>
      <c r="D411" s="189"/>
      <c r="E411" s="189"/>
      <c r="F411" s="295">
        <v>9901325</v>
      </c>
      <c r="G411" s="166" t="s">
        <v>485</v>
      </c>
      <c r="H411" s="189" t="s">
        <v>149</v>
      </c>
      <c r="I411" s="944">
        <f>2000+P411</f>
        <v>3000</v>
      </c>
      <c r="J411" s="373"/>
      <c r="K411" s="374"/>
      <c r="L411" s="373"/>
      <c r="M411" s="731">
        <v>2000</v>
      </c>
      <c r="N411" s="725"/>
      <c r="O411" s="227"/>
      <c r="P411" s="707">
        <v>1000</v>
      </c>
      <c r="Q411" s="707"/>
      <c r="R411" s="707">
        <v>2000</v>
      </c>
      <c r="S411" s="325" t="s">
        <v>574</v>
      </c>
      <c r="T411" s="325"/>
    </row>
    <row r="412" spans="1:20" s="289" customFormat="1" ht="63.75">
      <c r="A412" s="930"/>
      <c r="B412" s="210" t="s">
        <v>39</v>
      </c>
      <c r="C412" s="370"/>
      <c r="D412" s="189"/>
      <c r="E412" s="189"/>
      <c r="F412" s="189" t="s">
        <v>23</v>
      </c>
      <c r="G412" s="166"/>
      <c r="H412" s="189"/>
      <c r="I412" s="835">
        <f>I413</f>
        <v>22267.596</v>
      </c>
      <c r="J412" s="373"/>
      <c r="K412" s="374"/>
      <c r="L412" s="373"/>
      <c r="M412" s="710"/>
      <c r="N412" s="725"/>
      <c r="O412" s="298">
        <f>O413</f>
        <v>17908.526</v>
      </c>
      <c r="P412" s="507"/>
      <c r="Q412" s="507"/>
      <c r="R412" s="507"/>
      <c r="S412" s="325"/>
      <c r="T412" s="325"/>
    </row>
    <row r="413" spans="1:25" s="289" customFormat="1" ht="25.5">
      <c r="A413" s="930"/>
      <c r="B413" s="320" t="s">
        <v>553</v>
      </c>
      <c r="C413" s="370"/>
      <c r="D413" s="189"/>
      <c r="E413" s="189"/>
      <c r="F413" s="189" t="s">
        <v>23</v>
      </c>
      <c r="G413" s="166" t="s">
        <v>485</v>
      </c>
      <c r="H413" s="189"/>
      <c r="I413" s="835">
        <f>I414</f>
        <v>22267.596</v>
      </c>
      <c r="J413" s="373"/>
      <c r="K413" s="374"/>
      <c r="L413" s="373"/>
      <c r="M413" s="710"/>
      <c r="N413" s="725"/>
      <c r="O413" s="298">
        <f>O414</f>
        <v>17908.526</v>
      </c>
      <c r="P413" s="507"/>
      <c r="Q413" s="507"/>
      <c r="R413" s="507"/>
      <c r="S413" s="378"/>
      <c r="T413" s="378"/>
      <c r="U413" s="100"/>
      <c r="V413" s="100"/>
      <c r="W413" s="100"/>
      <c r="Y413" s="379">
        <f>Y414</f>
        <v>672.105</v>
      </c>
    </row>
    <row r="414" spans="1:25" s="289" customFormat="1" ht="12.75">
      <c r="A414" s="930"/>
      <c r="B414" s="183" t="s">
        <v>170</v>
      </c>
      <c r="C414" s="370"/>
      <c r="D414" s="189"/>
      <c r="E414" s="189"/>
      <c r="F414" s="189" t="s">
        <v>23</v>
      </c>
      <c r="G414" s="166" t="s">
        <v>485</v>
      </c>
      <c r="H414" s="189" t="s">
        <v>171</v>
      </c>
      <c r="I414" s="835">
        <f>17908.526+M414+P414</f>
        <v>22267.596</v>
      </c>
      <c r="J414" s="373"/>
      <c r="K414" s="374"/>
      <c r="L414" s="373"/>
      <c r="M414" s="731">
        <f>2746.087+1362.983+4309.106+799+1721.333+997.92+300-8127.359</f>
        <v>4109.07</v>
      </c>
      <c r="N414" s="725"/>
      <c r="O414" s="298">
        <v>17908.526</v>
      </c>
      <c r="P414" s="507">
        <v>250</v>
      </c>
      <c r="Q414" s="507"/>
      <c r="R414" s="507">
        <v>22017.596</v>
      </c>
      <c r="S414" s="378"/>
      <c r="T414" s="378"/>
      <c r="U414" s="100"/>
      <c r="V414" s="100"/>
      <c r="W414" s="100"/>
      <c r="Y414" s="379">
        <v>672.105</v>
      </c>
    </row>
    <row r="415" spans="1:20" s="289" customFormat="1" ht="76.5">
      <c r="A415" s="930"/>
      <c r="B415" s="320" t="s">
        <v>40</v>
      </c>
      <c r="C415" s="370"/>
      <c r="D415" s="189"/>
      <c r="E415" s="189"/>
      <c r="F415" s="189" t="s">
        <v>24</v>
      </c>
      <c r="G415" s="166"/>
      <c r="H415" s="189"/>
      <c r="I415" s="835">
        <f>I416</f>
        <v>23832.165</v>
      </c>
      <c r="J415" s="373"/>
      <c r="K415" s="374"/>
      <c r="L415" s="373"/>
      <c r="M415" s="710"/>
      <c r="N415" s="725"/>
      <c r="O415" s="298">
        <f>O416</f>
        <v>7028.639</v>
      </c>
      <c r="P415" s="507"/>
      <c r="Q415" s="507"/>
      <c r="R415" s="507"/>
      <c r="S415" s="325"/>
      <c r="T415" s="325"/>
    </row>
    <row r="416" spans="1:20" s="289" customFormat="1" ht="25.5">
      <c r="A416" s="930"/>
      <c r="B416" s="320" t="s">
        <v>553</v>
      </c>
      <c r="C416" s="370"/>
      <c r="D416" s="189"/>
      <c r="E416" s="189"/>
      <c r="F416" s="189" t="s">
        <v>24</v>
      </c>
      <c r="G416" s="166" t="s">
        <v>485</v>
      </c>
      <c r="H416" s="189"/>
      <c r="I416" s="834">
        <f>I417</f>
        <v>23832.165</v>
      </c>
      <c r="J416" s="373"/>
      <c r="K416" s="374"/>
      <c r="L416" s="373"/>
      <c r="M416" s="710"/>
      <c r="N416" s="725"/>
      <c r="O416" s="299">
        <f>O417</f>
        <v>7028.639</v>
      </c>
      <c r="P416" s="372"/>
      <c r="Q416" s="372"/>
      <c r="R416" s="372"/>
      <c r="S416" s="325"/>
      <c r="T416" s="325"/>
    </row>
    <row r="417" spans="1:20" s="289" customFormat="1" ht="12.75">
      <c r="A417" s="930"/>
      <c r="B417" s="350" t="s">
        <v>170</v>
      </c>
      <c r="C417" s="370"/>
      <c r="D417" s="189"/>
      <c r="E417" s="189"/>
      <c r="F417" s="189" t="s">
        <v>24</v>
      </c>
      <c r="G417" s="166" t="s">
        <v>485</v>
      </c>
      <c r="H417" s="189" t="s">
        <v>171</v>
      </c>
      <c r="I417" s="835">
        <f>838.062+6190.577+M417+P417</f>
        <v>23832.165</v>
      </c>
      <c r="J417" s="373"/>
      <c r="K417" s="374"/>
      <c r="L417" s="373"/>
      <c r="M417" s="731">
        <f>773.409+230+400+300+197.283+574.87+799.815+340+725+900+60-530+8127.359</f>
        <v>12897.736</v>
      </c>
      <c r="N417" s="725"/>
      <c r="O417" s="298">
        <f>838.062+6190.577</f>
        <v>7028.639</v>
      </c>
      <c r="P417" s="507">
        <v>3905.79</v>
      </c>
      <c r="Q417" s="507"/>
      <c r="R417" s="507">
        <v>19926.375</v>
      </c>
      <c r="S417" s="325"/>
      <c r="T417" s="325"/>
    </row>
    <row r="418" spans="1:20" s="289" customFormat="1" ht="51">
      <c r="A418" s="930"/>
      <c r="B418" s="645" t="s">
        <v>139</v>
      </c>
      <c r="C418" s="225"/>
      <c r="D418" s="189"/>
      <c r="E418" s="189"/>
      <c r="F418" s="189" t="s">
        <v>402</v>
      </c>
      <c r="G418" s="166"/>
      <c r="H418" s="189"/>
      <c r="I418" s="953">
        <f>I419</f>
        <v>3498.6839</v>
      </c>
      <c r="J418" s="382"/>
      <c r="K418" s="381">
        <f>K419</f>
        <v>0</v>
      </c>
      <c r="L418" s="680">
        <f>L419</f>
        <v>0</v>
      </c>
      <c r="M418" s="731">
        <f>447.387+672.707+1000</f>
        <v>2120.094</v>
      </c>
      <c r="N418" s="725"/>
      <c r="O418" s="274"/>
      <c r="P418" s="381"/>
      <c r="Q418" s="381"/>
      <c r="R418" s="381"/>
      <c r="S418" s="325"/>
      <c r="T418" s="325"/>
    </row>
    <row r="419" spans="1:20" s="289" customFormat="1" ht="51">
      <c r="A419" s="930"/>
      <c r="B419" s="320" t="s">
        <v>553</v>
      </c>
      <c r="C419" s="189"/>
      <c r="D419" s="189" t="s">
        <v>388</v>
      </c>
      <c r="E419" s="189" t="s">
        <v>390</v>
      </c>
      <c r="F419" s="189" t="s">
        <v>402</v>
      </c>
      <c r="G419" s="189" t="s">
        <v>485</v>
      </c>
      <c r="H419" s="189"/>
      <c r="I419" s="952">
        <f>I420</f>
        <v>3498.6839</v>
      </c>
      <c r="J419" s="383"/>
      <c r="K419" s="384"/>
      <c r="L419" s="681"/>
      <c r="M419" s="710"/>
      <c r="N419" s="725"/>
      <c r="O419" s="701"/>
      <c r="P419" s="254"/>
      <c r="Q419" s="254"/>
      <c r="R419" s="254"/>
      <c r="S419" s="325"/>
      <c r="T419" s="325"/>
    </row>
    <row r="420" spans="1:20" s="289" customFormat="1" ht="12.75">
      <c r="A420" s="930"/>
      <c r="B420" s="326" t="s">
        <v>389</v>
      </c>
      <c r="C420" s="189"/>
      <c r="D420" s="189"/>
      <c r="E420" s="189"/>
      <c r="F420" s="189" t="s">
        <v>402</v>
      </c>
      <c r="G420" s="189" t="s">
        <v>485</v>
      </c>
      <c r="H420" s="189" t="s">
        <v>390</v>
      </c>
      <c r="I420" s="952">
        <f>2120.094+P420+517.2929</f>
        <v>3498.6839</v>
      </c>
      <c r="J420" s="383"/>
      <c r="K420" s="384"/>
      <c r="L420" s="681"/>
      <c r="M420" s="710"/>
      <c r="N420" s="725"/>
      <c r="O420" s="701"/>
      <c r="P420" s="254">
        <v>861.297</v>
      </c>
      <c r="Q420" s="254"/>
      <c r="R420" s="254">
        <v>2120.094</v>
      </c>
      <c r="S420" s="325"/>
      <c r="T420" s="325"/>
    </row>
    <row r="421" spans="1:20" s="289" customFormat="1" ht="27" customHeight="1" hidden="1">
      <c r="A421" s="930"/>
      <c r="B421" s="332" t="s">
        <v>19</v>
      </c>
      <c r="C421" s="189"/>
      <c r="D421" s="189" t="s">
        <v>388</v>
      </c>
      <c r="E421" s="189" t="s">
        <v>390</v>
      </c>
      <c r="F421" s="188" t="s">
        <v>20</v>
      </c>
      <c r="G421" s="249"/>
      <c r="H421" s="189"/>
      <c r="I421" s="827"/>
      <c r="J421" s="699"/>
      <c r="K421" s="254">
        <f>K423</f>
        <v>10000</v>
      </c>
      <c r="L421" s="682">
        <f>L423</f>
        <v>10000</v>
      </c>
      <c r="M421" s="710"/>
      <c r="N421" s="725"/>
      <c r="O421" s="701"/>
      <c r="P421" s="254"/>
      <c r="Q421" s="254"/>
      <c r="R421" s="254"/>
      <c r="S421" s="325"/>
      <c r="T421" s="325"/>
    </row>
    <row r="422" spans="1:20" s="289" customFormat="1" ht="24.75" customHeight="1" hidden="1">
      <c r="A422" s="930"/>
      <c r="B422" s="361" t="s">
        <v>554</v>
      </c>
      <c r="C422" s="189"/>
      <c r="D422" s="189"/>
      <c r="E422" s="189"/>
      <c r="F422" s="189" t="s">
        <v>20</v>
      </c>
      <c r="G422" s="189" t="s">
        <v>555</v>
      </c>
      <c r="H422" s="189"/>
      <c r="I422" s="810"/>
      <c r="J422" s="909"/>
      <c r="K422" s="387">
        <v>10000</v>
      </c>
      <c r="L422" s="683">
        <v>10000</v>
      </c>
      <c r="M422" s="710"/>
      <c r="N422" s="725"/>
      <c r="O422" s="688"/>
      <c r="P422" s="187"/>
      <c r="Q422" s="187"/>
      <c r="R422" s="187"/>
      <c r="S422" s="325"/>
      <c r="T422" s="325"/>
    </row>
    <row r="423" spans="1:20" s="289" customFormat="1" ht="17.25" customHeight="1" hidden="1">
      <c r="A423" s="930"/>
      <c r="B423" s="326" t="s">
        <v>389</v>
      </c>
      <c r="C423" s="189"/>
      <c r="D423" s="189" t="s">
        <v>388</v>
      </c>
      <c r="E423" s="189" t="s">
        <v>390</v>
      </c>
      <c r="F423" s="189" t="s">
        <v>20</v>
      </c>
      <c r="G423" s="189" t="s">
        <v>555</v>
      </c>
      <c r="H423" s="189" t="s">
        <v>390</v>
      </c>
      <c r="I423" s="810"/>
      <c r="J423" s="909"/>
      <c r="K423" s="387">
        <v>10000</v>
      </c>
      <c r="L423" s="683">
        <v>10000</v>
      </c>
      <c r="M423" s="710"/>
      <c r="N423" s="725"/>
      <c r="O423" s="688"/>
      <c r="P423" s="187"/>
      <c r="Q423" s="187"/>
      <c r="R423" s="187"/>
      <c r="S423" s="325"/>
      <c r="T423" s="325"/>
    </row>
    <row r="424" spans="1:20" s="289" customFormat="1" ht="39" customHeight="1" hidden="1">
      <c r="A424" s="930"/>
      <c r="B424" s="328" t="s">
        <v>493</v>
      </c>
      <c r="C424" s="189"/>
      <c r="D424" s="188" t="s">
        <v>388</v>
      </c>
      <c r="E424" s="188" t="s">
        <v>149</v>
      </c>
      <c r="F424" s="188" t="s">
        <v>494</v>
      </c>
      <c r="G424" s="249"/>
      <c r="H424" s="188"/>
      <c r="I424" s="829">
        <f>I425</f>
        <v>0</v>
      </c>
      <c r="J424" s="266"/>
      <c r="K424" s="220">
        <f>K425</f>
        <v>85</v>
      </c>
      <c r="L424" s="659">
        <f>L425</f>
        <v>85</v>
      </c>
      <c r="M424" s="710"/>
      <c r="N424" s="725"/>
      <c r="O424" s="266">
        <f>O425</f>
        <v>0</v>
      </c>
      <c r="P424" s="220"/>
      <c r="Q424" s="220"/>
      <c r="R424" s="220"/>
      <c r="S424" s="325"/>
      <c r="T424" s="325"/>
    </row>
    <row r="425" spans="1:20" s="289" customFormat="1" ht="43.5" customHeight="1" hidden="1">
      <c r="A425" s="930"/>
      <c r="B425" s="350" t="s">
        <v>162</v>
      </c>
      <c r="C425" s="189"/>
      <c r="D425" s="189" t="s">
        <v>388</v>
      </c>
      <c r="E425" s="189" t="s">
        <v>149</v>
      </c>
      <c r="F425" s="189" t="s">
        <v>163</v>
      </c>
      <c r="G425" s="249"/>
      <c r="H425" s="189"/>
      <c r="I425" s="826">
        <f>I428</f>
        <v>0</v>
      </c>
      <c r="J425" s="699"/>
      <c r="K425" s="250">
        <f>K428</f>
        <v>85</v>
      </c>
      <c r="L425" s="684">
        <f>L428</f>
        <v>85</v>
      </c>
      <c r="M425" s="710"/>
      <c r="N425" s="725"/>
      <c r="O425" s="699">
        <f>O428</f>
        <v>0</v>
      </c>
      <c r="P425" s="250"/>
      <c r="Q425" s="250"/>
      <c r="R425" s="250"/>
      <c r="S425" s="325"/>
      <c r="T425" s="325"/>
    </row>
    <row r="426" spans="1:20" s="289" customFormat="1" ht="60.75" customHeight="1" hidden="1">
      <c r="A426" s="930"/>
      <c r="B426" s="352" t="s">
        <v>164</v>
      </c>
      <c r="C426" s="225"/>
      <c r="D426" s="225" t="s">
        <v>388</v>
      </c>
      <c r="E426" s="225" t="s">
        <v>149</v>
      </c>
      <c r="F426" s="225" t="s">
        <v>165</v>
      </c>
      <c r="G426" s="1202" t="s">
        <v>166</v>
      </c>
      <c r="H426" s="1203"/>
      <c r="I426" s="1204"/>
      <c r="J426" s="363"/>
      <c r="K426" s="364"/>
      <c r="L426" s="364"/>
      <c r="M426" s="710"/>
      <c r="N426" s="725"/>
      <c r="O426" s="702"/>
      <c r="P426" s="325"/>
      <c r="Q426" s="325"/>
      <c r="R426" s="325"/>
      <c r="S426" s="325"/>
      <c r="T426" s="325"/>
    </row>
    <row r="427" spans="1:20" s="289" customFormat="1" ht="48" customHeight="1" hidden="1">
      <c r="A427" s="930"/>
      <c r="B427" s="352" t="s">
        <v>167</v>
      </c>
      <c r="C427" s="225"/>
      <c r="D427" s="225" t="s">
        <v>388</v>
      </c>
      <c r="E427" s="225" t="s">
        <v>149</v>
      </c>
      <c r="F427" s="225" t="s">
        <v>168</v>
      </c>
      <c r="G427" s="1202" t="s">
        <v>169</v>
      </c>
      <c r="H427" s="1203"/>
      <c r="I427" s="1204"/>
      <c r="J427" s="366"/>
      <c r="K427" s="325"/>
      <c r="L427" s="325"/>
      <c r="M427" s="710"/>
      <c r="N427" s="725"/>
      <c r="O427" s="702"/>
      <c r="P427" s="325"/>
      <c r="Q427" s="325"/>
      <c r="R427" s="325"/>
      <c r="S427" s="325"/>
      <c r="T427" s="325"/>
    </row>
    <row r="428" spans="1:20" s="289" customFormat="1" ht="16.5" customHeight="1" hidden="1">
      <c r="A428" s="930"/>
      <c r="B428" s="388" t="s">
        <v>420</v>
      </c>
      <c r="C428" s="225"/>
      <c r="D428" s="189" t="s">
        <v>388</v>
      </c>
      <c r="E428" s="189" t="s">
        <v>149</v>
      </c>
      <c r="F428" s="189" t="s">
        <v>163</v>
      </c>
      <c r="G428" s="166" t="s">
        <v>485</v>
      </c>
      <c r="H428" s="189" t="s">
        <v>149</v>
      </c>
      <c r="I428" s="941"/>
      <c r="J428" s="908"/>
      <c r="K428" s="369">
        <v>85</v>
      </c>
      <c r="L428" s="679">
        <v>85</v>
      </c>
      <c r="M428" s="710"/>
      <c r="N428" s="725"/>
      <c r="O428" s="274"/>
      <c r="P428" s="274"/>
      <c r="Q428" s="274"/>
      <c r="R428" s="274"/>
      <c r="S428" s="325"/>
      <c r="T428" s="325"/>
    </row>
    <row r="429" spans="1:20" s="289" customFormat="1" ht="33" customHeight="1">
      <c r="A429" s="930"/>
      <c r="B429" s="389" t="s">
        <v>41</v>
      </c>
      <c r="C429" s="225"/>
      <c r="D429" s="189"/>
      <c r="E429" s="189"/>
      <c r="F429" s="189" t="s">
        <v>25</v>
      </c>
      <c r="G429" s="166"/>
      <c r="H429" s="189"/>
      <c r="I429" s="941">
        <f>I430</f>
        <v>1824.517</v>
      </c>
      <c r="J429" s="908"/>
      <c r="K429" s="369"/>
      <c r="L429" s="679"/>
      <c r="M429" s="710"/>
      <c r="N429" s="725"/>
      <c r="O429" s="274">
        <f>O430</f>
        <v>1109.218</v>
      </c>
      <c r="P429" s="274"/>
      <c r="Q429" s="274"/>
      <c r="R429" s="274"/>
      <c r="S429" s="325"/>
      <c r="T429" s="325"/>
    </row>
    <row r="430" spans="1:20" s="289" customFormat="1" ht="27.75" customHeight="1">
      <c r="A430" s="930"/>
      <c r="B430" s="320" t="s">
        <v>553</v>
      </c>
      <c r="C430" s="225"/>
      <c r="D430" s="189"/>
      <c r="E430" s="189"/>
      <c r="F430" s="195" t="s">
        <v>25</v>
      </c>
      <c r="G430" s="189" t="s">
        <v>485</v>
      </c>
      <c r="H430" s="189"/>
      <c r="I430" s="941">
        <f>I431</f>
        <v>1824.517</v>
      </c>
      <c r="J430" s="908"/>
      <c r="K430" s="369"/>
      <c r="L430" s="679"/>
      <c r="M430" s="710"/>
      <c r="N430" s="725"/>
      <c r="O430" s="274">
        <f>O431</f>
        <v>1109.218</v>
      </c>
      <c r="P430" s="274"/>
      <c r="Q430" s="274"/>
      <c r="R430" s="274"/>
      <c r="S430" s="325"/>
      <c r="T430" s="325"/>
    </row>
    <row r="431" spans="1:20" s="289" customFormat="1" ht="16.5" customHeight="1">
      <c r="A431" s="930"/>
      <c r="B431" s="326" t="s">
        <v>389</v>
      </c>
      <c r="C431" s="225"/>
      <c r="D431" s="189"/>
      <c r="E431" s="189"/>
      <c r="F431" s="195" t="s">
        <v>25</v>
      </c>
      <c r="G431" s="189" t="s">
        <v>485</v>
      </c>
      <c r="H431" s="189" t="s">
        <v>390</v>
      </c>
      <c r="I431" s="828">
        <f>1109.218+M431</f>
        <v>1824.517</v>
      </c>
      <c r="J431" s="908"/>
      <c r="K431" s="369"/>
      <c r="L431" s="679"/>
      <c r="M431" s="731">
        <v>715.299</v>
      </c>
      <c r="N431" s="725"/>
      <c r="O431" s="688">
        <v>1109.218</v>
      </c>
      <c r="P431" s="260"/>
      <c r="Q431" s="260"/>
      <c r="R431" s="260"/>
      <c r="S431" s="325"/>
      <c r="T431" s="325"/>
    </row>
    <row r="432" spans="1:20" s="289" customFormat="1" ht="63.75">
      <c r="A432" s="930"/>
      <c r="B432" s="640" t="s">
        <v>42</v>
      </c>
      <c r="C432" s="391"/>
      <c r="D432" s="392"/>
      <c r="E432" s="392"/>
      <c r="F432" s="215" t="s">
        <v>515</v>
      </c>
      <c r="G432" s="392"/>
      <c r="H432" s="392"/>
      <c r="I432" s="945">
        <f>I433+I435</f>
        <v>552.8499999999999</v>
      </c>
      <c r="J432" s="910"/>
      <c r="K432" s="396">
        <f>K433+K435</f>
        <v>605.883</v>
      </c>
      <c r="L432" s="685">
        <f>L433+L435</f>
        <v>605.883</v>
      </c>
      <c r="M432" s="710"/>
      <c r="N432" s="725"/>
      <c r="O432" s="703">
        <f>O433+O435</f>
        <v>600.8</v>
      </c>
      <c r="P432" s="741"/>
      <c r="Q432" s="741"/>
      <c r="R432" s="741"/>
      <c r="S432" s="325"/>
      <c r="T432" s="325"/>
    </row>
    <row r="433" spans="1:20" s="289" customFormat="1" ht="12.75">
      <c r="A433" s="930"/>
      <c r="B433" s="326" t="s">
        <v>557</v>
      </c>
      <c r="C433" s="391"/>
      <c r="D433" s="392"/>
      <c r="E433" s="392"/>
      <c r="F433" s="215" t="s">
        <v>515</v>
      </c>
      <c r="G433" s="189" t="s">
        <v>484</v>
      </c>
      <c r="H433" s="392"/>
      <c r="I433" s="811">
        <f>I434</f>
        <v>506.72499999999997</v>
      </c>
      <c r="J433" s="910"/>
      <c r="K433" s="193">
        <v>555.32</v>
      </c>
      <c r="L433" s="677">
        <v>555.32</v>
      </c>
      <c r="M433" s="710"/>
      <c r="N433" s="725"/>
      <c r="O433" s="227">
        <f>O434</f>
        <v>493.39</v>
      </c>
      <c r="P433" s="193"/>
      <c r="Q433" s="193"/>
      <c r="R433" s="193"/>
      <c r="S433" s="325"/>
      <c r="T433" s="325"/>
    </row>
    <row r="434" spans="1:20" s="289" customFormat="1" ht="12.75">
      <c r="A434" s="930"/>
      <c r="B434" s="326" t="s">
        <v>512</v>
      </c>
      <c r="C434" s="391"/>
      <c r="D434" s="392"/>
      <c r="E434" s="392"/>
      <c r="F434" s="215" t="s">
        <v>515</v>
      </c>
      <c r="G434" s="189" t="s">
        <v>484</v>
      </c>
      <c r="H434" s="189" t="s">
        <v>513</v>
      </c>
      <c r="I434" s="811">
        <f>378.948+114.442+13.335</f>
        <v>506.72499999999997</v>
      </c>
      <c r="J434" s="910"/>
      <c r="K434" s="193">
        <v>555.32</v>
      </c>
      <c r="L434" s="677">
        <v>555.32</v>
      </c>
      <c r="M434" s="710"/>
      <c r="N434" s="725"/>
      <c r="O434" s="227">
        <f>378.948+114.442</f>
        <v>493.39</v>
      </c>
      <c r="P434" s="193">
        <v>13.335</v>
      </c>
      <c r="Q434" s="193"/>
      <c r="R434" s="193">
        <v>493.39</v>
      </c>
      <c r="S434" s="325"/>
      <c r="T434" s="325"/>
    </row>
    <row r="435" spans="1:20" s="289" customFormat="1" ht="25.5">
      <c r="A435" s="930"/>
      <c r="B435" s="320" t="s">
        <v>553</v>
      </c>
      <c r="C435" s="391"/>
      <c r="D435" s="392"/>
      <c r="E435" s="392"/>
      <c r="F435" s="215" t="s">
        <v>515</v>
      </c>
      <c r="G435" s="189" t="s">
        <v>485</v>
      </c>
      <c r="H435" s="189"/>
      <c r="I435" s="946">
        <f>I436</f>
        <v>46.12499999999999</v>
      </c>
      <c r="J435" s="910"/>
      <c r="K435" s="395">
        <v>50.563</v>
      </c>
      <c r="L435" s="686">
        <v>50.563</v>
      </c>
      <c r="M435" s="710"/>
      <c r="N435" s="725"/>
      <c r="O435" s="704">
        <f>O436</f>
        <v>107.41</v>
      </c>
      <c r="P435" s="397"/>
      <c r="Q435" s="397"/>
      <c r="R435" s="397"/>
      <c r="S435" s="325"/>
      <c r="T435" s="325"/>
    </row>
    <row r="436" spans="1:20" s="289" customFormat="1" ht="12.75">
      <c r="A436" s="930"/>
      <c r="B436" s="398" t="s">
        <v>630</v>
      </c>
      <c r="C436" s="391"/>
      <c r="D436" s="392"/>
      <c r="E436" s="392"/>
      <c r="F436" s="215" t="s">
        <v>515</v>
      </c>
      <c r="G436" s="189" t="s">
        <v>485</v>
      </c>
      <c r="H436" s="189" t="s">
        <v>513</v>
      </c>
      <c r="I436" s="811">
        <f>86.41+21+0.041-61.326</f>
        <v>46.12499999999999</v>
      </c>
      <c r="J436" s="910"/>
      <c r="K436" s="395">
        <v>50.563</v>
      </c>
      <c r="L436" s="686">
        <v>50.563</v>
      </c>
      <c r="M436" s="738">
        <v>0.041</v>
      </c>
      <c r="N436" s="725"/>
      <c r="O436" s="227">
        <f>86.41+21</f>
        <v>107.41</v>
      </c>
      <c r="P436" s="193"/>
      <c r="Q436" s="748">
        <v>-61.326</v>
      </c>
      <c r="R436" s="193">
        <v>107.451</v>
      </c>
      <c r="S436" s="325"/>
      <c r="T436" s="325"/>
    </row>
    <row r="437" spans="1:20" s="289" customFormat="1" ht="80.25" customHeight="1">
      <c r="A437" s="930"/>
      <c r="B437" s="850" t="s">
        <v>584</v>
      </c>
      <c r="C437" s="225"/>
      <c r="D437" s="189"/>
      <c r="E437" s="189"/>
      <c r="F437" s="189" t="s">
        <v>583</v>
      </c>
      <c r="G437" s="166"/>
      <c r="H437" s="189"/>
      <c r="I437" s="941">
        <f>I438</f>
        <v>200</v>
      </c>
      <c r="J437" s="908"/>
      <c r="K437" s="369"/>
      <c r="L437" s="679"/>
      <c r="M437" s="710"/>
      <c r="N437" s="725"/>
      <c r="O437" s="274"/>
      <c r="P437" s="274"/>
      <c r="Q437" s="274"/>
      <c r="R437" s="274"/>
      <c r="S437" s="325"/>
      <c r="T437" s="325"/>
    </row>
    <row r="438" spans="1:20" s="289" customFormat="1" ht="27" customHeight="1">
      <c r="A438" s="930"/>
      <c r="B438" s="320" t="s">
        <v>553</v>
      </c>
      <c r="C438" s="225"/>
      <c r="D438" s="189"/>
      <c r="E438" s="189"/>
      <c r="F438" s="189" t="s">
        <v>583</v>
      </c>
      <c r="G438" s="189" t="s">
        <v>485</v>
      </c>
      <c r="H438" s="189"/>
      <c r="I438" s="941">
        <f>I439</f>
        <v>200</v>
      </c>
      <c r="J438" s="908"/>
      <c r="K438" s="369"/>
      <c r="L438" s="679"/>
      <c r="M438" s="710"/>
      <c r="N438" s="725"/>
      <c r="O438" s="274"/>
      <c r="P438" s="274"/>
      <c r="Q438" s="274"/>
      <c r="R438" s="274"/>
      <c r="S438" s="325"/>
      <c r="T438" s="325"/>
    </row>
    <row r="439" spans="1:20" s="289" customFormat="1" ht="16.5" customHeight="1" thickBot="1">
      <c r="A439" s="947"/>
      <c r="B439" s="948" t="s">
        <v>608</v>
      </c>
      <c r="C439" s="949"/>
      <c r="D439" s="950"/>
      <c r="E439" s="950"/>
      <c r="F439" s="950" t="s">
        <v>583</v>
      </c>
      <c r="G439" s="950" t="s">
        <v>485</v>
      </c>
      <c r="H439" s="950" t="s">
        <v>609</v>
      </c>
      <c r="I439" s="951">
        <f>M439</f>
        <v>200</v>
      </c>
      <c r="J439" s="908"/>
      <c r="K439" s="369"/>
      <c r="L439" s="679"/>
      <c r="M439" s="731">
        <v>200</v>
      </c>
      <c r="N439" s="725"/>
      <c r="O439" s="688"/>
      <c r="P439" s="187"/>
      <c r="Q439" s="187"/>
      <c r="R439" s="187"/>
      <c r="S439" s="325"/>
      <c r="T439" s="325"/>
    </row>
  </sheetData>
  <sheetProtection/>
  <mergeCells count="16">
    <mergeCell ref="B14:I14"/>
    <mergeCell ref="A28:I28"/>
    <mergeCell ref="D16:I16"/>
    <mergeCell ref="D12:I12"/>
    <mergeCell ref="D13:I13"/>
    <mergeCell ref="D15:I15"/>
    <mergeCell ref="B23:I23"/>
    <mergeCell ref="A25:I25"/>
    <mergeCell ref="A26:I26"/>
    <mergeCell ref="A27:I27"/>
    <mergeCell ref="G427:I427"/>
    <mergeCell ref="G138:I138"/>
    <mergeCell ref="G139:I139"/>
    <mergeCell ref="G394:I394"/>
    <mergeCell ref="G395:I395"/>
    <mergeCell ref="G426:I426"/>
  </mergeCells>
  <printOptions horizontalCentered="1"/>
  <pageMargins left="0.2362204724409449" right="0.2362204724409449" top="0.31496062992125984" bottom="0.31496062992125984" header="0.31496062992125984" footer="0.31496062992125984"/>
  <pageSetup firstPageNumber="55" useFirstPageNumber="1" fitToHeight="6" fitToWidth="1" horizontalDpi="600" verticalDpi="600" orientation="portrait" scale="64" r:id="rId1"/>
  <rowBreaks count="1" manualBreakCount="1">
    <brk id="216"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B393"/>
  <sheetViews>
    <sheetView zoomScaleSheetLayoutView="50" zoomScalePageLayoutView="0" workbookViewId="0" topLeftCell="A319">
      <selection activeCell="B255" sqref="B255"/>
    </sheetView>
  </sheetViews>
  <sheetFormatPr defaultColWidth="9.140625" defaultRowHeight="12.75"/>
  <cols>
    <col min="1" max="1" width="8.8515625" style="100" customWidth="1"/>
    <col min="2" max="2" width="60.28125" style="94" customWidth="1"/>
    <col min="3" max="3" width="10.00390625" style="95" hidden="1" customWidth="1"/>
    <col min="4" max="4" width="9.28125" style="96" hidden="1" customWidth="1"/>
    <col min="5" max="5" width="10.421875" style="96" hidden="1" customWidth="1"/>
    <col min="6" max="6" width="11.57421875" style="97" customWidth="1"/>
    <col min="7" max="7" width="10.28125" style="97" customWidth="1"/>
    <col min="8" max="8" width="10.421875" style="97" customWidth="1"/>
    <col min="9" max="10" width="22.140625" style="106" customWidth="1"/>
    <col min="11" max="11" width="14.7109375" style="99" hidden="1" customWidth="1"/>
    <col min="12" max="12" width="15.8515625" style="99" hidden="1" customWidth="1"/>
    <col min="13" max="13" width="18.7109375" style="99" hidden="1" customWidth="1"/>
    <col min="14" max="14" width="22.140625" style="106" hidden="1" customWidth="1"/>
    <col min="15" max="23" width="9.140625" style="101" customWidth="1"/>
    <col min="24" max="16384" width="9.140625" style="100" customWidth="1"/>
  </cols>
  <sheetData>
    <row r="1" spans="4:17" ht="15.75">
      <c r="D1" s="1125" t="s">
        <v>639</v>
      </c>
      <c r="E1" s="1125"/>
      <c r="F1" s="1125"/>
      <c r="G1" s="1125"/>
      <c r="H1" s="1125"/>
      <c r="I1" s="1125"/>
      <c r="J1" s="1125"/>
      <c r="M1" s="92" t="s">
        <v>341</v>
      </c>
      <c r="N1" s="6"/>
      <c r="O1" s="103"/>
      <c r="P1" s="103"/>
      <c r="Q1" s="103"/>
    </row>
    <row r="2" spans="4:17" ht="15.75">
      <c r="D2" s="1125" t="s">
        <v>97</v>
      </c>
      <c r="E2" s="1125"/>
      <c r="F2" s="1125"/>
      <c r="G2" s="1125"/>
      <c r="H2" s="1125"/>
      <c r="I2" s="1125"/>
      <c r="J2" s="1125"/>
      <c r="M2" s="92" t="s">
        <v>97</v>
      </c>
      <c r="N2" s="7"/>
      <c r="O2" s="103"/>
      <c r="P2" s="103"/>
      <c r="Q2" s="103"/>
    </row>
    <row r="3" spans="4:17" ht="15.75">
      <c r="D3" s="1125" t="s">
        <v>407</v>
      </c>
      <c r="E3" s="1125"/>
      <c r="F3" s="1125"/>
      <c r="G3" s="1125"/>
      <c r="H3" s="1125"/>
      <c r="I3" s="1125"/>
      <c r="J3" s="1125"/>
      <c r="M3" s="92" t="s">
        <v>95</v>
      </c>
      <c r="N3" s="6"/>
      <c r="O3" s="103"/>
      <c r="P3" s="103"/>
      <c r="Q3" s="103"/>
    </row>
    <row r="4" spans="4:17" ht="15.75">
      <c r="D4" s="1125" t="s">
        <v>98</v>
      </c>
      <c r="E4" s="1125"/>
      <c r="F4" s="1125"/>
      <c r="G4" s="1125"/>
      <c r="H4" s="1125"/>
      <c r="I4" s="1125"/>
      <c r="J4" s="1125"/>
      <c r="M4" s="92" t="s">
        <v>98</v>
      </c>
      <c r="N4" s="6"/>
      <c r="O4" s="103"/>
      <c r="P4" s="103"/>
      <c r="Q4" s="103"/>
    </row>
    <row r="5" spans="4:17" ht="15.75">
      <c r="D5" s="1126" t="s">
        <v>127</v>
      </c>
      <c r="E5" s="1126"/>
      <c r="F5" s="1126"/>
      <c r="G5" s="1126"/>
      <c r="H5" s="1126"/>
      <c r="I5" s="1126"/>
      <c r="J5" s="1126"/>
      <c r="M5" s="93" t="s">
        <v>342</v>
      </c>
      <c r="N5" s="8"/>
      <c r="P5" s="105"/>
      <c r="Q5" s="105"/>
    </row>
    <row r="6" spans="13:17" ht="15.75">
      <c r="M6" s="96"/>
      <c r="O6" s="107"/>
      <c r="P6" s="107"/>
      <c r="Q6" s="107"/>
    </row>
    <row r="7" spans="5:17" ht="15.75">
      <c r="E7" s="102"/>
      <c r="F7" s="102"/>
      <c r="G7" s="102"/>
      <c r="H7" s="102"/>
      <c r="I7" s="108"/>
      <c r="J7" s="108" t="s">
        <v>438</v>
      </c>
      <c r="M7" s="96"/>
      <c r="N7" s="108"/>
      <c r="O7" s="107"/>
      <c r="P7" s="107"/>
      <c r="Q7" s="107"/>
    </row>
    <row r="8" spans="5:16" ht="15.75">
      <c r="E8" s="102"/>
      <c r="F8" s="102"/>
      <c r="G8" s="102"/>
      <c r="H8" s="102"/>
      <c r="I8" s="109"/>
      <c r="J8" s="109"/>
      <c r="M8" s="96"/>
      <c r="N8" s="109"/>
      <c r="O8" s="107"/>
      <c r="P8" s="107"/>
    </row>
    <row r="9" spans="5:17" ht="15.75">
      <c r="E9" s="102"/>
      <c r="F9" s="102"/>
      <c r="G9" s="102"/>
      <c r="H9" s="102"/>
      <c r="I9" s="108"/>
      <c r="J9" s="108" t="s">
        <v>343</v>
      </c>
      <c r="M9" s="96"/>
      <c r="N9" s="108"/>
      <c r="O9" s="107"/>
      <c r="P9" s="107"/>
      <c r="Q9" s="107"/>
    </row>
    <row r="10" spans="2:16" ht="15.75">
      <c r="B10" s="110"/>
      <c r="C10" s="111"/>
      <c r="D10" s="112"/>
      <c r="E10" s="112"/>
      <c r="F10" s="113"/>
      <c r="G10" s="113"/>
      <c r="H10" s="113"/>
      <c r="I10" s="114">
        <v>69983.1</v>
      </c>
      <c r="J10" s="114">
        <v>69983.1</v>
      </c>
      <c r="K10" s="115" t="s">
        <v>344</v>
      </c>
      <c r="L10" s="116">
        <v>72195.9</v>
      </c>
      <c r="M10" s="117">
        <v>73707.5</v>
      </c>
      <c r="N10" s="114"/>
      <c r="O10" s="107"/>
      <c r="P10" s="107"/>
    </row>
    <row r="11" spans="2:14" ht="12.75">
      <c r="B11" s="110"/>
      <c r="C11" s="111"/>
      <c r="D11" s="112"/>
      <c r="E11" s="112"/>
      <c r="F11" s="113"/>
      <c r="G11" s="118" t="s">
        <v>345</v>
      </c>
      <c r="H11" s="113"/>
      <c r="I11" s="119">
        <f>I10-I20</f>
        <v>0</v>
      </c>
      <c r="J11" s="119">
        <f>J10-J20</f>
        <v>0</v>
      </c>
      <c r="K11" s="115" t="s">
        <v>346</v>
      </c>
      <c r="L11" s="116">
        <v>1804.9</v>
      </c>
      <c r="M11" s="120">
        <v>3685.4</v>
      </c>
      <c r="N11" s="119">
        <f>N10-N20</f>
        <v>-69983.1</v>
      </c>
    </row>
    <row r="12" spans="2:14" ht="15.75">
      <c r="B12" s="1210"/>
      <c r="C12" s="1210"/>
      <c r="D12" s="1210"/>
      <c r="E12" s="1210"/>
      <c r="F12" s="1210"/>
      <c r="G12" s="1210"/>
      <c r="H12" s="1210"/>
      <c r="I12" s="1210"/>
      <c r="J12" s="1210"/>
      <c r="K12" s="121" t="s">
        <v>345</v>
      </c>
      <c r="L12" s="122">
        <f>L10-L11-L20</f>
        <v>-0.00018000000272877514</v>
      </c>
      <c r="M12" s="123">
        <f>M10-M11-M20</f>
        <v>0.0004174000059720129</v>
      </c>
      <c r="N12" s="100"/>
    </row>
    <row r="13" spans="1:14" ht="15" customHeight="1">
      <c r="A13" s="1209" t="s">
        <v>347</v>
      </c>
      <c r="B13" s="1209"/>
      <c r="C13" s="1209"/>
      <c r="D13" s="1209"/>
      <c r="E13" s="1209"/>
      <c r="F13" s="1209"/>
      <c r="G13" s="1209"/>
      <c r="H13" s="1209"/>
      <c r="I13" s="1209"/>
      <c r="J13" s="1209"/>
      <c r="K13" s="125"/>
      <c r="L13" s="125"/>
      <c r="M13" s="125"/>
      <c r="N13" s="125"/>
    </row>
    <row r="14" spans="1:14" ht="17.25" customHeight="1">
      <c r="A14" s="1209" t="s">
        <v>348</v>
      </c>
      <c r="B14" s="1209"/>
      <c r="C14" s="1209"/>
      <c r="D14" s="1209"/>
      <c r="E14" s="1209"/>
      <c r="F14" s="1209"/>
      <c r="G14" s="1209"/>
      <c r="H14" s="1209"/>
      <c r="I14" s="1209"/>
      <c r="J14" s="1209"/>
      <c r="K14" s="127"/>
      <c r="L14" s="100"/>
      <c r="M14" s="100"/>
      <c r="N14" s="100"/>
    </row>
    <row r="15" spans="1:14" ht="15" customHeight="1">
      <c r="A15" s="1209" t="s">
        <v>349</v>
      </c>
      <c r="B15" s="1209"/>
      <c r="C15" s="1209"/>
      <c r="D15" s="1209"/>
      <c r="E15" s="1209"/>
      <c r="F15" s="1209"/>
      <c r="G15" s="1209"/>
      <c r="H15" s="1209"/>
      <c r="I15" s="1209"/>
      <c r="J15" s="1209"/>
      <c r="K15" s="127"/>
      <c r="L15" s="100"/>
      <c r="M15" s="100"/>
      <c r="N15" s="100"/>
    </row>
    <row r="16" spans="1:14" ht="13.5" customHeight="1">
      <c r="A16" s="1209" t="s">
        <v>406</v>
      </c>
      <c r="B16" s="1209"/>
      <c r="C16" s="1209"/>
      <c r="D16" s="1209"/>
      <c r="E16" s="1209"/>
      <c r="F16" s="1209"/>
      <c r="G16" s="1209"/>
      <c r="H16" s="1209"/>
      <c r="I16" s="1209"/>
      <c r="J16" s="1209"/>
      <c r="K16" s="127"/>
      <c r="L16" s="100"/>
      <c r="M16" s="100"/>
      <c r="N16" s="100"/>
    </row>
    <row r="17" spans="1:14" ht="15.75" customHeight="1">
      <c r="A17" s="1209" t="s">
        <v>232</v>
      </c>
      <c r="B17" s="1209"/>
      <c r="C17" s="1209"/>
      <c r="D17" s="1209"/>
      <c r="E17" s="1209"/>
      <c r="F17" s="1209"/>
      <c r="G17" s="1209"/>
      <c r="H17" s="1209"/>
      <c r="I17" s="1209"/>
      <c r="J17" s="1209"/>
      <c r="K17" s="127"/>
      <c r="L17" s="100"/>
      <c r="M17" s="100"/>
      <c r="N17" s="100"/>
    </row>
    <row r="18" spans="2:14" ht="15.75">
      <c r="B18" s="128"/>
      <c r="C18" s="129"/>
      <c r="D18" s="130"/>
      <c r="E18" s="130"/>
      <c r="F18" s="131"/>
      <c r="G18" s="131"/>
      <c r="H18" s="131"/>
      <c r="I18" s="132"/>
      <c r="J18" s="132" t="s">
        <v>350</v>
      </c>
      <c r="K18" s="133"/>
      <c r="L18" s="133"/>
      <c r="M18" s="133"/>
      <c r="N18" s="132" t="s">
        <v>350</v>
      </c>
    </row>
    <row r="19" spans="2:14" ht="63.75" hidden="1">
      <c r="B19" s="134" t="s">
        <v>351</v>
      </c>
      <c r="C19" s="135" t="s">
        <v>352</v>
      </c>
      <c r="D19" s="135" t="s">
        <v>353</v>
      </c>
      <c r="E19" s="135" t="s">
        <v>354</v>
      </c>
      <c r="F19" s="136" t="s">
        <v>355</v>
      </c>
      <c r="G19" s="136" t="s">
        <v>356</v>
      </c>
      <c r="H19" s="136" t="s">
        <v>357</v>
      </c>
      <c r="I19" s="137" t="s">
        <v>358</v>
      </c>
      <c r="J19" s="137" t="s">
        <v>358</v>
      </c>
      <c r="K19" s="138"/>
      <c r="L19" s="139" t="s">
        <v>359</v>
      </c>
      <c r="M19" s="139" t="s">
        <v>360</v>
      </c>
      <c r="N19" s="137" t="s">
        <v>358</v>
      </c>
    </row>
    <row r="20" spans="2:23" s="140" customFormat="1" ht="15.75" hidden="1">
      <c r="B20" s="141" t="s">
        <v>361</v>
      </c>
      <c r="C20" s="142" t="s">
        <v>362</v>
      </c>
      <c r="D20" s="142" t="s">
        <v>362</v>
      </c>
      <c r="E20" s="142" t="s">
        <v>362</v>
      </c>
      <c r="F20" s="143" t="s">
        <v>362</v>
      </c>
      <c r="G20" s="143" t="s">
        <v>362</v>
      </c>
      <c r="H20" s="143" t="s">
        <v>362</v>
      </c>
      <c r="I20" s="144">
        <f>I21+I64+I69+I83+I105+I144+I152+I166+I173</f>
        <v>69983.1</v>
      </c>
      <c r="J20" s="144">
        <f>J21+J64+J69+J83+J105+J144+J152+J166+J173</f>
        <v>69983.1</v>
      </c>
      <c r="K20" s="145"/>
      <c r="L20" s="146">
        <f>L21+L64+L69+L83+L105+L144+L152+L166+L173</f>
        <v>70391.00018</v>
      </c>
      <c r="M20" s="146">
        <f>M21+M64+M69+M83+M105+M144+M152+M166+M173</f>
        <v>70022.0995826</v>
      </c>
      <c r="N20" s="144">
        <f>N21+N64+N69+N83+N105+N144+N152+N166+N173</f>
        <v>69983.1</v>
      </c>
      <c r="O20" s="147"/>
      <c r="P20" s="147"/>
      <c r="Q20" s="147"/>
      <c r="R20" s="147"/>
      <c r="S20" s="147"/>
      <c r="T20" s="147"/>
      <c r="U20" s="147"/>
      <c r="V20" s="147"/>
      <c r="W20" s="147"/>
    </row>
    <row r="21" spans="2:23" s="140" customFormat="1" ht="14.25" hidden="1">
      <c r="B21" s="148" t="s">
        <v>119</v>
      </c>
      <c r="C21" s="149" t="s">
        <v>120</v>
      </c>
      <c r="D21" s="150" t="s">
        <v>121</v>
      </c>
      <c r="E21" s="150"/>
      <c r="F21" s="151"/>
      <c r="G21" s="151"/>
      <c r="H21" s="151"/>
      <c r="I21" s="152">
        <f>I25+I30+I48+I55+I60</f>
        <v>16206.808</v>
      </c>
      <c r="J21" s="152">
        <f>J25+J30+J48+J55+J60</f>
        <v>16206.808</v>
      </c>
      <c r="K21" s="153"/>
      <c r="L21" s="154">
        <f>L25+L30+L48+L55+L60</f>
        <v>16980.08218</v>
      </c>
      <c r="M21" s="154">
        <f>M25+M30+M48+M55+M60</f>
        <v>17936.364582600003</v>
      </c>
      <c r="N21" s="152">
        <f>N25+N30+N48+N55+N60</f>
        <v>16206.808</v>
      </c>
      <c r="O21" s="147"/>
      <c r="P21" s="147"/>
      <c r="Q21" s="147"/>
      <c r="R21" s="147"/>
      <c r="S21" s="147"/>
      <c r="T21" s="147"/>
      <c r="U21" s="147"/>
      <c r="V21" s="147"/>
      <c r="W21" s="147"/>
    </row>
    <row r="22" spans="2:23" s="140" customFormat="1" ht="25.5" hidden="1">
      <c r="B22" s="155" t="s">
        <v>122</v>
      </c>
      <c r="C22" s="156"/>
      <c r="D22" s="157" t="s">
        <v>121</v>
      </c>
      <c r="E22" s="157" t="s">
        <v>123</v>
      </c>
      <c r="F22" s="158"/>
      <c r="G22" s="159"/>
      <c r="H22" s="157" t="s">
        <v>123</v>
      </c>
      <c r="I22" s="160"/>
      <c r="J22" s="160"/>
      <c r="K22" s="161"/>
      <c r="L22" s="161"/>
      <c r="M22" s="161"/>
      <c r="N22" s="160"/>
      <c r="O22" s="147"/>
      <c r="P22" s="147"/>
      <c r="Q22" s="147"/>
      <c r="R22" s="147"/>
      <c r="S22" s="147"/>
      <c r="T22" s="147"/>
      <c r="U22" s="147"/>
      <c r="V22" s="147"/>
      <c r="W22" s="147"/>
    </row>
    <row r="23" spans="2:23" s="140" customFormat="1" ht="38.25" hidden="1">
      <c r="B23" s="155" t="s">
        <v>414</v>
      </c>
      <c r="C23" s="156"/>
      <c r="D23" s="162" t="s">
        <v>121</v>
      </c>
      <c r="E23" s="162" t="s">
        <v>123</v>
      </c>
      <c r="F23" s="158">
        <v>9100000</v>
      </c>
      <c r="G23" s="159"/>
      <c r="H23" s="157" t="s">
        <v>123</v>
      </c>
      <c r="I23" s="160"/>
      <c r="J23" s="160"/>
      <c r="K23" s="161"/>
      <c r="L23" s="161"/>
      <c r="M23" s="161"/>
      <c r="N23" s="160"/>
      <c r="O23" s="147"/>
      <c r="P23" s="147"/>
      <c r="Q23" s="147"/>
      <c r="R23" s="147"/>
      <c r="S23" s="147"/>
      <c r="T23" s="147"/>
      <c r="U23" s="147"/>
      <c r="V23" s="147"/>
      <c r="W23" s="147"/>
    </row>
    <row r="24" spans="2:23" s="140" customFormat="1" ht="25.5" customHeight="1" hidden="1">
      <c r="B24" s="163" t="s">
        <v>415</v>
      </c>
      <c r="C24" s="156"/>
      <c r="D24" s="164" t="s">
        <v>121</v>
      </c>
      <c r="E24" s="164" t="s">
        <v>123</v>
      </c>
      <c r="F24" s="165">
        <v>9100003</v>
      </c>
      <c r="G24" s="159"/>
      <c r="H24" s="166" t="s">
        <v>123</v>
      </c>
      <c r="I24" s="160"/>
      <c r="J24" s="160"/>
      <c r="K24" s="161"/>
      <c r="L24" s="161"/>
      <c r="M24" s="161"/>
      <c r="N24" s="160"/>
      <c r="O24" s="147"/>
      <c r="P24" s="147"/>
      <c r="Q24" s="147"/>
      <c r="R24" s="147"/>
      <c r="S24" s="147"/>
      <c r="T24" s="147"/>
      <c r="U24" s="147"/>
      <c r="V24" s="147"/>
      <c r="W24" s="147"/>
    </row>
    <row r="25" spans="2:23" s="140" customFormat="1" ht="38.25" hidden="1">
      <c r="B25" s="155" t="s">
        <v>416</v>
      </c>
      <c r="C25" s="156"/>
      <c r="D25" s="157" t="s">
        <v>121</v>
      </c>
      <c r="E25" s="157" t="s">
        <v>417</v>
      </c>
      <c r="F25" s="165"/>
      <c r="G25" s="159"/>
      <c r="H25" s="157" t="s">
        <v>417</v>
      </c>
      <c r="I25" s="167">
        <f>I26</f>
        <v>2155.786</v>
      </c>
      <c r="J25" s="167">
        <f>J26</f>
        <v>2155.786</v>
      </c>
      <c r="K25" s="161"/>
      <c r="L25" s="168">
        <f aca="true" t="shared" si="0" ref="L25:N26">L26</f>
        <v>2285.1331600000003</v>
      </c>
      <c r="M25" s="168">
        <f t="shared" si="0"/>
        <v>2445.0924812000003</v>
      </c>
      <c r="N25" s="167">
        <f t="shared" si="0"/>
        <v>2155.786</v>
      </c>
      <c r="O25" s="147"/>
      <c r="P25" s="147"/>
      <c r="Q25" s="147"/>
      <c r="R25" s="147"/>
      <c r="S25" s="147"/>
      <c r="T25" s="147"/>
      <c r="U25" s="147"/>
      <c r="V25" s="147"/>
      <c r="W25" s="147"/>
    </row>
    <row r="26" spans="2:23" s="140" customFormat="1" ht="38.25" hidden="1">
      <c r="B26" s="169" t="s">
        <v>414</v>
      </c>
      <c r="C26" s="156"/>
      <c r="D26" s="162" t="s">
        <v>121</v>
      </c>
      <c r="E26" s="157" t="s">
        <v>417</v>
      </c>
      <c r="F26" s="158">
        <v>9100000</v>
      </c>
      <c r="G26" s="159"/>
      <c r="H26" s="157" t="s">
        <v>417</v>
      </c>
      <c r="I26" s="167">
        <f>I27</f>
        <v>2155.786</v>
      </c>
      <c r="J26" s="167">
        <f>J27</f>
        <v>2155.786</v>
      </c>
      <c r="K26" s="168"/>
      <c r="L26" s="168">
        <f t="shared" si="0"/>
        <v>2285.1331600000003</v>
      </c>
      <c r="M26" s="168">
        <f t="shared" si="0"/>
        <v>2445.0924812000003</v>
      </c>
      <c r="N26" s="167">
        <f t="shared" si="0"/>
        <v>2155.786</v>
      </c>
      <c r="O26" s="147"/>
      <c r="P26" s="147"/>
      <c r="Q26" s="147"/>
      <c r="R26" s="147"/>
      <c r="S26" s="147"/>
      <c r="T26" s="147"/>
      <c r="U26" s="147"/>
      <c r="V26" s="147"/>
      <c r="W26" s="147"/>
    </row>
    <row r="27" spans="2:23" s="140" customFormat="1" ht="21.75" customHeight="1" hidden="1">
      <c r="B27" s="170" t="s">
        <v>418</v>
      </c>
      <c r="C27" s="156"/>
      <c r="D27" s="164" t="s">
        <v>121</v>
      </c>
      <c r="E27" s="166" t="s">
        <v>417</v>
      </c>
      <c r="F27" s="158">
        <v>9100004</v>
      </c>
      <c r="G27" s="159"/>
      <c r="H27" s="166" t="s">
        <v>417</v>
      </c>
      <c r="I27" s="167">
        <f>I28+I29</f>
        <v>2155.786</v>
      </c>
      <c r="J27" s="167">
        <f>J28+J29</f>
        <v>2155.786</v>
      </c>
      <c r="K27" s="161"/>
      <c r="L27" s="168">
        <f>L28+L29</f>
        <v>2285.1331600000003</v>
      </c>
      <c r="M27" s="168">
        <f>M28+M29</f>
        <v>2445.0924812000003</v>
      </c>
      <c r="N27" s="167">
        <f>N28+N29</f>
        <v>2155.786</v>
      </c>
      <c r="O27" s="147"/>
      <c r="P27" s="147"/>
      <c r="Q27" s="147"/>
      <c r="R27" s="147"/>
      <c r="S27" s="147"/>
      <c r="T27" s="147"/>
      <c r="U27" s="147"/>
      <c r="V27" s="147"/>
      <c r="W27" s="147"/>
    </row>
    <row r="28" spans="2:23" s="140" customFormat="1" ht="15.75" customHeight="1" hidden="1">
      <c r="B28" s="171" t="s">
        <v>419</v>
      </c>
      <c r="C28" s="156"/>
      <c r="D28" s="164" t="s">
        <v>121</v>
      </c>
      <c r="E28" s="166" t="s">
        <v>417</v>
      </c>
      <c r="F28" s="165">
        <v>9100004</v>
      </c>
      <c r="G28" s="172">
        <v>120</v>
      </c>
      <c r="H28" s="166" t="s">
        <v>417</v>
      </c>
      <c r="I28" s="173">
        <v>1300.211</v>
      </c>
      <c r="J28" s="173">
        <v>1300.211</v>
      </c>
      <c r="K28" s="168"/>
      <c r="L28" s="174">
        <f>J28*106%</f>
        <v>1378.22366</v>
      </c>
      <c r="M28" s="174">
        <f>L28*107%</f>
        <v>1474.6993162</v>
      </c>
      <c r="N28" s="173">
        <v>1300.211</v>
      </c>
      <c r="O28" s="147"/>
      <c r="P28" s="147"/>
      <c r="Q28" s="147"/>
      <c r="R28" s="147"/>
      <c r="S28" s="147"/>
      <c r="T28" s="147"/>
      <c r="U28" s="147"/>
      <c r="V28" s="147"/>
      <c r="W28" s="147"/>
    </row>
    <row r="29" spans="2:23" s="140" customFormat="1" ht="18" customHeight="1" hidden="1">
      <c r="B29" s="171" t="s">
        <v>420</v>
      </c>
      <c r="C29" s="156"/>
      <c r="D29" s="164" t="s">
        <v>121</v>
      </c>
      <c r="E29" s="166" t="s">
        <v>417</v>
      </c>
      <c r="F29" s="165">
        <v>9100004</v>
      </c>
      <c r="G29" s="172">
        <v>240</v>
      </c>
      <c r="H29" s="166" t="s">
        <v>417</v>
      </c>
      <c r="I29" s="175">
        <v>855.575</v>
      </c>
      <c r="J29" s="175">
        <v>855.575</v>
      </c>
      <c r="K29" s="161"/>
      <c r="L29" s="176">
        <f>J29*106%</f>
        <v>906.9095000000001</v>
      </c>
      <c r="M29" s="176">
        <f>L29*107%</f>
        <v>970.3931650000002</v>
      </c>
      <c r="N29" s="175">
        <v>855.575</v>
      </c>
      <c r="O29" s="147"/>
      <c r="P29" s="147"/>
      <c r="Q29" s="147"/>
      <c r="R29" s="147"/>
      <c r="S29" s="147"/>
      <c r="T29" s="147"/>
      <c r="U29" s="147"/>
      <c r="V29" s="147"/>
      <c r="W29" s="147"/>
    </row>
    <row r="30" spans="2:14" ht="38.25" hidden="1">
      <c r="B30" s="177" t="s">
        <v>421</v>
      </c>
      <c r="C30" s="178" t="s">
        <v>422</v>
      </c>
      <c r="D30" s="179" t="s">
        <v>121</v>
      </c>
      <c r="E30" s="179" t="s">
        <v>423</v>
      </c>
      <c r="F30" s="136" t="s">
        <v>362</v>
      </c>
      <c r="G30" s="136" t="s">
        <v>362</v>
      </c>
      <c r="H30" s="136" t="s">
        <v>423</v>
      </c>
      <c r="I30" s="180">
        <f>I31</f>
        <v>11843.717</v>
      </c>
      <c r="J30" s="180">
        <f>J31</f>
        <v>11843.717</v>
      </c>
      <c r="K30" s="181"/>
      <c r="L30" s="182">
        <f>L31</f>
        <v>12487.644020000002</v>
      </c>
      <c r="M30" s="182">
        <f>M31</f>
        <v>13283.967101400003</v>
      </c>
      <c r="N30" s="180">
        <f>N31</f>
        <v>11843.717</v>
      </c>
    </row>
    <row r="31" spans="2:14" ht="42.75" customHeight="1" hidden="1">
      <c r="B31" s="177" t="s">
        <v>414</v>
      </c>
      <c r="C31" s="179" t="s">
        <v>422</v>
      </c>
      <c r="D31" s="179" t="s">
        <v>121</v>
      </c>
      <c r="E31" s="179" t="s">
        <v>423</v>
      </c>
      <c r="F31" s="136">
        <v>9100000</v>
      </c>
      <c r="G31" s="136" t="s">
        <v>362</v>
      </c>
      <c r="H31" s="136" t="s">
        <v>423</v>
      </c>
      <c r="I31" s="180">
        <f>I32+I35+I37+I39+I42+I45</f>
        <v>11843.717</v>
      </c>
      <c r="J31" s="180">
        <f>J32+J35+J37+J39+J42+J45</f>
        <v>11843.717</v>
      </c>
      <c r="K31" s="181"/>
      <c r="L31" s="182">
        <f>L32+L35+L37+L39+L42+L45</f>
        <v>12487.644020000002</v>
      </c>
      <c r="M31" s="182">
        <f>M32+M35+M37+M39+M42+M45</f>
        <v>13283.967101400003</v>
      </c>
      <c r="N31" s="180">
        <f>N32+N35+N37+N39+N42+N45</f>
        <v>11843.717</v>
      </c>
    </row>
    <row r="32" spans="2:14" ht="21" customHeight="1" hidden="1">
      <c r="B32" s="183" t="s">
        <v>418</v>
      </c>
      <c r="C32" s="178" t="s">
        <v>422</v>
      </c>
      <c r="D32" s="178" t="s">
        <v>121</v>
      </c>
      <c r="E32" s="178" t="s">
        <v>423</v>
      </c>
      <c r="F32" s="136">
        <v>9100004</v>
      </c>
      <c r="G32" s="184" t="s">
        <v>362</v>
      </c>
      <c r="H32" s="184" t="s">
        <v>423</v>
      </c>
      <c r="I32" s="185">
        <f>I33+I34</f>
        <v>9577.506</v>
      </c>
      <c r="J32" s="185">
        <f>J33+J34</f>
        <v>9577.506</v>
      </c>
      <c r="K32" s="176"/>
      <c r="L32" s="186">
        <f>L33+L34</f>
        <v>10152.15636</v>
      </c>
      <c r="M32" s="186">
        <f>M33+M34</f>
        <v>10862.807305200002</v>
      </c>
      <c r="N32" s="185">
        <f>N33+N34</f>
        <v>9577.506</v>
      </c>
    </row>
    <row r="33" spans="2:14" ht="21" customHeight="1" hidden="1">
      <c r="B33" s="171" t="s">
        <v>419</v>
      </c>
      <c r="C33" s="178"/>
      <c r="D33" s="178" t="s">
        <v>121</v>
      </c>
      <c r="E33" s="178" t="s">
        <v>423</v>
      </c>
      <c r="F33" s="184">
        <v>9100004</v>
      </c>
      <c r="G33" s="184">
        <v>120</v>
      </c>
      <c r="H33" s="184" t="s">
        <v>423</v>
      </c>
      <c r="I33" s="187">
        <v>7361.933</v>
      </c>
      <c r="J33" s="187">
        <v>7361.933</v>
      </c>
      <c r="K33" s="174"/>
      <c r="L33" s="174">
        <f>J33*106%</f>
        <v>7803.64898</v>
      </c>
      <c r="M33" s="174">
        <f>L33*107%</f>
        <v>8349.904408600001</v>
      </c>
      <c r="N33" s="187">
        <v>7361.933</v>
      </c>
    </row>
    <row r="34" spans="2:14" ht="21" customHeight="1" hidden="1">
      <c r="B34" s="171" t="s">
        <v>420</v>
      </c>
      <c r="C34" s="178"/>
      <c r="D34" s="178" t="s">
        <v>121</v>
      </c>
      <c r="E34" s="178" t="s">
        <v>423</v>
      </c>
      <c r="F34" s="184">
        <v>9100004</v>
      </c>
      <c r="G34" s="184">
        <v>240</v>
      </c>
      <c r="H34" s="184" t="s">
        <v>423</v>
      </c>
      <c r="I34" s="187">
        <v>2215.573</v>
      </c>
      <c r="J34" s="187">
        <v>2215.573</v>
      </c>
      <c r="K34" s="174"/>
      <c r="L34" s="174">
        <f>J34*106%</f>
        <v>2348.50738</v>
      </c>
      <c r="M34" s="174">
        <f>L34*107%</f>
        <v>2512.9028966</v>
      </c>
      <c r="N34" s="187">
        <v>2215.573</v>
      </c>
    </row>
    <row r="35" spans="2:14" ht="38.25" hidden="1">
      <c r="B35" s="183" t="s">
        <v>424</v>
      </c>
      <c r="C35" s="178" t="s">
        <v>422</v>
      </c>
      <c r="D35" s="178" t="s">
        <v>121</v>
      </c>
      <c r="E35" s="178" t="s">
        <v>423</v>
      </c>
      <c r="F35" s="188" t="s">
        <v>425</v>
      </c>
      <c r="G35" s="189"/>
      <c r="H35" s="184" t="s">
        <v>423</v>
      </c>
      <c r="I35" s="173">
        <f>I36</f>
        <v>1154.611</v>
      </c>
      <c r="J35" s="173">
        <f>J36</f>
        <v>1154.611</v>
      </c>
      <c r="K35" s="190"/>
      <c r="L35" s="190">
        <f>L36</f>
        <v>1223.88766</v>
      </c>
      <c r="M35" s="190">
        <f>M36</f>
        <v>1309.5597962000002</v>
      </c>
      <c r="N35" s="173">
        <f>N36</f>
        <v>1154.611</v>
      </c>
    </row>
    <row r="36" spans="2:14" ht="12.75" hidden="1">
      <c r="B36" s="171" t="s">
        <v>419</v>
      </c>
      <c r="C36" s="178"/>
      <c r="D36" s="178" t="s">
        <v>121</v>
      </c>
      <c r="E36" s="178" t="s">
        <v>423</v>
      </c>
      <c r="F36" s="189" t="s">
        <v>425</v>
      </c>
      <c r="G36" s="184">
        <v>120</v>
      </c>
      <c r="H36" s="184" t="s">
        <v>423</v>
      </c>
      <c r="I36" s="173">
        <v>1154.611</v>
      </c>
      <c r="J36" s="173">
        <v>1154.611</v>
      </c>
      <c r="K36" s="190"/>
      <c r="L36" s="174">
        <f>J36*106%</f>
        <v>1223.88766</v>
      </c>
      <c r="M36" s="174">
        <f>L36*107%</f>
        <v>1309.5597962000002</v>
      </c>
      <c r="N36" s="173">
        <v>1154.611</v>
      </c>
    </row>
    <row r="37" spans="2:14" ht="38.25" hidden="1">
      <c r="B37" s="191" t="s">
        <v>426</v>
      </c>
      <c r="C37" s="178"/>
      <c r="D37" s="178" t="s">
        <v>121</v>
      </c>
      <c r="E37" s="178" t="s">
        <v>423</v>
      </c>
      <c r="F37" s="188" t="s">
        <v>427</v>
      </c>
      <c r="G37" s="189"/>
      <c r="H37" s="184" t="s">
        <v>423</v>
      </c>
      <c r="I37" s="192">
        <f>I38</f>
        <v>171.8</v>
      </c>
      <c r="J37" s="192">
        <f>J38</f>
        <v>171.8</v>
      </c>
      <c r="K37" s="181"/>
      <c r="L37" s="181">
        <f>L38</f>
        <v>171.8</v>
      </c>
      <c r="M37" s="181">
        <f>M38</f>
        <v>171.8</v>
      </c>
      <c r="N37" s="192">
        <f>N38</f>
        <v>171.8</v>
      </c>
    </row>
    <row r="38" spans="2:14" ht="12.75" hidden="1">
      <c r="B38" s="171" t="s">
        <v>428</v>
      </c>
      <c r="C38" s="178"/>
      <c r="D38" s="178" t="s">
        <v>121</v>
      </c>
      <c r="E38" s="178" t="s">
        <v>423</v>
      </c>
      <c r="F38" s="189" t="s">
        <v>427</v>
      </c>
      <c r="G38" s="189" t="s">
        <v>429</v>
      </c>
      <c r="H38" s="184" t="s">
        <v>423</v>
      </c>
      <c r="I38" s="193">
        <v>171.8</v>
      </c>
      <c r="J38" s="193">
        <v>171.8</v>
      </c>
      <c r="K38" s="176"/>
      <c r="L38" s="176">
        <v>171.8</v>
      </c>
      <c r="M38" s="176">
        <v>171.8</v>
      </c>
      <c r="N38" s="193">
        <v>171.8</v>
      </c>
    </row>
    <row r="39" spans="2:14" ht="45.75" customHeight="1" hidden="1">
      <c r="B39" s="194" t="s">
        <v>430</v>
      </c>
      <c r="C39" s="178"/>
      <c r="D39" s="195" t="s">
        <v>121</v>
      </c>
      <c r="E39" s="195" t="s">
        <v>423</v>
      </c>
      <c r="F39" s="188" t="s">
        <v>431</v>
      </c>
      <c r="G39" s="189"/>
      <c r="H39" s="189" t="s">
        <v>423</v>
      </c>
      <c r="I39" s="192">
        <f>I41</f>
        <v>263</v>
      </c>
      <c r="J39" s="192">
        <f>J41</f>
        <v>263</v>
      </c>
      <c r="K39" s="181"/>
      <c r="L39" s="181">
        <f>L41</f>
        <v>263</v>
      </c>
      <c r="M39" s="181">
        <f>M41</f>
        <v>263</v>
      </c>
      <c r="N39" s="192">
        <f>N41</f>
        <v>263</v>
      </c>
    </row>
    <row r="40" spans="2:14" ht="46.5" customHeight="1" hidden="1">
      <c r="B40" s="196" t="s">
        <v>432</v>
      </c>
      <c r="C40" s="195"/>
      <c r="D40" s="195" t="s">
        <v>121</v>
      </c>
      <c r="E40" s="195" t="s">
        <v>423</v>
      </c>
      <c r="F40" s="189" t="s">
        <v>433</v>
      </c>
      <c r="G40" s="189"/>
      <c r="H40" s="189" t="s">
        <v>423</v>
      </c>
      <c r="I40" s="175"/>
      <c r="J40" s="175"/>
      <c r="K40" s="197"/>
      <c r="L40" s="197"/>
      <c r="M40" s="197"/>
      <c r="N40" s="175"/>
    </row>
    <row r="41" spans="2:14" ht="15" customHeight="1" hidden="1">
      <c r="B41" s="171" t="s">
        <v>434</v>
      </c>
      <c r="C41" s="195"/>
      <c r="D41" s="195" t="s">
        <v>121</v>
      </c>
      <c r="E41" s="195" t="s">
        <v>423</v>
      </c>
      <c r="F41" s="189" t="s">
        <v>431</v>
      </c>
      <c r="G41" s="189" t="s">
        <v>435</v>
      </c>
      <c r="H41" s="189" t="s">
        <v>423</v>
      </c>
      <c r="I41" s="175">
        <v>263</v>
      </c>
      <c r="J41" s="175">
        <v>263</v>
      </c>
      <c r="K41" s="197"/>
      <c r="L41" s="197">
        <v>263</v>
      </c>
      <c r="M41" s="197">
        <v>263</v>
      </c>
      <c r="N41" s="175">
        <v>263</v>
      </c>
    </row>
    <row r="42" spans="2:14" ht="67.5" customHeight="1" hidden="1">
      <c r="B42" s="198" t="s">
        <v>436</v>
      </c>
      <c r="C42" s="195"/>
      <c r="D42" s="195" t="s">
        <v>121</v>
      </c>
      <c r="E42" s="195" t="s">
        <v>423</v>
      </c>
      <c r="F42" s="188" t="s">
        <v>437</v>
      </c>
      <c r="G42" s="189"/>
      <c r="H42" s="189" t="s">
        <v>423</v>
      </c>
      <c r="I42" s="160">
        <f>I43</f>
        <v>130.1</v>
      </c>
      <c r="J42" s="160">
        <f>J43</f>
        <v>130.1</v>
      </c>
      <c r="K42" s="161"/>
      <c r="L42" s="161">
        <f>L43</f>
        <v>130.1</v>
      </c>
      <c r="M42" s="161">
        <f>M43</f>
        <v>130.1</v>
      </c>
      <c r="N42" s="160">
        <f>N43</f>
        <v>130.1</v>
      </c>
    </row>
    <row r="43" spans="2:14" ht="15" customHeight="1" hidden="1">
      <c r="B43" s="171" t="s">
        <v>434</v>
      </c>
      <c r="C43" s="195"/>
      <c r="D43" s="195" t="s">
        <v>121</v>
      </c>
      <c r="E43" s="195" t="s">
        <v>423</v>
      </c>
      <c r="F43" s="189" t="s">
        <v>437</v>
      </c>
      <c r="G43" s="189" t="s">
        <v>435</v>
      </c>
      <c r="H43" s="189" t="s">
        <v>423</v>
      </c>
      <c r="I43" s="175">
        <v>130.1</v>
      </c>
      <c r="J43" s="175">
        <v>130.1</v>
      </c>
      <c r="K43" s="197"/>
      <c r="L43" s="197">
        <v>130.1</v>
      </c>
      <c r="M43" s="197">
        <v>130.1</v>
      </c>
      <c r="N43" s="175">
        <v>130.1</v>
      </c>
    </row>
    <row r="44" spans="2:14" ht="60" customHeight="1" hidden="1">
      <c r="B44" s="199" t="s">
        <v>480</v>
      </c>
      <c r="C44" s="178"/>
      <c r="D44" s="178" t="s">
        <v>121</v>
      </c>
      <c r="E44" s="178" t="s">
        <v>423</v>
      </c>
      <c r="F44" s="189" t="s">
        <v>481</v>
      </c>
      <c r="G44" s="189"/>
      <c r="H44" s="184" t="s">
        <v>423</v>
      </c>
      <c r="I44" s="175"/>
      <c r="J44" s="175"/>
      <c r="K44" s="197"/>
      <c r="L44" s="197"/>
      <c r="M44" s="197"/>
      <c r="N44" s="175"/>
    </row>
    <row r="45" spans="2:14" ht="51" hidden="1">
      <c r="B45" s="200" t="s">
        <v>482</v>
      </c>
      <c r="C45" s="178"/>
      <c r="D45" s="178" t="s">
        <v>121</v>
      </c>
      <c r="E45" s="178" t="s">
        <v>423</v>
      </c>
      <c r="F45" s="188" t="s">
        <v>483</v>
      </c>
      <c r="G45" s="189"/>
      <c r="H45" s="184" t="s">
        <v>423</v>
      </c>
      <c r="I45" s="160">
        <f>I46+I47</f>
        <v>546.7</v>
      </c>
      <c r="J45" s="160">
        <f>J46+J47</f>
        <v>546.7</v>
      </c>
      <c r="K45" s="161"/>
      <c r="L45" s="161">
        <f>L46+L47</f>
        <v>546.7</v>
      </c>
      <c r="M45" s="161">
        <f>M46+M47</f>
        <v>546.7</v>
      </c>
      <c r="N45" s="160">
        <f>N46+N47</f>
        <v>546.7</v>
      </c>
    </row>
    <row r="46" spans="2:14" ht="12.75" hidden="1">
      <c r="B46" s="201" t="s">
        <v>419</v>
      </c>
      <c r="C46" s="178"/>
      <c r="D46" s="178" t="s">
        <v>121</v>
      </c>
      <c r="E46" s="178" t="s">
        <v>423</v>
      </c>
      <c r="F46" s="189" t="s">
        <v>483</v>
      </c>
      <c r="G46" s="189" t="s">
        <v>484</v>
      </c>
      <c r="H46" s="184" t="s">
        <v>423</v>
      </c>
      <c r="I46" s="175">
        <f>546.7-45.2</f>
        <v>501.50000000000006</v>
      </c>
      <c r="J46" s="175">
        <f>546.7-45.2</f>
        <v>501.50000000000006</v>
      </c>
      <c r="K46" s="197"/>
      <c r="L46" s="197">
        <f>546.7-45.2</f>
        <v>501.50000000000006</v>
      </c>
      <c r="M46" s="197">
        <f>546.7-45.2</f>
        <v>501.50000000000006</v>
      </c>
      <c r="N46" s="175">
        <f>546.7-45.2</f>
        <v>501.50000000000006</v>
      </c>
    </row>
    <row r="47" spans="2:14" ht="12.75" hidden="1">
      <c r="B47" s="171" t="s">
        <v>420</v>
      </c>
      <c r="C47" s="178"/>
      <c r="D47" s="178"/>
      <c r="E47" s="178"/>
      <c r="F47" s="189"/>
      <c r="G47" s="189" t="s">
        <v>485</v>
      </c>
      <c r="H47" s="184"/>
      <c r="I47" s="175">
        <v>45.2</v>
      </c>
      <c r="J47" s="175">
        <v>45.2</v>
      </c>
      <c r="K47" s="175"/>
      <c r="L47" s="175">
        <v>45.2</v>
      </c>
      <c r="M47" s="175">
        <v>45.2</v>
      </c>
      <c r="N47" s="175">
        <v>45.2</v>
      </c>
    </row>
    <row r="48" spans="2:14" ht="42" customHeight="1" hidden="1">
      <c r="B48" s="177" t="s">
        <v>486</v>
      </c>
      <c r="C48" s="195"/>
      <c r="D48" s="179" t="s">
        <v>121</v>
      </c>
      <c r="E48" s="202" t="s">
        <v>487</v>
      </c>
      <c r="F48" s="136" t="s">
        <v>362</v>
      </c>
      <c r="G48" s="136" t="s">
        <v>362</v>
      </c>
      <c r="H48" s="188" t="s">
        <v>487</v>
      </c>
      <c r="I48" s="192">
        <f aca="true" t="shared" si="1" ref="I48:J50">I49</f>
        <v>99.305</v>
      </c>
      <c r="J48" s="192">
        <f t="shared" si="1"/>
        <v>99.305</v>
      </c>
      <c r="K48" s="181"/>
      <c r="L48" s="181">
        <f aca="true" t="shared" si="2" ref="L48:M50">L49</f>
        <v>99.305</v>
      </c>
      <c r="M48" s="181">
        <f t="shared" si="2"/>
        <v>99.305</v>
      </c>
      <c r="N48" s="192">
        <f>N49</f>
        <v>99.305</v>
      </c>
    </row>
    <row r="49" spans="2:14" ht="38.25" hidden="1">
      <c r="B49" s="177" t="s">
        <v>414</v>
      </c>
      <c r="C49" s="195"/>
      <c r="D49" s="179" t="s">
        <v>121</v>
      </c>
      <c r="E49" s="179" t="s">
        <v>487</v>
      </c>
      <c r="F49" s="188" t="s">
        <v>488</v>
      </c>
      <c r="G49" s="203"/>
      <c r="H49" s="136" t="s">
        <v>487</v>
      </c>
      <c r="I49" s="192">
        <f t="shared" si="1"/>
        <v>99.305</v>
      </c>
      <c r="J49" s="192">
        <f t="shared" si="1"/>
        <v>99.305</v>
      </c>
      <c r="K49" s="181"/>
      <c r="L49" s="181">
        <f t="shared" si="2"/>
        <v>99.305</v>
      </c>
      <c r="M49" s="181">
        <f t="shared" si="2"/>
        <v>99.305</v>
      </c>
      <c r="N49" s="192">
        <f>N50</f>
        <v>99.305</v>
      </c>
    </row>
    <row r="50" spans="2:14" ht="45.75" customHeight="1" hidden="1">
      <c r="B50" s="194" t="s">
        <v>489</v>
      </c>
      <c r="C50" s="195"/>
      <c r="D50" s="178" t="s">
        <v>121</v>
      </c>
      <c r="E50" s="178" t="s">
        <v>487</v>
      </c>
      <c r="F50" s="189" t="s">
        <v>490</v>
      </c>
      <c r="G50" s="189"/>
      <c r="H50" s="184" t="s">
        <v>487</v>
      </c>
      <c r="I50" s="175">
        <f t="shared" si="1"/>
        <v>99.305</v>
      </c>
      <c r="J50" s="175">
        <f t="shared" si="1"/>
        <v>99.305</v>
      </c>
      <c r="K50" s="197"/>
      <c r="L50" s="197">
        <f t="shared" si="2"/>
        <v>99.305</v>
      </c>
      <c r="M50" s="197">
        <f t="shared" si="2"/>
        <v>99.305</v>
      </c>
      <c r="N50" s="175">
        <f>N51</f>
        <v>99.305</v>
      </c>
    </row>
    <row r="51" spans="2:14" ht="13.5" customHeight="1" hidden="1">
      <c r="B51" s="171" t="s">
        <v>434</v>
      </c>
      <c r="C51" s="195"/>
      <c r="D51" s="178" t="s">
        <v>121</v>
      </c>
      <c r="E51" s="178" t="s">
        <v>487</v>
      </c>
      <c r="F51" s="189" t="s">
        <v>490</v>
      </c>
      <c r="G51" s="189" t="s">
        <v>435</v>
      </c>
      <c r="H51" s="184" t="s">
        <v>487</v>
      </c>
      <c r="I51" s="175">
        <v>99.305</v>
      </c>
      <c r="J51" s="175">
        <v>99.305</v>
      </c>
      <c r="K51" s="197"/>
      <c r="L51" s="197">
        <v>99.305</v>
      </c>
      <c r="M51" s="197">
        <v>99.305</v>
      </c>
      <c r="N51" s="175">
        <v>99.305</v>
      </c>
    </row>
    <row r="52" spans="2:14" ht="15" hidden="1">
      <c r="B52" s="204" t="s">
        <v>491</v>
      </c>
      <c r="C52" s="205"/>
      <c r="D52" s="206" t="s">
        <v>121</v>
      </c>
      <c r="E52" s="207" t="s">
        <v>492</v>
      </c>
      <c r="F52" s="189"/>
      <c r="G52" s="189"/>
      <c r="H52" s="208" t="s">
        <v>492</v>
      </c>
      <c r="I52" s="175"/>
      <c r="J52" s="175"/>
      <c r="K52" s="197"/>
      <c r="L52" s="197"/>
      <c r="M52" s="197"/>
      <c r="N52" s="175"/>
    </row>
    <row r="53" spans="2:14" ht="38.25" hidden="1">
      <c r="B53" s="177" t="s">
        <v>493</v>
      </c>
      <c r="C53" s="195"/>
      <c r="D53" s="179" t="s">
        <v>121</v>
      </c>
      <c r="E53" s="202" t="s">
        <v>492</v>
      </c>
      <c r="F53" s="188" t="s">
        <v>494</v>
      </c>
      <c r="G53" s="189"/>
      <c r="H53" s="188" t="s">
        <v>492</v>
      </c>
      <c r="I53" s="175"/>
      <c r="J53" s="175"/>
      <c r="K53" s="197"/>
      <c r="L53" s="197"/>
      <c r="M53" s="197"/>
      <c r="N53" s="175"/>
    </row>
    <row r="54" spans="2:14" ht="25.5" hidden="1">
      <c r="B54" s="209" t="s">
        <v>495</v>
      </c>
      <c r="C54" s="205"/>
      <c r="D54" s="178" t="s">
        <v>121</v>
      </c>
      <c r="E54" s="195" t="s">
        <v>492</v>
      </c>
      <c r="F54" s="189" t="s">
        <v>496</v>
      </c>
      <c r="G54" s="189"/>
      <c r="H54" s="189" t="s">
        <v>492</v>
      </c>
      <c r="I54" s="175"/>
      <c r="J54" s="175"/>
      <c r="K54" s="197"/>
      <c r="L54" s="197"/>
      <c r="M54" s="197"/>
      <c r="N54" s="175"/>
    </row>
    <row r="55" spans="2:14" ht="12.75" hidden="1">
      <c r="B55" s="177" t="s">
        <v>497</v>
      </c>
      <c r="C55" s="195"/>
      <c r="D55" s="179" t="s">
        <v>121</v>
      </c>
      <c r="E55" s="202" t="s">
        <v>498</v>
      </c>
      <c r="F55" s="136" t="s">
        <v>362</v>
      </c>
      <c r="G55" s="136" t="s">
        <v>362</v>
      </c>
      <c r="H55" s="188" t="s">
        <v>498</v>
      </c>
      <c r="I55" s="180">
        <f aca="true" t="shared" si="3" ref="I55:J57">I56</f>
        <v>2000</v>
      </c>
      <c r="J55" s="180">
        <f t="shared" si="3"/>
        <v>2000</v>
      </c>
      <c r="K55" s="182"/>
      <c r="L55" s="182">
        <f aca="true" t="shared" si="4" ref="L55:M57">L56</f>
        <v>2000</v>
      </c>
      <c r="M55" s="182">
        <f t="shared" si="4"/>
        <v>2000</v>
      </c>
      <c r="N55" s="180">
        <f>N56</f>
        <v>2000</v>
      </c>
    </row>
    <row r="56" spans="2:23" s="140" customFormat="1" ht="38.25" hidden="1">
      <c r="B56" s="177" t="s">
        <v>493</v>
      </c>
      <c r="C56" s="195"/>
      <c r="D56" s="179" t="s">
        <v>121</v>
      </c>
      <c r="E56" s="202" t="s">
        <v>498</v>
      </c>
      <c r="F56" s="136">
        <v>9900000</v>
      </c>
      <c r="G56" s="136"/>
      <c r="H56" s="188" t="s">
        <v>498</v>
      </c>
      <c r="I56" s="187">
        <f t="shared" si="3"/>
        <v>2000</v>
      </c>
      <c r="J56" s="187">
        <f t="shared" si="3"/>
        <v>2000</v>
      </c>
      <c r="K56" s="174"/>
      <c r="L56" s="174">
        <f t="shared" si="4"/>
        <v>2000</v>
      </c>
      <c r="M56" s="174">
        <f t="shared" si="4"/>
        <v>2000</v>
      </c>
      <c r="N56" s="187">
        <f>N57</f>
        <v>2000</v>
      </c>
      <c r="O56" s="147"/>
      <c r="P56" s="147"/>
      <c r="Q56" s="147"/>
      <c r="R56" s="147"/>
      <c r="S56" s="147"/>
      <c r="T56" s="147"/>
      <c r="U56" s="147"/>
      <c r="V56" s="147"/>
      <c r="W56" s="147"/>
    </row>
    <row r="57" spans="2:14" ht="25.5" hidden="1">
      <c r="B57" s="183" t="s">
        <v>499</v>
      </c>
      <c r="C57" s="195"/>
      <c r="D57" s="178" t="s">
        <v>121</v>
      </c>
      <c r="E57" s="195" t="s">
        <v>498</v>
      </c>
      <c r="F57" s="189" t="s">
        <v>500</v>
      </c>
      <c r="G57" s="184" t="s">
        <v>362</v>
      </c>
      <c r="H57" s="189" t="s">
        <v>498</v>
      </c>
      <c r="I57" s="187">
        <f t="shared" si="3"/>
        <v>2000</v>
      </c>
      <c r="J57" s="187">
        <f t="shared" si="3"/>
        <v>2000</v>
      </c>
      <c r="K57" s="174"/>
      <c r="L57" s="174">
        <f t="shared" si="4"/>
        <v>2000</v>
      </c>
      <c r="M57" s="174">
        <f t="shared" si="4"/>
        <v>2000</v>
      </c>
      <c r="N57" s="187">
        <f>N58</f>
        <v>2000</v>
      </c>
    </row>
    <row r="58" spans="2:14" ht="12.75" hidden="1">
      <c r="B58" s="171" t="s">
        <v>501</v>
      </c>
      <c r="C58" s="195"/>
      <c r="D58" s="178" t="s">
        <v>121</v>
      </c>
      <c r="E58" s="195" t="s">
        <v>498</v>
      </c>
      <c r="F58" s="189" t="s">
        <v>500</v>
      </c>
      <c r="G58" s="184">
        <v>870</v>
      </c>
      <c r="H58" s="189" t="s">
        <v>498</v>
      </c>
      <c r="I58" s="187">
        <v>2000</v>
      </c>
      <c r="J58" s="187">
        <v>2000</v>
      </c>
      <c r="K58" s="174"/>
      <c r="L58" s="174">
        <v>2000</v>
      </c>
      <c r="M58" s="174">
        <v>2000</v>
      </c>
      <c r="N58" s="187">
        <v>2000</v>
      </c>
    </row>
    <row r="59" spans="2:14" ht="12.75" hidden="1">
      <c r="B59" s="177" t="s">
        <v>502</v>
      </c>
      <c r="C59" s="178"/>
      <c r="D59" s="179" t="s">
        <v>121</v>
      </c>
      <c r="E59" s="202" t="s">
        <v>503</v>
      </c>
      <c r="F59" s="188"/>
      <c r="G59" s="136"/>
      <c r="H59" s="188" t="s">
        <v>503</v>
      </c>
      <c r="I59" s="160">
        <f>I60</f>
        <v>108</v>
      </c>
      <c r="J59" s="160">
        <f>J60</f>
        <v>108</v>
      </c>
      <c r="K59" s="161"/>
      <c r="L59" s="161">
        <f aca="true" t="shared" si="5" ref="L59:N60">L60</f>
        <v>108</v>
      </c>
      <c r="M59" s="161">
        <f t="shared" si="5"/>
        <v>108</v>
      </c>
      <c r="N59" s="160">
        <f t="shared" si="5"/>
        <v>108</v>
      </c>
    </row>
    <row r="60" spans="2:14" ht="25.5" hidden="1">
      <c r="B60" s="177" t="s">
        <v>504</v>
      </c>
      <c r="C60" s="202"/>
      <c r="D60" s="202" t="s">
        <v>121</v>
      </c>
      <c r="E60" s="202" t="s">
        <v>503</v>
      </c>
      <c r="F60" s="188" t="s">
        <v>505</v>
      </c>
      <c r="G60" s="188"/>
      <c r="H60" s="188" t="s">
        <v>503</v>
      </c>
      <c r="I60" s="192">
        <f>I61</f>
        <v>108</v>
      </c>
      <c r="J60" s="192">
        <f>J61</f>
        <v>108</v>
      </c>
      <c r="K60" s="181"/>
      <c r="L60" s="181">
        <f t="shared" si="5"/>
        <v>108</v>
      </c>
      <c r="M60" s="181">
        <f t="shared" si="5"/>
        <v>108</v>
      </c>
      <c r="N60" s="192">
        <f t="shared" si="5"/>
        <v>108</v>
      </c>
    </row>
    <row r="61" spans="2:14" ht="12.75" hidden="1">
      <c r="B61" s="210" t="s">
        <v>506</v>
      </c>
      <c r="C61" s="202"/>
      <c r="D61" s="195" t="s">
        <v>121</v>
      </c>
      <c r="E61" s="195" t="s">
        <v>503</v>
      </c>
      <c r="F61" s="189" t="s">
        <v>507</v>
      </c>
      <c r="G61" s="188"/>
      <c r="H61" s="189" t="s">
        <v>503</v>
      </c>
      <c r="I61" s="193">
        <f>I62+I63</f>
        <v>108</v>
      </c>
      <c r="J61" s="193">
        <f>J62+J63</f>
        <v>108</v>
      </c>
      <c r="K61" s="176"/>
      <c r="L61" s="176">
        <f>L62+L63</f>
        <v>108</v>
      </c>
      <c r="M61" s="176">
        <f>M62+M63</f>
        <v>108</v>
      </c>
      <c r="N61" s="193">
        <f>N62+N63</f>
        <v>108</v>
      </c>
    </row>
    <row r="62" spans="2:14" ht="12.75" hidden="1">
      <c r="B62" s="171" t="s">
        <v>420</v>
      </c>
      <c r="C62" s="202"/>
      <c r="D62" s="195" t="s">
        <v>121</v>
      </c>
      <c r="E62" s="195" t="s">
        <v>503</v>
      </c>
      <c r="F62" s="189" t="s">
        <v>507</v>
      </c>
      <c r="G62" s="189" t="s">
        <v>485</v>
      </c>
      <c r="H62" s="189" t="s">
        <v>503</v>
      </c>
      <c r="I62" s="193">
        <v>105</v>
      </c>
      <c r="J62" s="193">
        <v>105</v>
      </c>
      <c r="K62" s="193"/>
      <c r="L62" s="193">
        <v>105</v>
      </c>
      <c r="M62" s="193">
        <v>105</v>
      </c>
      <c r="N62" s="193">
        <v>105</v>
      </c>
    </row>
    <row r="63" spans="2:14" ht="12.75" hidden="1">
      <c r="B63" s="171" t="s">
        <v>508</v>
      </c>
      <c r="C63" s="202"/>
      <c r="D63" s="195" t="s">
        <v>121</v>
      </c>
      <c r="E63" s="195" t="s">
        <v>503</v>
      </c>
      <c r="F63" s="189" t="s">
        <v>507</v>
      </c>
      <c r="G63" s="189" t="s">
        <v>509</v>
      </c>
      <c r="H63" s="189" t="s">
        <v>503</v>
      </c>
      <c r="I63" s="193">
        <v>3</v>
      </c>
      <c r="J63" s="193">
        <v>3</v>
      </c>
      <c r="K63" s="193"/>
      <c r="L63" s="193">
        <v>3</v>
      </c>
      <c r="M63" s="193">
        <v>3</v>
      </c>
      <c r="N63" s="193">
        <v>3</v>
      </c>
    </row>
    <row r="64" spans="2:14" ht="14.25" hidden="1">
      <c r="B64" s="211" t="s">
        <v>510</v>
      </c>
      <c r="C64" s="212"/>
      <c r="D64" s="212" t="s">
        <v>511</v>
      </c>
      <c r="E64" s="212"/>
      <c r="F64" s="208"/>
      <c r="G64" s="208"/>
      <c r="H64" s="208"/>
      <c r="I64" s="213">
        <f>I65</f>
        <v>605.883</v>
      </c>
      <c r="J64" s="213">
        <f>J65</f>
        <v>605.883</v>
      </c>
      <c r="K64" s="214"/>
      <c r="L64" s="214">
        <f aca="true" t="shared" si="6" ref="L64:N65">L65</f>
        <v>605.883</v>
      </c>
      <c r="M64" s="214">
        <f t="shared" si="6"/>
        <v>605.883</v>
      </c>
      <c r="N64" s="213">
        <f t="shared" si="6"/>
        <v>605.883</v>
      </c>
    </row>
    <row r="65" spans="2:14" ht="12.75" hidden="1">
      <c r="B65" s="177" t="s">
        <v>512</v>
      </c>
      <c r="C65" s="202"/>
      <c r="D65" s="202" t="s">
        <v>511</v>
      </c>
      <c r="E65" s="202" t="s">
        <v>513</v>
      </c>
      <c r="F65" s="188"/>
      <c r="G65" s="188"/>
      <c r="H65" s="188" t="s">
        <v>513</v>
      </c>
      <c r="I65" s="193">
        <f>I66</f>
        <v>605.883</v>
      </c>
      <c r="J65" s="193">
        <f>J66</f>
        <v>605.883</v>
      </c>
      <c r="K65" s="176"/>
      <c r="L65" s="176">
        <f t="shared" si="6"/>
        <v>605.883</v>
      </c>
      <c r="M65" s="176">
        <f t="shared" si="6"/>
        <v>605.883</v>
      </c>
      <c r="N65" s="193">
        <f t="shared" si="6"/>
        <v>605.883</v>
      </c>
    </row>
    <row r="66" spans="2:14" ht="25.5" hidden="1">
      <c r="B66" s="194" t="s">
        <v>514</v>
      </c>
      <c r="C66" s="195"/>
      <c r="D66" s="195" t="s">
        <v>511</v>
      </c>
      <c r="E66" s="195" t="s">
        <v>513</v>
      </c>
      <c r="F66" s="215" t="s">
        <v>515</v>
      </c>
      <c r="G66" s="189"/>
      <c r="H66" s="189" t="s">
        <v>513</v>
      </c>
      <c r="I66" s="193">
        <f>I67+I68</f>
        <v>605.883</v>
      </c>
      <c r="J66" s="193">
        <f>J67+J68</f>
        <v>605.883</v>
      </c>
      <c r="K66" s="176"/>
      <c r="L66" s="176">
        <f>L67+L68</f>
        <v>605.883</v>
      </c>
      <c r="M66" s="176">
        <f>M67+M68</f>
        <v>605.883</v>
      </c>
      <c r="N66" s="193">
        <f>N67+N68</f>
        <v>605.883</v>
      </c>
    </row>
    <row r="67" spans="2:14" ht="12.75" hidden="1">
      <c r="B67" s="201" t="s">
        <v>419</v>
      </c>
      <c r="C67" s="195"/>
      <c r="D67" s="195" t="s">
        <v>511</v>
      </c>
      <c r="E67" s="195" t="s">
        <v>513</v>
      </c>
      <c r="F67" s="215" t="s">
        <v>515</v>
      </c>
      <c r="G67" s="189" t="s">
        <v>484</v>
      </c>
      <c r="H67" s="189" t="s">
        <v>513</v>
      </c>
      <c r="I67" s="193">
        <v>555.32</v>
      </c>
      <c r="J67" s="193">
        <v>555.32</v>
      </c>
      <c r="K67" s="176"/>
      <c r="L67" s="176">
        <v>555.32</v>
      </c>
      <c r="M67" s="176">
        <v>555.32</v>
      </c>
      <c r="N67" s="193">
        <v>555.32</v>
      </c>
    </row>
    <row r="68" spans="2:14" ht="12.75" hidden="1">
      <c r="B68" s="171" t="s">
        <v>420</v>
      </c>
      <c r="C68" s="195"/>
      <c r="D68" s="195" t="s">
        <v>511</v>
      </c>
      <c r="E68" s="195" t="s">
        <v>513</v>
      </c>
      <c r="F68" s="215" t="s">
        <v>515</v>
      </c>
      <c r="G68" s="189" t="s">
        <v>485</v>
      </c>
      <c r="H68" s="189" t="s">
        <v>513</v>
      </c>
      <c r="I68" s="193">
        <v>50.563</v>
      </c>
      <c r="J68" s="193">
        <v>50.563</v>
      </c>
      <c r="K68" s="176"/>
      <c r="L68" s="176">
        <v>50.563</v>
      </c>
      <c r="M68" s="176">
        <v>50.563</v>
      </c>
      <c r="N68" s="193">
        <v>50.563</v>
      </c>
    </row>
    <row r="69" spans="2:14" ht="32.25" customHeight="1" hidden="1">
      <c r="B69" s="148" t="s">
        <v>516</v>
      </c>
      <c r="C69" s="149"/>
      <c r="D69" s="149" t="s">
        <v>517</v>
      </c>
      <c r="E69" s="149"/>
      <c r="F69" s="216"/>
      <c r="G69" s="216"/>
      <c r="H69" s="216"/>
      <c r="I69" s="217">
        <f>I70</f>
        <v>1397</v>
      </c>
      <c r="J69" s="217">
        <f>J70</f>
        <v>1397</v>
      </c>
      <c r="K69" s="218"/>
      <c r="L69" s="218">
        <f aca="true" t="shared" si="7" ref="L69:N70">L70</f>
        <v>1182</v>
      </c>
      <c r="M69" s="218">
        <f t="shared" si="7"/>
        <v>1022</v>
      </c>
      <c r="N69" s="217">
        <f t="shared" si="7"/>
        <v>1397</v>
      </c>
    </row>
    <row r="70" spans="2:14" ht="25.5" hidden="1">
      <c r="B70" s="177" t="s">
        <v>518</v>
      </c>
      <c r="C70" s="195"/>
      <c r="D70" s="202" t="s">
        <v>517</v>
      </c>
      <c r="E70" s="202" t="s">
        <v>519</v>
      </c>
      <c r="F70" s="189"/>
      <c r="G70" s="189"/>
      <c r="H70" s="188" t="s">
        <v>519</v>
      </c>
      <c r="I70" s="187">
        <f>I71</f>
        <v>1397</v>
      </c>
      <c r="J70" s="187">
        <f>J71</f>
        <v>1397</v>
      </c>
      <c r="K70" s="174"/>
      <c r="L70" s="174">
        <f t="shared" si="7"/>
        <v>1182</v>
      </c>
      <c r="M70" s="174">
        <f t="shared" si="7"/>
        <v>1022</v>
      </c>
      <c r="N70" s="187">
        <f t="shared" si="7"/>
        <v>1397</v>
      </c>
    </row>
    <row r="71" spans="2:14" ht="39" customHeight="1" hidden="1">
      <c r="B71" s="177" t="s">
        <v>520</v>
      </c>
      <c r="C71" s="202"/>
      <c r="D71" s="202" t="s">
        <v>517</v>
      </c>
      <c r="E71" s="202" t="s">
        <v>519</v>
      </c>
      <c r="F71" s="188" t="s">
        <v>521</v>
      </c>
      <c r="G71" s="219"/>
      <c r="H71" s="188" t="s">
        <v>519</v>
      </c>
      <c r="I71" s="220">
        <f>I72+I77</f>
        <v>1397</v>
      </c>
      <c r="J71" s="220">
        <f>J72+J77</f>
        <v>1397</v>
      </c>
      <c r="K71" s="221"/>
      <c r="L71" s="221">
        <f>L72+L77</f>
        <v>1182</v>
      </c>
      <c r="M71" s="221">
        <f>M72+M77</f>
        <v>1022</v>
      </c>
      <c r="N71" s="220">
        <f>N72+N77</f>
        <v>1397</v>
      </c>
    </row>
    <row r="72" spans="2:14" ht="102" hidden="1">
      <c r="B72" s="222" t="s">
        <v>0</v>
      </c>
      <c r="C72" s="195"/>
      <c r="D72" s="195" t="s">
        <v>517</v>
      </c>
      <c r="E72" s="195" t="s">
        <v>519</v>
      </c>
      <c r="F72" s="188" t="s">
        <v>523</v>
      </c>
      <c r="G72" s="184"/>
      <c r="H72" s="189" t="s">
        <v>519</v>
      </c>
      <c r="I72" s="193">
        <f>I73+I75</f>
        <v>711</v>
      </c>
      <c r="J72" s="193">
        <f>J73+J75</f>
        <v>711</v>
      </c>
      <c r="K72" s="176"/>
      <c r="L72" s="176">
        <f>L73+L75</f>
        <v>496</v>
      </c>
      <c r="M72" s="176">
        <f>M73+M75</f>
        <v>336</v>
      </c>
      <c r="N72" s="193">
        <f>N73+N75</f>
        <v>711</v>
      </c>
    </row>
    <row r="73" spans="2:14" ht="89.25" hidden="1">
      <c r="B73" s="183" t="s">
        <v>1</v>
      </c>
      <c r="C73" s="195"/>
      <c r="D73" s="195" t="s">
        <v>517</v>
      </c>
      <c r="E73" s="195" t="s">
        <v>519</v>
      </c>
      <c r="F73" s="188" t="s">
        <v>525</v>
      </c>
      <c r="G73" s="184"/>
      <c r="H73" s="189" t="s">
        <v>519</v>
      </c>
      <c r="I73" s="193">
        <f>I74</f>
        <v>426</v>
      </c>
      <c r="J73" s="193">
        <f>J74</f>
        <v>426</v>
      </c>
      <c r="K73" s="176"/>
      <c r="L73" s="176">
        <f>L74</f>
        <v>296</v>
      </c>
      <c r="M73" s="176">
        <f>M74</f>
        <v>136</v>
      </c>
      <c r="N73" s="193">
        <f>N74</f>
        <v>426</v>
      </c>
    </row>
    <row r="74" spans="2:14" ht="12.75" hidden="1">
      <c r="B74" s="171" t="s">
        <v>420</v>
      </c>
      <c r="C74" s="195"/>
      <c r="D74" s="195" t="s">
        <v>517</v>
      </c>
      <c r="E74" s="195" t="s">
        <v>519</v>
      </c>
      <c r="F74" s="189" t="s">
        <v>525</v>
      </c>
      <c r="G74" s="184">
        <v>240</v>
      </c>
      <c r="H74" s="189" t="s">
        <v>519</v>
      </c>
      <c r="I74" s="193">
        <v>426</v>
      </c>
      <c r="J74" s="193">
        <v>426</v>
      </c>
      <c r="K74" s="176"/>
      <c r="L74" s="176">
        <v>296</v>
      </c>
      <c r="M74" s="176">
        <v>136</v>
      </c>
      <c r="N74" s="193">
        <v>426</v>
      </c>
    </row>
    <row r="75" spans="2:14" ht="76.5" hidden="1">
      <c r="B75" s="183" t="s">
        <v>2</v>
      </c>
      <c r="C75" s="195"/>
      <c r="D75" s="195" t="s">
        <v>517</v>
      </c>
      <c r="E75" s="195" t="s">
        <v>519</v>
      </c>
      <c r="F75" s="188" t="s">
        <v>527</v>
      </c>
      <c r="G75" s="184"/>
      <c r="H75" s="189" t="s">
        <v>519</v>
      </c>
      <c r="I75" s="193">
        <f>I76</f>
        <v>285</v>
      </c>
      <c r="J75" s="193">
        <f>J76</f>
        <v>285</v>
      </c>
      <c r="K75" s="176"/>
      <c r="L75" s="176">
        <f>L76</f>
        <v>200</v>
      </c>
      <c r="M75" s="176">
        <f>M76</f>
        <v>200</v>
      </c>
      <c r="N75" s="193">
        <f>N76</f>
        <v>285</v>
      </c>
    </row>
    <row r="76" spans="2:14" ht="12.75" hidden="1">
      <c r="B76" s="171" t="s">
        <v>420</v>
      </c>
      <c r="C76" s="195"/>
      <c r="D76" s="195" t="s">
        <v>517</v>
      </c>
      <c r="E76" s="195" t="s">
        <v>519</v>
      </c>
      <c r="F76" s="189" t="s">
        <v>525</v>
      </c>
      <c r="G76" s="184">
        <v>240</v>
      </c>
      <c r="H76" s="189" t="s">
        <v>519</v>
      </c>
      <c r="I76" s="193">
        <v>285</v>
      </c>
      <c r="J76" s="193">
        <v>285</v>
      </c>
      <c r="K76" s="176"/>
      <c r="L76" s="176">
        <v>200</v>
      </c>
      <c r="M76" s="176">
        <v>200</v>
      </c>
      <c r="N76" s="193">
        <v>285</v>
      </c>
    </row>
    <row r="77" spans="2:14" ht="89.25" hidden="1">
      <c r="B77" s="222" t="s">
        <v>4</v>
      </c>
      <c r="C77" s="202"/>
      <c r="D77" s="195" t="s">
        <v>517</v>
      </c>
      <c r="E77" s="195" t="s">
        <v>519</v>
      </c>
      <c r="F77" s="188" t="s">
        <v>529</v>
      </c>
      <c r="G77" s="188"/>
      <c r="H77" s="189" t="s">
        <v>519</v>
      </c>
      <c r="I77" s="192">
        <f>I78</f>
        <v>686</v>
      </c>
      <c r="J77" s="192">
        <f>J78</f>
        <v>686</v>
      </c>
      <c r="K77" s="181"/>
      <c r="L77" s="181">
        <f>L78</f>
        <v>686</v>
      </c>
      <c r="M77" s="181">
        <f>M78</f>
        <v>686</v>
      </c>
      <c r="N77" s="192">
        <f>N78</f>
        <v>686</v>
      </c>
    </row>
    <row r="78" spans="2:14" ht="102" hidden="1">
      <c r="B78" s="183" t="s">
        <v>5</v>
      </c>
      <c r="C78" s="202"/>
      <c r="D78" s="195" t="s">
        <v>517</v>
      </c>
      <c r="E78" s="195" t="s">
        <v>519</v>
      </c>
      <c r="F78" s="189" t="s">
        <v>531</v>
      </c>
      <c r="G78" s="188"/>
      <c r="H78" s="189" t="s">
        <v>519</v>
      </c>
      <c r="I78" s="193">
        <f>I80</f>
        <v>686</v>
      </c>
      <c r="J78" s="193">
        <f>J80</f>
        <v>686</v>
      </c>
      <c r="K78" s="176"/>
      <c r="L78" s="176">
        <f>L80</f>
        <v>686</v>
      </c>
      <c r="M78" s="176">
        <f>M80</f>
        <v>686</v>
      </c>
      <c r="N78" s="193">
        <f>N80</f>
        <v>686</v>
      </c>
    </row>
    <row r="79" spans="2:14" ht="40.5" customHeight="1" hidden="1">
      <c r="B79" s="196" t="s">
        <v>532</v>
      </c>
      <c r="C79" s="223"/>
      <c r="D79" s="224" t="s">
        <v>517</v>
      </c>
      <c r="E79" s="224" t="s">
        <v>519</v>
      </c>
      <c r="F79" s="225" t="s">
        <v>533</v>
      </c>
      <c r="G79" s="226"/>
      <c r="H79" s="225" t="s">
        <v>519</v>
      </c>
      <c r="I79" s="227"/>
      <c r="J79" s="227"/>
      <c r="K79" s="228"/>
      <c r="L79" s="228"/>
      <c r="M79" s="228"/>
      <c r="N79" s="227"/>
    </row>
    <row r="80" spans="2:14" ht="17.25" customHeight="1" hidden="1">
      <c r="B80" s="171" t="s">
        <v>420</v>
      </c>
      <c r="C80" s="223"/>
      <c r="D80" s="195" t="s">
        <v>517</v>
      </c>
      <c r="E80" s="195" t="s">
        <v>519</v>
      </c>
      <c r="F80" s="189" t="s">
        <v>531</v>
      </c>
      <c r="G80" s="166" t="s">
        <v>485</v>
      </c>
      <c r="H80" s="189" t="s">
        <v>519</v>
      </c>
      <c r="I80" s="193">
        <v>686</v>
      </c>
      <c r="J80" s="193">
        <v>686</v>
      </c>
      <c r="K80" s="228"/>
      <c r="L80" s="176">
        <v>686</v>
      </c>
      <c r="M80" s="176">
        <v>686</v>
      </c>
      <c r="N80" s="193">
        <v>686</v>
      </c>
    </row>
    <row r="81" spans="2:14" ht="44.25" customHeight="1" hidden="1">
      <c r="B81" s="177" t="s">
        <v>26</v>
      </c>
      <c r="C81" s="195"/>
      <c r="D81" s="202" t="s">
        <v>517</v>
      </c>
      <c r="E81" s="202" t="s">
        <v>519</v>
      </c>
      <c r="F81" s="188" t="s">
        <v>534</v>
      </c>
      <c r="G81" s="219"/>
      <c r="H81" s="188" t="s">
        <v>519</v>
      </c>
      <c r="I81" s="219"/>
      <c r="J81" s="219"/>
      <c r="K81" s="229"/>
      <c r="L81" s="100"/>
      <c r="M81" s="230"/>
      <c r="N81" s="219"/>
    </row>
    <row r="82" spans="2:14" ht="38.25" hidden="1">
      <c r="B82" s="183" t="s">
        <v>535</v>
      </c>
      <c r="C82" s="195"/>
      <c r="D82" s="195" t="s">
        <v>517</v>
      </c>
      <c r="E82" s="195" t="s">
        <v>519</v>
      </c>
      <c r="F82" s="189" t="s">
        <v>536</v>
      </c>
      <c r="G82" s="184"/>
      <c r="H82" s="189" t="s">
        <v>519</v>
      </c>
      <c r="I82" s="193"/>
      <c r="J82" s="193"/>
      <c r="K82" s="176"/>
      <c r="L82" s="176"/>
      <c r="M82" s="176"/>
      <c r="N82" s="193"/>
    </row>
    <row r="83" spans="2:23" s="140" customFormat="1" ht="15" hidden="1">
      <c r="B83" s="148" t="s">
        <v>537</v>
      </c>
      <c r="C83" s="149"/>
      <c r="D83" s="149" t="s">
        <v>538</v>
      </c>
      <c r="E83" s="149" t="s">
        <v>422</v>
      </c>
      <c r="F83" s="216" t="s">
        <v>422</v>
      </c>
      <c r="G83" s="216" t="s">
        <v>422</v>
      </c>
      <c r="H83" s="216" t="s">
        <v>422</v>
      </c>
      <c r="I83" s="231">
        <f>I84+I93</f>
        <v>18097.09</v>
      </c>
      <c r="J83" s="231">
        <f>J84+J93</f>
        <v>18097.09</v>
      </c>
      <c r="K83" s="232"/>
      <c r="L83" s="233">
        <f>L84+L93</f>
        <v>11814.485</v>
      </c>
      <c r="M83" s="233">
        <f>M84+M93</f>
        <v>14413.347</v>
      </c>
      <c r="N83" s="231">
        <f>N84+N93</f>
        <v>18097.09</v>
      </c>
      <c r="O83" s="147"/>
      <c r="P83" s="147"/>
      <c r="Q83" s="147"/>
      <c r="R83" s="147"/>
      <c r="S83" s="147"/>
      <c r="T83" s="147"/>
      <c r="U83" s="147"/>
      <c r="V83" s="147"/>
      <c r="W83" s="147"/>
    </row>
    <row r="84" spans="2:23" s="140" customFormat="1" ht="12.75" hidden="1">
      <c r="B84" s="234" t="s">
        <v>539</v>
      </c>
      <c r="C84" s="162"/>
      <c r="D84" s="162" t="s">
        <v>538</v>
      </c>
      <c r="E84" s="162" t="s">
        <v>540</v>
      </c>
      <c r="F84" s="157"/>
      <c r="G84" s="157"/>
      <c r="H84" s="157" t="s">
        <v>540</v>
      </c>
      <c r="I84" s="180">
        <f>I85</f>
        <v>17447.29</v>
      </c>
      <c r="J84" s="180">
        <f>J85</f>
        <v>17447.29</v>
      </c>
      <c r="K84" s="176"/>
      <c r="L84" s="182">
        <f>L85</f>
        <v>11444.685000000001</v>
      </c>
      <c r="M84" s="182">
        <f>M85</f>
        <v>14038.547</v>
      </c>
      <c r="N84" s="180">
        <f>N85</f>
        <v>17447.29</v>
      </c>
      <c r="O84" s="147"/>
      <c r="P84" s="147"/>
      <c r="Q84" s="147"/>
      <c r="R84" s="147"/>
      <c r="S84" s="147"/>
      <c r="T84" s="147"/>
      <c r="U84" s="147"/>
      <c r="V84" s="147"/>
      <c r="W84" s="147"/>
    </row>
    <row r="85" spans="2:23" s="140" customFormat="1" ht="38.25" customHeight="1" hidden="1">
      <c r="B85" s="177" t="s">
        <v>541</v>
      </c>
      <c r="C85" s="162"/>
      <c r="D85" s="162" t="s">
        <v>538</v>
      </c>
      <c r="E85" s="162" t="s">
        <v>540</v>
      </c>
      <c r="F85" s="157" t="s">
        <v>542</v>
      </c>
      <c r="G85" s="219"/>
      <c r="H85" s="157" t="s">
        <v>540</v>
      </c>
      <c r="I85" s="220">
        <f>I86+I90</f>
        <v>17447.29</v>
      </c>
      <c r="J85" s="220">
        <f>J86+J90</f>
        <v>17447.29</v>
      </c>
      <c r="K85" s="235"/>
      <c r="L85" s="221">
        <f>L86+L90</f>
        <v>11444.685000000001</v>
      </c>
      <c r="M85" s="221">
        <f>M86+M90</f>
        <v>14038.547</v>
      </c>
      <c r="N85" s="220">
        <f>N86+N90</f>
        <v>17447.29</v>
      </c>
      <c r="O85" s="147"/>
      <c r="P85" s="147"/>
      <c r="Q85" s="147"/>
      <c r="R85" s="147"/>
      <c r="S85" s="147"/>
      <c r="T85" s="147"/>
      <c r="U85" s="147"/>
      <c r="V85" s="147"/>
      <c r="W85" s="147"/>
    </row>
    <row r="86" spans="2:23" s="140" customFormat="1" ht="63.75" hidden="1">
      <c r="B86" s="222" t="s">
        <v>6</v>
      </c>
      <c r="C86" s="164"/>
      <c r="D86" s="164" t="s">
        <v>538</v>
      </c>
      <c r="E86" s="164" t="s">
        <v>540</v>
      </c>
      <c r="F86" s="157" t="s">
        <v>544</v>
      </c>
      <c r="G86" s="157"/>
      <c r="H86" s="166" t="s">
        <v>540</v>
      </c>
      <c r="I86" s="180">
        <f>I87</f>
        <v>16806.29</v>
      </c>
      <c r="J86" s="180">
        <f>J87</f>
        <v>16806.29</v>
      </c>
      <c r="K86" s="181"/>
      <c r="L86" s="181">
        <f aca="true" t="shared" si="8" ref="L86:N87">L87</f>
        <v>10777.685000000001</v>
      </c>
      <c r="M86" s="182">
        <f t="shared" si="8"/>
        <v>13305.547</v>
      </c>
      <c r="N86" s="180">
        <f t="shared" si="8"/>
        <v>16806.29</v>
      </c>
      <c r="O86" s="147"/>
      <c r="P86" s="147"/>
      <c r="Q86" s="147"/>
      <c r="R86" s="147"/>
      <c r="S86" s="147"/>
      <c r="T86" s="147"/>
      <c r="U86" s="147"/>
      <c r="V86" s="147"/>
      <c r="W86" s="147"/>
    </row>
    <row r="87" spans="2:23" s="140" customFormat="1" ht="76.5" hidden="1">
      <c r="B87" s="191" t="s">
        <v>7</v>
      </c>
      <c r="C87" s="164"/>
      <c r="D87" s="164" t="s">
        <v>538</v>
      </c>
      <c r="E87" s="164" t="s">
        <v>540</v>
      </c>
      <c r="F87" s="166" t="s">
        <v>366</v>
      </c>
      <c r="G87" s="166"/>
      <c r="H87" s="166" t="s">
        <v>540</v>
      </c>
      <c r="I87" s="187">
        <f>I88</f>
        <v>16806.29</v>
      </c>
      <c r="J87" s="187">
        <f>J88</f>
        <v>16806.29</v>
      </c>
      <c r="K87" s="176"/>
      <c r="L87" s="174">
        <f t="shared" si="8"/>
        <v>10777.685000000001</v>
      </c>
      <c r="M87" s="174">
        <f t="shared" si="8"/>
        <v>13305.547</v>
      </c>
      <c r="N87" s="187">
        <f t="shared" si="8"/>
        <v>16806.29</v>
      </c>
      <c r="O87" s="147"/>
      <c r="P87" s="147"/>
      <c r="Q87" s="147"/>
      <c r="R87" s="147"/>
      <c r="S87" s="147"/>
      <c r="T87" s="147"/>
      <c r="U87" s="147"/>
      <c r="V87" s="147"/>
      <c r="W87" s="147"/>
    </row>
    <row r="88" spans="2:23" s="140" customFormat="1" ht="12.75" hidden="1">
      <c r="B88" s="171" t="s">
        <v>420</v>
      </c>
      <c r="C88" s="164"/>
      <c r="D88" s="164" t="s">
        <v>538</v>
      </c>
      <c r="E88" s="164" t="s">
        <v>540</v>
      </c>
      <c r="F88" s="166" t="s">
        <v>366</v>
      </c>
      <c r="G88" s="166" t="s">
        <v>485</v>
      </c>
      <c r="H88" s="166" t="s">
        <v>540</v>
      </c>
      <c r="I88" s="187">
        <f>7156.753+13430-3780.463</f>
        <v>16806.29</v>
      </c>
      <c r="J88" s="187">
        <f>7156.753+13430-3780.463</f>
        <v>16806.29</v>
      </c>
      <c r="K88" s="176"/>
      <c r="L88" s="236">
        <f>22480.2-11702.515</f>
        <v>10777.685000000001</v>
      </c>
      <c r="M88" s="236">
        <v>13305.547</v>
      </c>
      <c r="N88" s="187">
        <f>7156.753+13430-3780.463</f>
        <v>16806.29</v>
      </c>
      <c r="O88" s="147"/>
      <c r="P88" s="147"/>
      <c r="Q88" s="147"/>
      <c r="R88" s="147"/>
      <c r="S88" s="147"/>
      <c r="T88" s="147"/>
      <c r="U88" s="147"/>
      <c r="V88" s="147"/>
      <c r="W88" s="147"/>
    </row>
    <row r="89" spans="2:23" s="140" customFormat="1" ht="51" hidden="1">
      <c r="B89" s="191" t="s">
        <v>367</v>
      </c>
      <c r="C89" s="162"/>
      <c r="D89" s="164" t="s">
        <v>538</v>
      </c>
      <c r="E89" s="164" t="s">
        <v>540</v>
      </c>
      <c r="F89" s="166" t="s">
        <v>368</v>
      </c>
      <c r="G89" s="157"/>
      <c r="H89" s="166" t="s">
        <v>540</v>
      </c>
      <c r="I89" s="193"/>
      <c r="J89" s="193"/>
      <c r="K89" s="176"/>
      <c r="L89" s="176"/>
      <c r="M89" s="176"/>
      <c r="N89" s="193"/>
      <c r="O89" s="147"/>
      <c r="P89" s="147"/>
      <c r="Q89" s="147"/>
      <c r="R89" s="147"/>
      <c r="S89" s="147"/>
      <c r="T89" s="147"/>
      <c r="U89" s="147"/>
      <c r="V89" s="147"/>
      <c r="W89" s="147"/>
    </row>
    <row r="90" spans="2:23" s="140" customFormat="1" ht="63.75" hidden="1">
      <c r="B90" s="222" t="s">
        <v>8</v>
      </c>
      <c r="C90" s="162"/>
      <c r="D90" s="164" t="s">
        <v>538</v>
      </c>
      <c r="E90" s="164" t="s">
        <v>540</v>
      </c>
      <c r="F90" s="157" t="s">
        <v>370</v>
      </c>
      <c r="G90" s="184"/>
      <c r="H90" s="166" t="s">
        <v>540</v>
      </c>
      <c r="I90" s="192">
        <f>I91</f>
        <v>641</v>
      </c>
      <c r="J90" s="192">
        <f>J91</f>
        <v>641</v>
      </c>
      <c r="K90" s="181"/>
      <c r="L90" s="181">
        <f aca="true" t="shared" si="9" ref="L90:N91">L91</f>
        <v>667</v>
      </c>
      <c r="M90" s="181">
        <f t="shared" si="9"/>
        <v>733</v>
      </c>
      <c r="N90" s="192">
        <f t="shared" si="9"/>
        <v>641</v>
      </c>
      <c r="O90" s="147"/>
      <c r="P90" s="147"/>
      <c r="Q90" s="147"/>
      <c r="R90" s="147"/>
      <c r="S90" s="147"/>
      <c r="T90" s="147"/>
      <c r="U90" s="147"/>
      <c r="V90" s="147"/>
      <c r="W90" s="147"/>
    </row>
    <row r="91" spans="2:23" s="140" customFormat="1" ht="76.5" hidden="1">
      <c r="B91" s="183" t="s">
        <v>9</v>
      </c>
      <c r="C91" s="162"/>
      <c r="D91" s="164" t="s">
        <v>538</v>
      </c>
      <c r="E91" s="164" t="s">
        <v>540</v>
      </c>
      <c r="F91" s="166" t="s">
        <v>372</v>
      </c>
      <c r="G91" s="184"/>
      <c r="H91" s="166" t="s">
        <v>540</v>
      </c>
      <c r="I91" s="193">
        <f>I92</f>
        <v>641</v>
      </c>
      <c r="J91" s="193">
        <f>J92</f>
        <v>641</v>
      </c>
      <c r="K91" s="176"/>
      <c r="L91" s="176">
        <f t="shared" si="9"/>
        <v>667</v>
      </c>
      <c r="M91" s="176">
        <f t="shared" si="9"/>
        <v>733</v>
      </c>
      <c r="N91" s="193">
        <f t="shared" si="9"/>
        <v>641</v>
      </c>
      <c r="O91" s="147"/>
      <c r="P91" s="147"/>
      <c r="Q91" s="147"/>
      <c r="R91" s="147"/>
      <c r="S91" s="147"/>
      <c r="T91" s="147"/>
      <c r="U91" s="147"/>
      <c r="V91" s="147"/>
      <c r="W91" s="147"/>
    </row>
    <row r="92" spans="2:23" s="140" customFormat="1" ht="12.75" hidden="1">
      <c r="B92" s="171" t="s">
        <v>420</v>
      </c>
      <c r="C92" s="162"/>
      <c r="D92" s="164" t="s">
        <v>538</v>
      </c>
      <c r="E92" s="164" t="s">
        <v>540</v>
      </c>
      <c r="F92" s="166" t="s">
        <v>372</v>
      </c>
      <c r="G92" s="184">
        <v>240</v>
      </c>
      <c r="H92" s="166" t="s">
        <v>540</v>
      </c>
      <c r="I92" s="193">
        <v>641</v>
      </c>
      <c r="J92" s="193">
        <v>641</v>
      </c>
      <c r="K92" s="176"/>
      <c r="L92" s="176">
        <v>667</v>
      </c>
      <c r="M92" s="176">
        <v>733</v>
      </c>
      <c r="N92" s="193">
        <v>641</v>
      </c>
      <c r="O92" s="147"/>
      <c r="P92" s="147"/>
      <c r="Q92" s="147"/>
      <c r="R92" s="147"/>
      <c r="S92" s="147"/>
      <c r="T92" s="147"/>
      <c r="U92" s="147"/>
      <c r="V92" s="147"/>
      <c r="W92" s="147"/>
    </row>
    <row r="93" spans="2:23" s="140" customFormat="1" ht="12.75" hidden="1">
      <c r="B93" s="155" t="s">
        <v>373</v>
      </c>
      <c r="C93" s="162"/>
      <c r="D93" s="202" t="s">
        <v>538</v>
      </c>
      <c r="E93" s="202" t="s">
        <v>374</v>
      </c>
      <c r="F93" s="166"/>
      <c r="G93" s="184"/>
      <c r="H93" s="188" t="s">
        <v>374</v>
      </c>
      <c r="I93" s="237">
        <f>I94+I98</f>
        <v>649.8</v>
      </c>
      <c r="J93" s="237">
        <f>J94+J98</f>
        <v>649.8</v>
      </c>
      <c r="K93" s="238"/>
      <c r="L93" s="238">
        <f>L94+L98</f>
        <v>369.8</v>
      </c>
      <c r="M93" s="238">
        <f>M94+M98</f>
        <v>374.8</v>
      </c>
      <c r="N93" s="237">
        <f>N94+N98</f>
        <v>649.8</v>
      </c>
      <c r="O93" s="147"/>
      <c r="P93" s="147"/>
      <c r="Q93" s="147"/>
      <c r="R93" s="147"/>
      <c r="S93" s="147"/>
      <c r="T93" s="147"/>
      <c r="U93" s="147"/>
      <c r="V93" s="147"/>
      <c r="W93" s="147"/>
    </row>
    <row r="94" spans="2:23" s="140" customFormat="1" ht="51.75" customHeight="1" hidden="1">
      <c r="B94" s="177" t="s">
        <v>375</v>
      </c>
      <c r="C94" s="195"/>
      <c r="D94" s="202" t="s">
        <v>538</v>
      </c>
      <c r="E94" s="202" t="s">
        <v>374</v>
      </c>
      <c r="F94" s="188" t="s">
        <v>376</v>
      </c>
      <c r="G94" s="219"/>
      <c r="H94" s="188" t="s">
        <v>374</v>
      </c>
      <c r="I94" s="220">
        <f>I96</f>
        <v>300</v>
      </c>
      <c r="J94" s="220">
        <f>J96</f>
        <v>300</v>
      </c>
      <c r="K94" s="221"/>
      <c r="L94" s="221">
        <f>L96</f>
        <v>305</v>
      </c>
      <c r="M94" s="221">
        <f>M96</f>
        <v>310</v>
      </c>
      <c r="N94" s="220">
        <f>N96</f>
        <v>300</v>
      </c>
      <c r="O94" s="147"/>
      <c r="P94" s="147"/>
      <c r="Q94" s="147"/>
      <c r="R94" s="147"/>
      <c r="S94" s="147"/>
      <c r="T94" s="147"/>
      <c r="U94" s="147"/>
      <c r="V94" s="147"/>
      <c r="W94" s="147"/>
    </row>
    <row r="95" spans="2:23" s="140" customFormat="1" ht="78" customHeight="1" hidden="1">
      <c r="B95" s="163" t="s">
        <v>195</v>
      </c>
      <c r="C95" s="239"/>
      <c r="D95" s="164" t="s">
        <v>538</v>
      </c>
      <c r="E95" s="164" t="s">
        <v>374</v>
      </c>
      <c r="F95" s="166" t="s">
        <v>378</v>
      </c>
      <c r="G95" s="189"/>
      <c r="H95" s="166" t="s">
        <v>374</v>
      </c>
      <c r="I95" s="192"/>
      <c r="J95" s="192"/>
      <c r="K95" s="181"/>
      <c r="L95" s="181"/>
      <c r="M95" s="181"/>
      <c r="N95" s="192"/>
      <c r="O95" s="147"/>
      <c r="P95" s="147"/>
      <c r="Q95" s="147"/>
      <c r="R95" s="147"/>
      <c r="S95" s="147"/>
      <c r="T95" s="147"/>
      <c r="U95" s="147"/>
      <c r="V95" s="147"/>
      <c r="W95" s="147"/>
    </row>
    <row r="96" spans="2:23" s="140" customFormat="1" ht="120" hidden="1">
      <c r="B96" s="240" t="s">
        <v>196</v>
      </c>
      <c r="C96" s="195"/>
      <c r="D96" s="164" t="s">
        <v>538</v>
      </c>
      <c r="E96" s="164" t="s">
        <v>374</v>
      </c>
      <c r="F96" s="166" t="s">
        <v>380</v>
      </c>
      <c r="G96" s="189"/>
      <c r="H96" s="166" t="s">
        <v>374</v>
      </c>
      <c r="I96" s="192">
        <f>I97</f>
        <v>300</v>
      </c>
      <c r="J96" s="192">
        <f>J97</f>
        <v>300</v>
      </c>
      <c r="K96" s="181"/>
      <c r="L96" s="181">
        <f>L97</f>
        <v>305</v>
      </c>
      <c r="M96" s="181">
        <f>M97</f>
        <v>310</v>
      </c>
      <c r="N96" s="192">
        <f>N97</f>
        <v>300</v>
      </c>
      <c r="O96" s="147"/>
      <c r="P96" s="147"/>
      <c r="Q96" s="147"/>
      <c r="R96" s="147"/>
      <c r="S96" s="147"/>
      <c r="T96" s="147"/>
      <c r="U96" s="147"/>
      <c r="V96" s="147"/>
      <c r="W96" s="147"/>
    </row>
    <row r="97" spans="2:23" s="140" customFormat="1" ht="12.75" hidden="1">
      <c r="B97" s="171" t="s">
        <v>420</v>
      </c>
      <c r="C97" s="195"/>
      <c r="D97" s="164" t="s">
        <v>538</v>
      </c>
      <c r="E97" s="164" t="s">
        <v>374</v>
      </c>
      <c r="F97" s="166" t="s">
        <v>380</v>
      </c>
      <c r="G97" s="189" t="s">
        <v>485</v>
      </c>
      <c r="H97" s="166" t="s">
        <v>374</v>
      </c>
      <c r="I97" s="193">
        <v>300</v>
      </c>
      <c r="J97" s="193">
        <v>300</v>
      </c>
      <c r="K97" s="181"/>
      <c r="L97" s="176">
        <v>305</v>
      </c>
      <c r="M97" s="176">
        <v>310</v>
      </c>
      <c r="N97" s="193">
        <v>300</v>
      </c>
      <c r="O97" s="147"/>
      <c r="P97" s="147"/>
      <c r="Q97" s="147"/>
      <c r="R97" s="147"/>
      <c r="S97" s="147"/>
      <c r="T97" s="147"/>
      <c r="U97" s="147"/>
      <c r="V97" s="147"/>
      <c r="W97" s="147"/>
    </row>
    <row r="98" spans="2:23" s="140" customFormat="1" ht="38.25" hidden="1">
      <c r="B98" s="177" t="s">
        <v>493</v>
      </c>
      <c r="C98" s="195"/>
      <c r="D98" s="202" t="s">
        <v>538</v>
      </c>
      <c r="E98" s="202" t="s">
        <v>374</v>
      </c>
      <c r="F98" s="188" t="s">
        <v>494</v>
      </c>
      <c r="G98" s="188"/>
      <c r="H98" s="188" t="s">
        <v>374</v>
      </c>
      <c r="I98" s="192">
        <f>I99+I101+I103</f>
        <v>349.8</v>
      </c>
      <c r="J98" s="192">
        <f>J99+J101+J103</f>
        <v>349.8</v>
      </c>
      <c r="K98" s="181"/>
      <c r="L98" s="181">
        <f>L99+L101+L103</f>
        <v>64.8</v>
      </c>
      <c r="M98" s="181">
        <f>M99+M101+M103</f>
        <v>64.8</v>
      </c>
      <c r="N98" s="192">
        <f>N99+N101+N103</f>
        <v>349.8</v>
      </c>
      <c r="O98" s="147"/>
      <c r="P98" s="147"/>
      <c r="Q98" s="147"/>
      <c r="R98" s="147"/>
      <c r="S98" s="147"/>
      <c r="T98" s="147"/>
      <c r="U98" s="147"/>
      <c r="V98" s="147"/>
      <c r="W98" s="147"/>
    </row>
    <row r="99" spans="2:23" s="140" customFormat="1" ht="12.75" hidden="1">
      <c r="B99" s="183" t="s">
        <v>381</v>
      </c>
      <c r="C99" s="195"/>
      <c r="D99" s="195" t="s">
        <v>538</v>
      </c>
      <c r="E99" s="195" t="s">
        <v>374</v>
      </c>
      <c r="F99" s="188" t="s">
        <v>382</v>
      </c>
      <c r="G99" s="188"/>
      <c r="H99" s="189" t="s">
        <v>374</v>
      </c>
      <c r="I99" s="192">
        <f>I100</f>
        <v>195</v>
      </c>
      <c r="J99" s="192">
        <f>J100</f>
        <v>195</v>
      </c>
      <c r="K99" s="181"/>
      <c r="L99" s="181">
        <f>L100</f>
        <v>0</v>
      </c>
      <c r="M99" s="181">
        <f>M100</f>
        <v>0</v>
      </c>
      <c r="N99" s="192">
        <f>N100</f>
        <v>195</v>
      </c>
      <c r="O99" s="147"/>
      <c r="P99" s="147"/>
      <c r="Q99" s="147"/>
      <c r="R99" s="147"/>
      <c r="S99" s="147"/>
      <c r="T99" s="147"/>
      <c r="U99" s="147"/>
      <c r="V99" s="147"/>
      <c r="W99" s="147"/>
    </row>
    <row r="100" spans="2:23" s="140" customFormat="1" ht="12.75" hidden="1">
      <c r="B100" s="171" t="s">
        <v>420</v>
      </c>
      <c r="C100" s="195"/>
      <c r="D100" s="195" t="s">
        <v>538</v>
      </c>
      <c r="E100" s="195" t="s">
        <v>374</v>
      </c>
      <c r="F100" s="189" t="s">
        <v>382</v>
      </c>
      <c r="G100" s="189" t="s">
        <v>485</v>
      </c>
      <c r="H100" s="189" t="s">
        <v>374</v>
      </c>
      <c r="I100" s="193">
        <v>195</v>
      </c>
      <c r="J100" s="193">
        <v>195</v>
      </c>
      <c r="K100" s="176"/>
      <c r="L100" s="176"/>
      <c r="M100" s="176"/>
      <c r="N100" s="193">
        <v>195</v>
      </c>
      <c r="O100" s="147"/>
      <c r="P100" s="147"/>
      <c r="Q100" s="147"/>
      <c r="R100" s="147"/>
      <c r="S100" s="147"/>
      <c r="T100" s="147"/>
      <c r="U100" s="147"/>
      <c r="V100" s="147"/>
      <c r="W100" s="147"/>
    </row>
    <row r="101" spans="2:23" s="140" customFormat="1" ht="12.75" hidden="1">
      <c r="B101" s="183" t="s">
        <v>383</v>
      </c>
      <c r="C101" s="195"/>
      <c r="D101" s="195" t="s">
        <v>538</v>
      </c>
      <c r="E101" s="195" t="s">
        <v>374</v>
      </c>
      <c r="F101" s="188" t="s">
        <v>384</v>
      </c>
      <c r="G101" s="189"/>
      <c r="H101" s="189" t="s">
        <v>374</v>
      </c>
      <c r="I101" s="192">
        <f>I102</f>
        <v>64.8</v>
      </c>
      <c r="J101" s="192">
        <f>J102</f>
        <v>64.8</v>
      </c>
      <c r="K101" s="181"/>
      <c r="L101" s="181">
        <f>L102</f>
        <v>64.8</v>
      </c>
      <c r="M101" s="181">
        <f>M102</f>
        <v>64.8</v>
      </c>
      <c r="N101" s="192">
        <f>N102</f>
        <v>64.8</v>
      </c>
      <c r="O101" s="147"/>
      <c r="P101" s="147"/>
      <c r="Q101" s="147"/>
      <c r="R101" s="147"/>
      <c r="S101" s="147"/>
      <c r="T101" s="147"/>
      <c r="U101" s="147"/>
      <c r="V101" s="147"/>
      <c r="W101" s="147"/>
    </row>
    <row r="102" spans="2:23" s="140" customFormat="1" ht="12.75" hidden="1">
      <c r="B102" s="171" t="s">
        <v>420</v>
      </c>
      <c r="C102" s="195"/>
      <c r="D102" s="195" t="s">
        <v>538</v>
      </c>
      <c r="E102" s="195" t="s">
        <v>374</v>
      </c>
      <c r="F102" s="189" t="s">
        <v>384</v>
      </c>
      <c r="G102" s="189" t="s">
        <v>485</v>
      </c>
      <c r="H102" s="189" t="s">
        <v>374</v>
      </c>
      <c r="I102" s="193">
        <v>64.8</v>
      </c>
      <c r="J102" s="193">
        <v>64.8</v>
      </c>
      <c r="K102" s="176"/>
      <c r="L102" s="176">
        <v>64.8</v>
      </c>
      <c r="M102" s="176">
        <v>64.8</v>
      </c>
      <c r="N102" s="193">
        <v>64.8</v>
      </c>
      <c r="O102" s="147"/>
      <c r="P102" s="147"/>
      <c r="Q102" s="147"/>
      <c r="R102" s="147"/>
      <c r="S102" s="147"/>
      <c r="T102" s="147"/>
      <c r="U102" s="147"/>
      <c r="V102" s="147"/>
      <c r="W102" s="147"/>
    </row>
    <row r="103" spans="2:23" s="140" customFormat="1" ht="25.5" hidden="1">
      <c r="B103" s="183" t="s">
        <v>385</v>
      </c>
      <c r="C103" s="195"/>
      <c r="D103" s="195" t="s">
        <v>538</v>
      </c>
      <c r="E103" s="195" t="s">
        <v>374</v>
      </c>
      <c r="F103" s="188" t="s">
        <v>386</v>
      </c>
      <c r="G103" s="189"/>
      <c r="H103" s="189" t="s">
        <v>374</v>
      </c>
      <c r="I103" s="192">
        <f>I104</f>
        <v>90</v>
      </c>
      <c r="J103" s="192">
        <f>J104</f>
        <v>90</v>
      </c>
      <c r="K103" s="181"/>
      <c r="L103" s="181">
        <f>L104</f>
        <v>0</v>
      </c>
      <c r="M103" s="181">
        <f>M104</f>
        <v>0</v>
      </c>
      <c r="N103" s="192">
        <f>N104</f>
        <v>90</v>
      </c>
      <c r="O103" s="147"/>
      <c r="P103" s="147"/>
      <c r="Q103" s="147"/>
      <c r="R103" s="147"/>
      <c r="S103" s="147"/>
      <c r="T103" s="147"/>
      <c r="U103" s="147"/>
      <c r="V103" s="147"/>
      <c r="W103" s="147"/>
    </row>
    <row r="104" spans="2:23" s="140" customFormat="1" ht="12.75" hidden="1">
      <c r="B104" s="171" t="s">
        <v>420</v>
      </c>
      <c r="C104" s="195"/>
      <c r="D104" s="195" t="s">
        <v>538</v>
      </c>
      <c r="E104" s="195" t="s">
        <v>374</v>
      </c>
      <c r="F104" s="189" t="s">
        <v>386</v>
      </c>
      <c r="G104" s="189" t="s">
        <v>485</v>
      </c>
      <c r="H104" s="189" t="s">
        <v>374</v>
      </c>
      <c r="I104" s="193">
        <v>90</v>
      </c>
      <c r="J104" s="193">
        <v>90</v>
      </c>
      <c r="K104" s="181"/>
      <c r="L104" s="181"/>
      <c r="M104" s="181"/>
      <c r="N104" s="193">
        <v>90</v>
      </c>
      <c r="O104" s="147"/>
      <c r="P104" s="147"/>
      <c r="Q104" s="147"/>
      <c r="R104" s="147"/>
      <c r="S104" s="147"/>
      <c r="T104" s="147"/>
      <c r="U104" s="147"/>
      <c r="V104" s="147"/>
      <c r="W104" s="147"/>
    </row>
    <row r="105" spans="2:23" s="140" customFormat="1" ht="15" hidden="1">
      <c r="B105" s="211" t="s">
        <v>387</v>
      </c>
      <c r="C105" s="212"/>
      <c r="D105" s="212" t="s">
        <v>388</v>
      </c>
      <c r="E105" s="241"/>
      <c r="F105" s="242"/>
      <c r="G105" s="242"/>
      <c r="H105" s="242"/>
      <c r="I105" s="243">
        <f>I106+I117+I130+I139</f>
        <v>22021.318999999996</v>
      </c>
      <c r="J105" s="243">
        <f>J106+J117+J130+J139</f>
        <v>22021.318999999996</v>
      </c>
      <c r="K105" s="214"/>
      <c r="L105" s="244">
        <f>L106+L117+L130+L139</f>
        <v>27710.55</v>
      </c>
      <c r="M105" s="244">
        <f>M106+M117+M130+M139</f>
        <v>26064.505</v>
      </c>
      <c r="N105" s="243">
        <f>N106+N117+N130+N139</f>
        <v>22021.318999999996</v>
      </c>
      <c r="O105" s="147"/>
      <c r="P105" s="147"/>
      <c r="Q105" s="147"/>
      <c r="R105" s="147"/>
      <c r="S105" s="147"/>
      <c r="T105" s="147"/>
      <c r="U105" s="147"/>
      <c r="V105" s="147"/>
      <c r="W105" s="147"/>
    </row>
    <row r="106" spans="2:14" ht="12.75" hidden="1">
      <c r="B106" s="177" t="s">
        <v>389</v>
      </c>
      <c r="C106" s="202"/>
      <c r="D106" s="202" t="s">
        <v>388</v>
      </c>
      <c r="E106" s="202" t="s">
        <v>390</v>
      </c>
      <c r="F106" s="189"/>
      <c r="G106" s="189"/>
      <c r="H106" s="188" t="s">
        <v>390</v>
      </c>
      <c r="I106" s="187">
        <f>I107+I112</f>
        <v>9048</v>
      </c>
      <c r="J106" s="187">
        <f>J107+J112</f>
        <v>9048</v>
      </c>
      <c r="K106" s="174"/>
      <c r="L106" s="174">
        <f>L107+L112</f>
        <v>10000</v>
      </c>
      <c r="M106" s="174">
        <f>M107+M112</f>
        <v>10000</v>
      </c>
      <c r="N106" s="187">
        <f>N107+N112</f>
        <v>9048</v>
      </c>
    </row>
    <row r="107" spans="2:14" ht="53.25" customHeight="1" hidden="1">
      <c r="B107" s="245" t="s">
        <v>391</v>
      </c>
      <c r="C107" s="202"/>
      <c r="D107" s="179" t="s">
        <v>388</v>
      </c>
      <c r="E107" s="202" t="s">
        <v>390</v>
      </c>
      <c r="F107" s="188" t="s">
        <v>392</v>
      </c>
      <c r="G107" s="219"/>
      <c r="H107" s="188" t="s">
        <v>390</v>
      </c>
      <c r="I107" s="219"/>
      <c r="J107" s="219"/>
      <c r="K107" s="229"/>
      <c r="L107" s="100"/>
      <c r="M107" s="246"/>
      <c r="N107" s="219"/>
    </row>
    <row r="108" spans="2:14" ht="63.75" hidden="1">
      <c r="B108" s="247" t="s">
        <v>197</v>
      </c>
      <c r="C108" s="195"/>
      <c r="D108" s="178" t="s">
        <v>388</v>
      </c>
      <c r="E108" s="195" t="s">
        <v>390</v>
      </c>
      <c r="F108" s="189" t="s">
        <v>394</v>
      </c>
      <c r="G108" s="189"/>
      <c r="H108" s="189" t="s">
        <v>390</v>
      </c>
      <c r="I108" s="160"/>
      <c r="J108" s="160"/>
      <c r="K108" s="161"/>
      <c r="L108" s="161"/>
      <c r="M108" s="161"/>
      <c r="N108" s="160"/>
    </row>
    <row r="109" spans="2:14" ht="81" customHeight="1" hidden="1">
      <c r="B109" s="248" t="s">
        <v>459</v>
      </c>
      <c r="C109" s="195"/>
      <c r="D109" s="178" t="s">
        <v>388</v>
      </c>
      <c r="E109" s="195" t="s">
        <v>390</v>
      </c>
      <c r="F109" s="189" t="s">
        <v>396</v>
      </c>
      <c r="G109" s="189"/>
      <c r="H109" s="189" t="s">
        <v>390</v>
      </c>
      <c r="I109" s="160"/>
      <c r="J109" s="160"/>
      <c r="K109" s="161"/>
      <c r="L109" s="161"/>
      <c r="M109" s="161"/>
      <c r="N109" s="160"/>
    </row>
    <row r="110" spans="2:14" ht="81" customHeight="1" hidden="1">
      <c r="B110" s="247" t="s">
        <v>460</v>
      </c>
      <c r="C110" s="195"/>
      <c r="D110" s="178" t="s">
        <v>388</v>
      </c>
      <c r="E110" s="195" t="s">
        <v>390</v>
      </c>
      <c r="F110" s="189" t="s">
        <v>398</v>
      </c>
      <c r="G110" s="189"/>
      <c r="H110" s="189" t="s">
        <v>390</v>
      </c>
      <c r="I110" s="192"/>
      <c r="J110" s="192"/>
      <c r="K110" s="181"/>
      <c r="L110" s="181"/>
      <c r="M110" s="181"/>
      <c r="N110" s="192"/>
    </row>
    <row r="111" spans="2:14" ht="63.75" hidden="1">
      <c r="B111" s="248" t="s">
        <v>461</v>
      </c>
      <c r="C111" s="195"/>
      <c r="D111" s="178" t="s">
        <v>388</v>
      </c>
      <c r="E111" s="195" t="s">
        <v>390</v>
      </c>
      <c r="F111" s="189" t="s">
        <v>400</v>
      </c>
      <c r="G111" s="189"/>
      <c r="H111" s="189" t="s">
        <v>390</v>
      </c>
      <c r="I111" s="192"/>
      <c r="J111" s="192"/>
      <c r="K111" s="181"/>
      <c r="L111" s="181"/>
      <c r="M111" s="181"/>
      <c r="N111" s="192"/>
    </row>
    <row r="112" spans="2:14" ht="39" customHeight="1" hidden="1">
      <c r="B112" s="177" t="s">
        <v>493</v>
      </c>
      <c r="C112" s="195"/>
      <c r="D112" s="202" t="s">
        <v>388</v>
      </c>
      <c r="E112" s="202" t="s">
        <v>390</v>
      </c>
      <c r="F112" s="188" t="s">
        <v>494</v>
      </c>
      <c r="G112" s="249"/>
      <c r="H112" s="188" t="s">
        <v>390</v>
      </c>
      <c r="I112" s="250">
        <f>I113+I115</f>
        <v>9048</v>
      </c>
      <c r="J112" s="250">
        <f>J113+J115</f>
        <v>9048</v>
      </c>
      <c r="K112" s="251"/>
      <c r="L112" s="252">
        <f>L113+L115</f>
        <v>10000</v>
      </c>
      <c r="M112" s="252">
        <f>M113+M115</f>
        <v>10000</v>
      </c>
      <c r="N112" s="250">
        <f>N113+N115</f>
        <v>9048</v>
      </c>
    </row>
    <row r="113" spans="2:14" ht="25.5" hidden="1">
      <c r="B113" s="253" t="s">
        <v>401</v>
      </c>
      <c r="C113" s="195"/>
      <c r="D113" s="195" t="s">
        <v>388</v>
      </c>
      <c r="E113" s="195" t="s">
        <v>390</v>
      </c>
      <c r="F113" s="189" t="s">
        <v>402</v>
      </c>
      <c r="G113" s="249"/>
      <c r="H113" s="189" t="s">
        <v>390</v>
      </c>
      <c r="I113" s="250">
        <f>I114</f>
        <v>420</v>
      </c>
      <c r="J113" s="250">
        <f>J114</f>
        <v>420</v>
      </c>
      <c r="K113" s="251"/>
      <c r="L113" s="252">
        <f>L114</f>
        <v>0</v>
      </c>
      <c r="M113" s="252">
        <f>M114</f>
        <v>0</v>
      </c>
      <c r="N113" s="250">
        <f>N114</f>
        <v>420</v>
      </c>
    </row>
    <row r="114" spans="2:14" ht="12.75" hidden="1">
      <c r="B114" s="171" t="s">
        <v>420</v>
      </c>
      <c r="C114" s="195"/>
      <c r="D114" s="195" t="s">
        <v>388</v>
      </c>
      <c r="E114" s="195" t="s">
        <v>390</v>
      </c>
      <c r="F114" s="189" t="s">
        <v>402</v>
      </c>
      <c r="G114" s="189" t="s">
        <v>485</v>
      </c>
      <c r="H114" s="189" t="s">
        <v>390</v>
      </c>
      <c r="I114" s="254">
        <v>420</v>
      </c>
      <c r="J114" s="254">
        <v>420</v>
      </c>
      <c r="K114" s="255"/>
      <c r="L114" s="256"/>
      <c r="M114" s="257"/>
      <c r="N114" s="254">
        <v>420</v>
      </c>
    </row>
    <row r="115" spans="2:14" ht="18.75" customHeight="1" hidden="1">
      <c r="B115" s="253" t="s">
        <v>403</v>
      </c>
      <c r="C115" s="195"/>
      <c r="D115" s="195" t="s">
        <v>388</v>
      </c>
      <c r="E115" s="195" t="s">
        <v>390</v>
      </c>
      <c r="F115" s="189" t="s">
        <v>404</v>
      </c>
      <c r="G115" s="249"/>
      <c r="H115" s="189" t="s">
        <v>390</v>
      </c>
      <c r="I115" s="254">
        <f>I116</f>
        <v>8628</v>
      </c>
      <c r="J115" s="254">
        <f>J116</f>
        <v>8628</v>
      </c>
      <c r="K115" s="252"/>
      <c r="L115" s="258">
        <f>L116</f>
        <v>10000</v>
      </c>
      <c r="M115" s="258">
        <f>M116</f>
        <v>10000</v>
      </c>
      <c r="N115" s="254">
        <f>N116</f>
        <v>8628</v>
      </c>
    </row>
    <row r="116" spans="2:14" ht="25.5" customHeight="1" hidden="1">
      <c r="B116" s="259" t="s">
        <v>146</v>
      </c>
      <c r="C116" s="195"/>
      <c r="D116" s="195" t="s">
        <v>388</v>
      </c>
      <c r="E116" s="195" t="s">
        <v>390</v>
      </c>
      <c r="F116" s="189" t="s">
        <v>404</v>
      </c>
      <c r="G116" s="189" t="s">
        <v>147</v>
      </c>
      <c r="H116" s="189" t="s">
        <v>390</v>
      </c>
      <c r="I116" s="260">
        <v>8628</v>
      </c>
      <c r="J116" s="260">
        <v>8628</v>
      </c>
      <c r="K116" s="261"/>
      <c r="L116" s="262">
        <v>10000</v>
      </c>
      <c r="M116" s="263">
        <v>10000</v>
      </c>
      <c r="N116" s="260">
        <v>8628</v>
      </c>
    </row>
    <row r="117" spans="2:14" ht="12.75" hidden="1">
      <c r="B117" s="177" t="s">
        <v>148</v>
      </c>
      <c r="C117" s="202"/>
      <c r="D117" s="202" t="s">
        <v>388</v>
      </c>
      <c r="E117" s="202" t="s">
        <v>149</v>
      </c>
      <c r="F117" s="189"/>
      <c r="G117" s="189"/>
      <c r="H117" s="188" t="s">
        <v>149</v>
      </c>
      <c r="I117" s="180">
        <f>I118+I125</f>
        <v>1214.55</v>
      </c>
      <c r="J117" s="180">
        <f>J118+J125</f>
        <v>1214.55</v>
      </c>
      <c r="K117" s="181"/>
      <c r="L117" s="264">
        <f>L118+L125</f>
        <v>4085</v>
      </c>
      <c r="M117" s="181">
        <f>M118+M125</f>
        <v>85</v>
      </c>
      <c r="N117" s="180">
        <f>N118+N125</f>
        <v>1214.55</v>
      </c>
    </row>
    <row r="118" spans="2:14" ht="57.75" customHeight="1" hidden="1">
      <c r="B118" s="265" t="s">
        <v>27</v>
      </c>
      <c r="C118" s="202"/>
      <c r="D118" s="179" t="s">
        <v>388</v>
      </c>
      <c r="E118" s="202" t="s">
        <v>149</v>
      </c>
      <c r="F118" s="188" t="s">
        <v>150</v>
      </c>
      <c r="G118" s="219"/>
      <c r="H118" s="188" t="s">
        <v>149</v>
      </c>
      <c r="I118" s="266">
        <f>I119</f>
        <v>1129.55</v>
      </c>
      <c r="J118" s="266">
        <f>J119</f>
        <v>1129.55</v>
      </c>
      <c r="K118" s="221"/>
      <c r="L118" s="267">
        <f aca="true" t="shared" si="10" ref="L118:N119">L119</f>
        <v>4000</v>
      </c>
      <c r="M118" s="267">
        <f t="shared" si="10"/>
        <v>0</v>
      </c>
      <c r="N118" s="266">
        <f t="shared" si="10"/>
        <v>1129.55</v>
      </c>
    </row>
    <row r="119" spans="2:14" ht="76.5" hidden="1">
      <c r="B119" s="253" t="s">
        <v>462</v>
      </c>
      <c r="C119" s="195"/>
      <c r="D119" s="178" t="s">
        <v>388</v>
      </c>
      <c r="E119" s="195" t="s">
        <v>149</v>
      </c>
      <c r="F119" s="189" t="s">
        <v>152</v>
      </c>
      <c r="G119" s="189"/>
      <c r="H119" s="189" t="s">
        <v>149</v>
      </c>
      <c r="I119" s="268">
        <f>I120</f>
        <v>1129.55</v>
      </c>
      <c r="J119" s="268">
        <f>J120</f>
        <v>1129.55</v>
      </c>
      <c r="K119" s="264"/>
      <c r="L119" s="264">
        <f t="shared" si="10"/>
        <v>4000</v>
      </c>
      <c r="M119" s="181">
        <f t="shared" si="10"/>
        <v>0</v>
      </c>
      <c r="N119" s="268">
        <f t="shared" si="10"/>
        <v>1129.55</v>
      </c>
    </row>
    <row r="120" spans="2:14" ht="25.5" hidden="1">
      <c r="B120" s="253" t="s">
        <v>153</v>
      </c>
      <c r="C120" s="195"/>
      <c r="D120" s="178" t="s">
        <v>388</v>
      </c>
      <c r="E120" s="195" t="s">
        <v>149</v>
      </c>
      <c r="F120" s="189" t="s">
        <v>152</v>
      </c>
      <c r="G120" s="189" t="s">
        <v>154</v>
      </c>
      <c r="H120" s="189" t="s">
        <v>149</v>
      </c>
      <c r="I120" s="185">
        <v>1129.55</v>
      </c>
      <c r="J120" s="185">
        <v>1129.55</v>
      </c>
      <c r="K120" s="264"/>
      <c r="L120" s="186">
        <v>4000</v>
      </c>
      <c r="M120" s="181"/>
      <c r="N120" s="185">
        <v>1129.55</v>
      </c>
    </row>
    <row r="121" spans="2:14" ht="51" hidden="1">
      <c r="B121" s="253" t="s">
        <v>155</v>
      </c>
      <c r="C121" s="195"/>
      <c r="D121" s="178" t="s">
        <v>388</v>
      </c>
      <c r="E121" s="195" t="s">
        <v>149</v>
      </c>
      <c r="F121" s="189" t="s">
        <v>156</v>
      </c>
      <c r="G121" s="189"/>
      <c r="H121" s="189" t="s">
        <v>149</v>
      </c>
      <c r="I121" s="192"/>
      <c r="J121" s="192"/>
      <c r="K121" s="181"/>
      <c r="L121" s="181"/>
      <c r="M121" s="181"/>
      <c r="N121" s="192"/>
    </row>
    <row r="122" spans="2:14" ht="42.75" customHeight="1" hidden="1">
      <c r="B122" s="265" t="s">
        <v>28</v>
      </c>
      <c r="C122" s="202"/>
      <c r="D122" s="179" t="s">
        <v>388</v>
      </c>
      <c r="E122" s="202" t="s">
        <v>149</v>
      </c>
      <c r="F122" s="188" t="s">
        <v>157</v>
      </c>
      <c r="G122" s="219"/>
      <c r="H122" s="188" t="s">
        <v>149</v>
      </c>
      <c r="I122" s="219"/>
      <c r="J122" s="219"/>
      <c r="K122" s="269"/>
      <c r="L122" s="100"/>
      <c r="M122" s="246"/>
      <c r="N122" s="219"/>
    </row>
    <row r="123" spans="2:14" ht="72.75" customHeight="1" hidden="1">
      <c r="B123" s="183" t="s">
        <v>158</v>
      </c>
      <c r="C123" s="195"/>
      <c r="D123" s="178" t="s">
        <v>388</v>
      </c>
      <c r="E123" s="195" t="s">
        <v>149</v>
      </c>
      <c r="F123" s="189" t="s">
        <v>159</v>
      </c>
      <c r="G123" s="189"/>
      <c r="H123" s="189" t="s">
        <v>149</v>
      </c>
      <c r="I123" s="192"/>
      <c r="J123" s="192"/>
      <c r="K123" s="181"/>
      <c r="L123" s="181"/>
      <c r="M123" s="181"/>
      <c r="N123" s="192"/>
    </row>
    <row r="124" spans="2:14" ht="57" customHeight="1" hidden="1">
      <c r="B124" s="253" t="s">
        <v>160</v>
      </c>
      <c r="C124" s="202"/>
      <c r="D124" s="178" t="s">
        <v>388</v>
      </c>
      <c r="E124" s="195" t="s">
        <v>149</v>
      </c>
      <c r="F124" s="189" t="s">
        <v>161</v>
      </c>
      <c r="G124" s="189"/>
      <c r="H124" s="189" t="s">
        <v>149</v>
      </c>
      <c r="I124" s="192"/>
      <c r="J124" s="192"/>
      <c r="K124" s="181"/>
      <c r="L124" s="181"/>
      <c r="M124" s="181"/>
      <c r="N124" s="192"/>
    </row>
    <row r="125" spans="2:23" s="270" customFormat="1" ht="39" customHeight="1" hidden="1">
      <c r="B125" s="177" t="s">
        <v>493</v>
      </c>
      <c r="C125" s="195"/>
      <c r="D125" s="202" t="s">
        <v>388</v>
      </c>
      <c r="E125" s="202" t="s">
        <v>149</v>
      </c>
      <c r="F125" s="188" t="s">
        <v>494</v>
      </c>
      <c r="G125" s="249"/>
      <c r="H125" s="188" t="s">
        <v>149</v>
      </c>
      <c r="I125" s="220">
        <f>I126</f>
        <v>85</v>
      </c>
      <c r="J125" s="220">
        <f>J126</f>
        <v>85</v>
      </c>
      <c r="K125" s="221"/>
      <c r="L125" s="221">
        <f>L126</f>
        <v>85</v>
      </c>
      <c r="M125" s="221">
        <f>M126</f>
        <v>85</v>
      </c>
      <c r="N125" s="220">
        <f>N126</f>
        <v>85</v>
      </c>
      <c r="O125" s="271"/>
      <c r="P125" s="271"/>
      <c r="Q125" s="271"/>
      <c r="R125" s="271"/>
      <c r="S125" s="271"/>
      <c r="T125" s="271"/>
      <c r="U125" s="271"/>
      <c r="V125" s="271"/>
      <c r="W125" s="271"/>
    </row>
    <row r="126" spans="2:23" s="270" customFormat="1" ht="43.5" customHeight="1" hidden="1">
      <c r="B126" s="183" t="s">
        <v>162</v>
      </c>
      <c r="C126" s="195"/>
      <c r="D126" s="195" t="s">
        <v>388</v>
      </c>
      <c r="E126" s="195" t="s">
        <v>149</v>
      </c>
      <c r="F126" s="189" t="s">
        <v>163</v>
      </c>
      <c r="G126" s="249"/>
      <c r="H126" s="189" t="s">
        <v>149</v>
      </c>
      <c r="I126" s="250">
        <f>I129</f>
        <v>85</v>
      </c>
      <c r="J126" s="250">
        <f>J129</f>
        <v>85</v>
      </c>
      <c r="K126" s="252"/>
      <c r="L126" s="252">
        <f>L129</f>
        <v>85</v>
      </c>
      <c r="M126" s="252">
        <f>M129</f>
        <v>85</v>
      </c>
      <c r="N126" s="250">
        <f>N129</f>
        <v>85</v>
      </c>
      <c r="O126" s="271"/>
      <c r="P126" s="271"/>
      <c r="Q126" s="271"/>
      <c r="R126" s="271"/>
      <c r="S126" s="271"/>
      <c r="T126" s="271"/>
      <c r="U126" s="271"/>
      <c r="V126" s="271"/>
      <c r="W126" s="271"/>
    </row>
    <row r="127" spans="2:23" s="270" customFormat="1" ht="60.75" customHeight="1" hidden="1">
      <c r="B127" s="196" t="s">
        <v>164</v>
      </c>
      <c r="C127" s="224"/>
      <c r="D127" s="224" t="s">
        <v>388</v>
      </c>
      <c r="E127" s="224" t="s">
        <v>149</v>
      </c>
      <c r="F127" s="225" t="s">
        <v>165</v>
      </c>
      <c r="G127" s="1205" t="s">
        <v>166</v>
      </c>
      <c r="H127" s="1206"/>
      <c r="I127" s="1206"/>
      <c r="J127" s="1207"/>
      <c r="K127" s="272"/>
      <c r="O127" s="271"/>
      <c r="P127" s="271"/>
      <c r="Q127" s="271"/>
      <c r="R127" s="271"/>
      <c r="S127" s="271"/>
      <c r="T127" s="271"/>
      <c r="U127" s="271"/>
      <c r="V127" s="271"/>
      <c r="W127" s="271"/>
    </row>
    <row r="128" spans="2:23" s="270" customFormat="1" ht="48" customHeight="1" hidden="1">
      <c r="B128" s="196" t="s">
        <v>167</v>
      </c>
      <c r="C128" s="224"/>
      <c r="D128" s="224" t="s">
        <v>388</v>
      </c>
      <c r="E128" s="224" t="s">
        <v>149</v>
      </c>
      <c r="F128" s="225" t="s">
        <v>168</v>
      </c>
      <c r="G128" s="1202" t="s">
        <v>169</v>
      </c>
      <c r="H128" s="1203"/>
      <c r="I128" s="1203"/>
      <c r="J128" s="1208"/>
      <c r="K128" s="272"/>
      <c r="O128" s="271"/>
      <c r="P128" s="271"/>
      <c r="Q128" s="271"/>
      <c r="R128" s="271"/>
      <c r="S128" s="271"/>
      <c r="T128" s="271"/>
      <c r="U128" s="271"/>
      <c r="V128" s="271"/>
      <c r="W128" s="271"/>
    </row>
    <row r="129" spans="2:23" s="270" customFormat="1" ht="16.5" customHeight="1" hidden="1">
      <c r="B129" s="171" t="s">
        <v>420</v>
      </c>
      <c r="C129" s="224"/>
      <c r="D129" s="195" t="s">
        <v>388</v>
      </c>
      <c r="E129" s="195" t="s">
        <v>149</v>
      </c>
      <c r="F129" s="189" t="s">
        <v>163</v>
      </c>
      <c r="G129" s="166" t="s">
        <v>485</v>
      </c>
      <c r="H129" s="189" t="s">
        <v>149</v>
      </c>
      <c r="I129" s="274">
        <v>85</v>
      </c>
      <c r="J129" s="274">
        <v>85</v>
      </c>
      <c r="K129" s="275"/>
      <c r="L129" s="276">
        <v>85</v>
      </c>
      <c r="M129" s="277">
        <v>85</v>
      </c>
      <c r="N129" s="274">
        <v>85</v>
      </c>
      <c r="O129" s="271"/>
      <c r="P129" s="271"/>
      <c r="Q129" s="271"/>
      <c r="R129" s="271"/>
      <c r="S129" s="271"/>
      <c r="T129" s="271"/>
      <c r="U129" s="271"/>
      <c r="V129" s="271"/>
      <c r="W129" s="271"/>
    </row>
    <row r="130" spans="2:14" ht="20.25" customHeight="1" hidden="1">
      <c r="B130" s="177" t="s">
        <v>170</v>
      </c>
      <c r="C130" s="195"/>
      <c r="D130" s="202" t="s">
        <v>388</v>
      </c>
      <c r="E130" s="202" t="s">
        <v>171</v>
      </c>
      <c r="F130" s="189"/>
      <c r="G130" s="189"/>
      <c r="H130" s="188" t="s">
        <v>171</v>
      </c>
      <c r="I130" s="278">
        <f>I131+I134</f>
        <v>11758.768999999998</v>
      </c>
      <c r="J130" s="278">
        <f>J131+J134</f>
        <v>11758.768999999998</v>
      </c>
      <c r="K130" s="181"/>
      <c r="L130" s="279">
        <f>L131+L134</f>
        <v>13625.55</v>
      </c>
      <c r="M130" s="279">
        <f>M131+M134</f>
        <v>15979.505000000001</v>
      </c>
      <c r="N130" s="278">
        <f>N131+N134</f>
        <v>11758.768999999998</v>
      </c>
    </row>
    <row r="131" spans="2:14" ht="54.75" customHeight="1" hidden="1">
      <c r="B131" s="280" t="s">
        <v>172</v>
      </c>
      <c r="C131" s="202"/>
      <c r="D131" s="179" t="s">
        <v>388</v>
      </c>
      <c r="E131" s="202" t="s">
        <v>171</v>
      </c>
      <c r="F131" s="188" t="s">
        <v>173</v>
      </c>
      <c r="G131" s="219"/>
      <c r="H131" s="188" t="s">
        <v>171</v>
      </c>
      <c r="I131" s="220">
        <f>I132</f>
        <v>2275.006</v>
      </c>
      <c r="J131" s="220">
        <f>J132</f>
        <v>2275.006</v>
      </c>
      <c r="K131" s="221"/>
      <c r="L131" s="221">
        <f aca="true" t="shared" si="11" ref="L131:N132">L132</f>
        <v>6008.35</v>
      </c>
      <c r="M131" s="221">
        <f t="shared" si="11"/>
        <v>8515.705</v>
      </c>
      <c r="N131" s="220">
        <f t="shared" si="11"/>
        <v>2275.006</v>
      </c>
    </row>
    <row r="132" spans="2:14" ht="69.75" customHeight="1" hidden="1">
      <c r="B132" s="253" t="s">
        <v>463</v>
      </c>
      <c r="C132" s="195"/>
      <c r="D132" s="178" t="s">
        <v>388</v>
      </c>
      <c r="E132" s="195" t="s">
        <v>171</v>
      </c>
      <c r="F132" s="189" t="s">
        <v>175</v>
      </c>
      <c r="G132" s="189"/>
      <c r="H132" s="189" t="s">
        <v>171</v>
      </c>
      <c r="I132" s="180">
        <f>I133</f>
        <v>2275.006</v>
      </c>
      <c r="J132" s="180">
        <f>J133</f>
        <v>2275.006</v>
      </c>
      <c r="K132" s="181"/>
      <c r="L132" s="182">
        <f t="shared" si="11"/>
        <v>6008.35</v>
      </c>
      <c r="M132" s="182">
        <f t="shared" si="11"/>
        <v>8515.705</v>
      </c>
      <c r="N132" s="180">
        <f t="shared" si="11"/>
        <v>2275.006</v>
      </c>
    </row>
    <row r="133" spans="2:14" ht="12" customHeight="1" hidden="1">
      <c r="B133" s="171" t="s">
        <v>420</v>
      </c>
      <c r="C133" s="195"/>
      <c r="D133" s="178" t="s">
        <v>388</v>
      </c>
      <c r="E133" s="195" t="s">
        <v>171</v>
      </c>
      <c r="F133" s="189" t="s">
        <v>175</v>
      </c>
      <c r="G133" s="189" t="s">
        <v>485</v>
      </c>
      <c r="H133" s="189" t="s">
        <v>171</v>
      </c>
      <c r="I133" s="180">
        <v>2275.006</v>
      </c>
      <c r="J133" s="180">
        <v>2275.006</v>
      </c>
      <c r="K133" s="192"/>
      <c r="L133" s="281">
        <v>6008.35</v>
      </c>
      <c r="M133" s="281">
        <v>8515.705</v>
      </c>
      <c r="N133" s="180">
        <v>2275.006</v>
      </c>
    </row>
    <row r="134" spans="2:14" ht="56.25" customHeight="1" hidden="1">
      <c r="B134" s="265" t="s">
        <v>29</v>
      </c>
      <c r="C134" s="195"/>
      <c r="D134" s="202" t="s">
        <v>388</v>
      </c>
      <c r="E134" s="202" t="s">
        <v>171</v>
      </c>
      <c r="F134" s="188" t="s">
        <v>176</v>
      </c>
      <c r="G134" s="219"/>
      <c r="H134" s="188" t="s">
        <v>171</v>
      </c>
      <c r="I134" s="220">
        <f>I135+I137</f>
        <v>9483.762999999999</v>
      </c>
      <c r="J134" s="220">
        <f>J135+J137</f>
        <v>9483.762999999999</v>
      </c>
      <c r="K134" s="229"/>
      <c r="L134" s="221">
        <f>L135+L137</f>
        <v>7617.2</v>
      </c>
      <c r="M134" s="279">
        <f>M135+M137</f>
        <v>7463.8</v>
      </c>
      <c r="N134" s="220">
        <f>N135+N137</f>
        <v>9483.762999999999</v>
      </c>
    </row>
    <row r="135" spans="2:14" ht="76.5" hidden="1">
      <c r="B135" s="183" t="s">
        <v>464</v>
      </c>
      <c r="C135" s="195"/>
      <c r="D135" s="202" t="s">
        <v>388</v>
      </c>
      <c r="E135" s="202" t="s">
        <v>171</v>
      </c>
      <c r="F135" s="189" t="s">
        <v>177</v>
      </c>
      <c r="G135" s="189"/>
      <c r="H135" s="188" t="s">
        <v>171</v>
      </c>
      <c r="I135" s="180">
        <f>I136</f>
        <v>5353.775000000001</v>
      </c>
      <c r="J135" s="180">
        <f>J136</f>
        <v>5353.775000000001</v>
      </c>
      <c r="K135" s="181"/>
      <c r="L135" s="181">
        <f>L136</f>
        <v>5406.2</v>
      </c>
      <c r="M135" s="181">
        <f>M136</f>
        <v>5230.3</v>
      </c>
      <c r="N135" s="180">
        <f>N136</f>
        <v>5353.775000000001</v>
      </c>
    </row>
    <row r="136" spans="2:14" ht="12.75" hidden="1">
      <c r="B136" s="171" t="s">
        <v>420</v>
      </c>
      <c r="C136" s="195"/>
      <c r="D136" s="195" t="s">
        <v>388</v>
      </c>
      <c r="E136" s="195" t="s">
        <v>171</v>
      </c>
      <c r="F136" s="189" t="s">
        <v>177</v>
      </c>
      <c r="G136" s="189" t="s">
        <v>485</v>
      </c>
      <c r="H136" s="189" t="s">
        <v>171</v>
      </c>
      <c r="I136" s="187">
        <f>5356.1-4835.3+2500.3+2332.675</f>
        <v>5353.775000000001</v>
      </c>
      <c r="J136" s="187">
        <f>5356.1-4835.3+2500.3+2332.675</f>
        <v>5353.775000000001</v>
      </c>
      <c r="K136" s="192"/>
      <c r="L136" s="187">
        <v>5406.2</v>
      </c>
      <c r="M136" s="187">
        <v>5230.3</v>
      </c>
      <c r="N136" s="187">
        <f>5356.1-4835.3+2500.3+2332.675</f>
        <v>5353.775000000001</v>
      </c>
    </row>
    <row r="137" spans="2:14" ht="78.75" customHeight="1" hidden="1">
      <c r="B137" s="183" t="s">
        <v>465</v>
      </c>
      <c r="C137" s="195"/>
      <c r="D137" s="202" t="s">
        <v>388</v>
      </c>
      <c r="E137" s="202" t="s">
        <v>171</v>
      </c>
      <c r="F137" s="189" t="s">
        <v>179</v>
      </c>
      <c r="G137" s="189"/>
      <c r="H137" s="188" t="s">
        <v>171</v>
      </c>
      <c r="I137" s="180">
        <f>I138</f>
        <v>4129.987999999999</v>
      </c>
      <c r="J137" s="180">
        <f>J138</f>
        <v>4129.987999999999</v>
      </c>
      <c r="K137" s="182"/>
      <c r="L137" s="182">
        <f>L138</f>
        <v>2211</v>
      </c>
      <c r="M137" s="182">
        <f>M138</f>
        <v>2233.5</v>
      </c>
      <c r="N137" s="180">
        <f>N138</f>
        <v>4129.987999999999</v>
      </c>
    </row>
    <row r="138" spans="2:14" ht="18" customHeight="1" hidden="1">
      <c r="B138" s="171" t="s">
        <v>420</v>
      </c>
      <c r="C138" s="195"/>
      <c r="D138" s="195" t="s">
        <v>388</v>
      </c>
      <c r="E138" s="195" t="s">
        <v>171</v>
      </c>
      <c r="F138" s="189" t="s">
        <v>179</v>
      </c>
      <c r="G138" s="189" t="s">
        <v>485</v>
      </c>
      <c r="H138" s="189" t="s">
        <v>171</v>
      </c>
      <c r="I138" s="180">
        <f>2142.2+1447.788+540</f>
        <v>4129.987999999999</v>
      </c>
      <c r="J138" s="180">
        <f>2142.2+1447.788+540</f>
        <v>4129.987999999999</v>
      </c>
      <c r="K138" s="180"/>
      <c r="L138" s="180">
        <v>2211</v>
      </c>
      <c r="M138" s="180">
        <v>2233.5</v>
      </c>
      <c r="N138" s="180">
        <f>2142.2+1447.788+540</f>
        <v>4129.987999999999</v>
      </c>
    </row>
    <row r="139" spans="2:14" ht="19.5" customHeight="1" hidden="1">
      <c r="B139" s="177" t="s">
        <v>180</v>
      </c>
      <c r="C139" s="195"/>
      <c r="D139" s="202" t="s">
        <v>388</v>
      </c>
      <c r="E139" s="202" t="s">
        <v>181</v>
      </c>
      <c r="F139" s="189"/>
      <c r="G139" s="189"/>
      <c r="H139" s="188" t="s">
        <v>181</v>
      </c>
      <c r="I139" s="192">
        <f aca="true" t="shared" si="12" ref="I139:J142">I140</f>
        <v>0</v>
      </c>
      <c r="J139" s="192">
        <f t="shared" si="12"/>
        <v>0</v>
      </c>
      <c r="K139" s="181"/>
      <c r="L139" s="181">
        <f aca="true" t="shared" si="13" ref="L139:M142">L140</f>
        <v>0</v>
      </c>
      <c r="M139" s="181">
        <f t="shared" si="13"/>
        <v>0</v>
      </c>
      <c r="N139" s="192">
        <f>N140</f>
        <v>0</v>
      </c>
    </row>
    <row r="140" spans="2:23" s="270" customFormat="1" ht="38.25" hidden="1">
      <c r="B140" s="177" t="s">
        <v>493</v>
      </c>
      <c r="C140" s="195"/>
      <c r="D140" s="202" t="s">
        <v>388</v>
      </c>
      <c r="E140" s="202" t="s">
        <v>181</v>
      </c>
      <c r="F140" s="189"/>
      <c r="G140" s="189"/>
      <c r="H140" s="188" t="s">
        <v>181</v>
      </c>
      <c r="I140" s="192">
        <f t="shared" si="12"/>
        <v>0</v>
      </c>
      <c r="J140" s="192">
        <f t="shared" si="12"/>
        <v>0</v>
      </c>
      <c r="K140" s="181"/>
      <c r="L140" s="181">
        <f t="shared" si="13"/>
        <v>0</v>
      </c>
      <c r="M140" s="181">
        <f t="shared" si="13"/>
        <v>0</v>
      </c>
      <c r="N140" s="192">
        <f>N141</f>
        <v>0</v>
      </c>
      <c r="O140" s="271"/>
      <c r="P140" s="271"/>
      <c r="Q140" s="271"/>
      <c r="R140" s="271"/>
      <c r="S140" s="271"/>
      <c r="T140" s="271"/>
      <c r="U140" s="271"/>
      <c r="V140" s="271"/>
      <c r="W140" s="271"/>
    </row>
    <row r="141" spans="2:23" s="270" customFormat="1" ht="30.75" customHeight="1" hidden="1">
      <c r="B141" s="177" t="s">
        <v>182</v>
      </c>
      <c r="C141" s="195"/>
      <c r="D141" s="202" t="s">
        <v>388</v>
      </c>
      <c r="E141" s="202" t="s">
        <v>181</v>
      </c>
      <c r="F141" s="189" t="s">
        <v>183</v>
      </c>
      <c r="G141" s="249"/>
      <c r="H141" s="188" t="s">
        <v>181</v>
      </c>
      <c r="I141" s="282">
        <f t="shared" si="12"/>
        <v>0</v>
      </c>
      <c r="J141" s="282">
        <f t="shared" si="12"/>
        <v>0</v>
      </c>
      <c r="K141" s="283"/>
      <c r="L141" s="283">
        <f t="shared" si="13"/>
        <v>0</v>
      </c>
      <c r="M141" s="283">
        <f t="shared" si="13"/>
        <v>0</v>
      </c>
      <c r="N141" s="282">
        <f>N142</f>
        <v>0</v>
      </c>
      <c r="O141" s="271"/>
      <c r="P141" s="271"/>
      <c r="Q141" s="271"/>
      <c r="R141" s="271"/>
      <c r="S141" s="271"/>
      <c r="T141" s="271"/>
      <c r="U141" s="271"/>
      <c r="V141" s="271"/>
      <c r="W141" s="271"/>
    </row>
    <row r="142" spans="2:23" s="270" customFormat="1" ht="25.5" hidden="1">
      <c r="B142" s="210" t="s">
        <v>184</v>
      </c>
      <c r="C142" s="195"/>
      <c r="D142" s="202" t="s">
        <v>388</v>
      </c>
      <c r="E142" s="202" t="s">
        <v>181</v>
      </c>
      <c r="F142" s="189" t="s">
        <v>185</v>
      </c>
      <c r="G142" s="249"/>
      <c r="H142" s="188" t="s">
        <v>181</v>
      </c>
      <c r="I142" s="282">
        <f t="shared" si="12"/>
        <v>0</v>
      </c>
      <c r="J142" s="282">
        <f t="shared" si="12"/>
        <v>0</v>
      </c>
      <c r="K142" s="283"/>
      <c r="L142" s="283">
        <f t="shared" si="13"/>
        <v>0</v>
      </c>
      <c r="M142" s="283">
        <f t="shared" si="13"/>
        <v>0</v>
      </c>
      <c r="N142" s="282">
        <f>N143</f>
        <v>0</v>
      </c>
      <c r="O142" s="271"/>
      <c r="P142" s="271"/>
      <c r="Q142" s="271"/>
      <c r="R142" s="271"/>
      <c r="S142" s="271"/>
      <c r="T142" s="271"/>
      <c r="U142" s="271"/>
      <c r="V142" s="271"/>
      <c r="W142" s="271"/>
    </row>
    <row r="143" spans="2:23" s="270" customFormat="1" ht="12.75" hidden="1">
      <c r="B143" s="210"/>
      <c r="C143" s="195"/>
      <c r="D143" s="202" t="s">
        <v>388</v>
      </c>
      <c r="E143" s="202" t="s">
        <v>181</v>
      </c>
      <c r="F143" s="189" t="s">
        <v>185</v>
      </c>
      <c r="G143" s="249"/>
      <c r="H143" s="188" t="s">
        <v>181</v>
      </c>
      <c r="I143" s="282"/>
      <c r="J143" s="282"/>
      <c r="K143" s="283"/>
      <c r="L143" s="283"/>
      <c r="M143" s="283"/>
      <c r="N143" s="282"/>
      <c r="O143" s="271"/>
      <c r="P143" s="271"/>
      <c r="Q143" s="271"/>
      <c r="R143" s="271"/>
      <c r="S143" s="271"/>
      <c r="T143" s="271"/>
      <c r="U143" s="271"/>
      <c r="V143" s="271"/>
      <c r="W143" s="271"/>
    </row>
    <row r="144" spans="2:14" ht="15" hidden="1">
      <c r="B144" s="284" t="s">
        <v>186</v>
      </c>
      <c r="C144" s="212"/>
      <c r="D144" s="212" t="s">
        <v>187</v>
      </c>
      <c r="E144" s="285"/>
      <c r="F144" s="286"/>
      <c r="G144" s="242"/>
      <c r="H144" s="287"/>
      <c r="I144" s="288">
        <f aca="true" t="shared" si="14" ref="I144:J146">I145</f>
        <v>160</v>
      </c>
      <c r="J144" s="288">
        <f t="shared" si="14"/>
        <v>160</v>
      </c>
      <c r="K144" s="153"/>
      <c r="L144" s="153">
        <f aca="true" t="shared" si="15" ref="L144:M146">L145</f>
        <v>172</v>
      </c>
      <c r="M144" s="153">
        <f t="shared" si="15"/>
        <v>184</v>
      </c>
      <c r="N144" s="288">
        <f>N145</f>
        <v>160</v>
      </c>
    </row>
    <row r="145" spans="2:14" ht="12.75" hidden="1">
      <c r="B145" s="177" t="s">
        <v>188</v>
      </c>
      <c r="C145" s="202"/>
      <c r="D145" s="202" t="s">
        <v>187</v>
      </c>
      <c r="E145" s="202" t="s">
        <v>189</v>
      </c>
      <c r="F145" s="289"/>
      <c r="G145" s="189"/>
      <c r="H145" s="188" t="s">
        <v>189</v>
      </c>
      <c r="I145" s="175">
        <f t="shared" si="14"/>
        <v>160</v>
      </c>
      <c r="J145" s="175">
        <f t="shared" si="14"/>
        <v>160</v>
      </c>
      <c r="K145" s="175"/>
      <c r="L145" s="175">
        <f t="shared" si="15"/>
        <v>172</v>
      </c>
      <c r="M145" s="175">
        <f t="shared" si="15"/>
        <v>184</v>
      </c>
      <c r="N145" s="175">
        <f>N146</f>
        <v>160</v>
      </c>
    </row>
    <row r="146" spans="2:14" ht="53.25" customHeight="1" hidden="1">
      <c r="B146" s="177" t="s">
        <v>31</v>
      </c>
      <c r="C146" s="202"/>
      <c r="D146" s="202" t="s">
        <v>187</v>
      </c>
      <c r="E146" s="202" t="s">
        <v>189</v>
      </c>
      <c r="F146" s="188" t="s">
        <v>190</v>
      </c>
      <c r="G146" s="219"/>
      <c r="H146" s="188" t="s">
        <v>189</v>
      </c>
      <c r="I146" s="220">
        <f t="shared" si="14"/>
        <v>160</v>
      </c>
      <c r="J146" s="220">
        <f t="shared" si="14"/>
        <v>160</v>
      </c>
      <c r="K146" s="221"/>
      <c r="L146" s="221">
        <f t="shared" si="15"/>
        <v>172</v>
      </c>
      <c r="M146" s="221">
        <f t="shared" si="15"/>
        <v>184</v>
      </c>
      <c r="N146" s="220">
        <f>N147</f>
        <v>160</v>
      </c>
    </row>
    <row r="147" spans="2:14" ht="76.5" hidden="1">
      <c r="B147" s="222" t="s">
        <v>466</v>
      </c>
      <c r="C147" s="202"/>
      <c r="D147" s="202" t="s">
        <v>187</v>
      </c>
      <c r="E147" s="202" t="s">
        <v>189</v>
      </c>
      <c r="F147" s="188" t="s">
        <v>192</v>
      </c>
      <c r="G147" s="189"/>
      <c r="H147" s="188" t="s">
        <v>189</v>
      </c>
      <c r="I147" s="175">
        <f>I150</f>
        <v>160</v>
      </c>
      <c r="J147" s="175">
        <f>J150</f>
        <v>160</v>
      </c>
      <c r="K147" s="175"/>
      <c r="L147" s="175">
        <f>L150</f>
        <v>172</v>
      </c>
      <c r="M147" s="175">
        <f>M150</f>
        <v>184</v>
      </c>
      <c r="N147" s="175">
        <f>N150</f>
        <v>160</v>
      </c>
    </row>
    <row r="148" spans="2:14" ht="75" customHeight="1" hidden="1">
      <c r="B148" s="191" t="s">
        <v>193</v>
      </c>
      <c r="C148" s="202"/>
      <c r="D148" s="202" t="s">
        <v>187</v>
      </c>
      <c r="E148" s="202" t="s">
        <v>189</v>
      </c>
      <c r="F148" s="189" t="s">
        <v>194</v>
      </c>
      <c r="G148" s="189"/>
      <c r="H148" s="188" t="s">
        <v>189</v>
      </c>
      <c r="I148" s="175"/>
      <c r="J148" s="175"/>
      <c r="K148" s="175"/>
      <c r="L148" s="175"/>
      <c r="M148" s="175"/>
      <c r="N148" s="175"/>
    </row>
    <row r="149" spans="2:14" ht="15.75" customHeight="1" hidden="1">
      <c r="B149" s="171" t="s">
        <v>420</v>
      </c>
      <c r="C149" s="202"/>
      <c r="D149" s="202" t="s">
        <v>187</v>
      </c>
      <c r="E149" s="202" t="s">
        <v>189</v>
      </c>
      <c r="F149" s="189" t="s">
        <v>194</v>
      </c>
      <c r="G149" s="189" t="s">
        <v>485</v>
      </c>
      <c r="H149" s="188" t="s">
        <v>189</v>
      </c>
      <c r="I149" s="175"/>
      <c r="J149" s="175"/>
      <c r="K149" s="175"/>
      <c r="L149" s="175"/>
      <c r="M149" s="175"/>
      <c r="N149" s="175"/>
    </row>
    <row r="150" spans="2:14" ht="77.25" customHeight="1" hidden="1">
      <c r="B150" s="183" t="s">
        <v>467</v>
      </c>
      <c r="C150" s="202"/>
      <c r="D150" s="202" t="s">
        <v>187</v>
      </c>
      <c r="E150" s="202" t="s">
        <v>189</v>
      </c>
      <c r="F150" s="189" t="s">
        <v>605</v>
      </c>
      <c r="G150" s="189"/>
      <c r="H150" s="188" t="s">
        <v>189</v>
      </c>
      <c r="I150" s="175">
        <f>I151</f>
        <v>160</v>
      </c>
      <c r="J150" s="175">
        <f>J151</f>
        <v>160</v>
      </c>
      <c r="K150" s="175"/>
      <c r="L150" s="175">
        <f>L151</f>
        <v>172</v>
      </c>
      <c r="M150" s="175">
        <f>M151</f>
        <v>184</v>
      </c>
      <c r="N150" s="175">
        <f>N151</f>
        <v>160</v>
      </c>
    </row>
    <row r="151" spans="2:14" ht="16.5" customHeight="1" hidden="1">
      <c r="B151" s="171" t="s">
        <v>420</v>
      </c>
      <c r="C151" s="202"/>
      <c r="D151" s="202" t="s">
        <v>187</v>
      </c>
      <c r="E151" s="202" t="s">
        <v>189</v>
      </c>
      <c r="F151" s="189" t="s">
        <v>605</v>
      </c>
      <c r="G151" s="189" t="s">
        <v>485</v>
      </c>
      <c r="H151" s="188" t="s">
        <v>189</v>
      </c>
      <c r="I151" s="175">
        <v>160</v>
      </c>
      <c r="J151" s="175">
        <v>160</v>
      </c>
      <c r="K151" s="175"/>
      <c r="L151" s="175">
        <v>172</v>
      </c>
      <c r="M151" s="175">
        <v>184</v>
      </c>
      <c r="N151" s="175">
        <v>160</v>
      </c>
    </row>
    <row r="152" spans="2:14" ht="14.25" hidden="1">
      <c r="B152" s="148" t="s">
        <v>606</v>
      </c>
      <c r="C152" s="149"/>
      <c r="D152" s="149" t="s">
        <v>607</v>
      </c>
      <c r="E152" s="149"/>
      <c r="F152" s="216"/>
      <c r="G152" s="216"/>
      <c r="H152" s="216"/>
      <c r="I152" s="288">
        <f>I153+I160</f>
        <v>7152.5</v>
      </c>
      <c r="J152" s="288">
        <f>J153+J160</f>
        <v>7152.5</v>
      </c>
      <c r="K152" s="153"/>
      <c r="L152" s="153">
        <f>L153+L160</f>
        <v>7583.5</v>
      </c>
      <c r="M152" s="153">
        <f>M153+M160</f>
        <v>8198.5</v>
      </c>
      <c r="N152" s="288">
        <f>N153+N160</f>
        <v>7152.5</v>
      </c>
    </row>
    <row r="153" spans="2:14" ht="12.75" hidden="1">
      <c r="B153" s="177" t="s">
        <v>608</v>
      </c>
      <c r="C153" s="202"/>
      <c r="D153" s="202" t="s">
        <v>607</v>
      </c>
      <c r="E153" s="202" t="s">
        <v>609</v>
      </c>
      <c r="F153" s="188"/>
      <c r="G153" s="188"/>
      <c r="H153" s="188" t="s">
        <v>609</v>
      </c>
      <c r="I153" s="160">
        <f aca="true" t="shared" si="16" ref="I153:J155">I154</f>
        <v>5947</v>
      </c>
      <c r="J153" s="160">
        <f t="shared" si="16"/>
        <v>5947</v>
      </c>
      <c r="K153" s="161"/>
      <c r="L153" s="161">
        <f aca="true" t="shared" si="17" ref="L153:M155">L154</f>
        <v>6305</v>
      </c>
      <c r="M153" s="161">
        <f t="shared" si="17"/>
        <v>6960</v>
      </c>
      <c r="N153" s="160">
        <f>N154</f>
        <v>5947</v>
      </c>
    </row>
    <row r="154" spans="2:14" ht="55.5" customHeight="1" hidden="1">
      <c r="B154" s="177" t="s">
        <v>31</v>
      </c>
      <c r="C154" s="202"/>
      <c r="D154" s="202" t="s">
        <v>607</v>
      </c>
      <c r="E154" s="202" t="s">
        <v>609</v>
      </c>
      <c r="F154" s="188" t="s">
        <v>190</v>
      </c>
      <c r="G154" s="219"/>
      <c r="H154" s="188" t="s">
        <v>609</v>
      </c>
      <c r="I154" s="220">
        <f t="shared" si="16"/>
        <v>5947</v>
      </c>
      <c r="J154" s="220">
        <f t="shared" si="16"/>
        <v>5947</v>
      </c>
      <c r="K154" s="221"/>
      <c r="L154" s="221">
        <f t="shared" si="17"/>
        <v>6305</v>
      </c>
      <c r="M154" s="221">
        <f t="shared" si="17"/>
        <v>6960</v>
      </c>
      <c r="N154" s="220">
        <f>N155</f>
        <v>5947</v>
      </c>
    </row>
    <row r="155" spans="2:14" ht="83.25" customHeight="1" hidden="1">
      <c r="B155" s="222" t="s">
        <v>468</v>
      </c>
      <c r="C155" s="195"/>
      <c r="D155" s="195" t="s">
        <v>607</v>
      </c>
      <c r="E155" s="195" t="s">
        <v>609</v>
      </c>
      <c r="F155" s="189" t="s">
        <v>611</v>
      </c>
      <c r="G155" s="189"/>
      <c r="H155" s="189" t="s">
        <v>609</v>
      </c>
      <c r="I155" s="173">
        <f t="shared" si="16"/>
        <v>5947</v>
      </c>
      <c r="J155" s="173">
        <f t="shared" si="16"/>
        <v>5947</v>
      </c>
      <c r="K155" s="190"/>
      <c r="L155" s="190">
        <f t="shared" si="17"/>
        <v>6305</v>
      </c>
      <c r="M155" s="190">
        <f t="shared" si="17"/>
        <v>6960</v>
      </c>
      <c r="N155" s="173">
        <f>N156</f>
        <v>5947</v>
      </c>
    </row>
    <row r="156" spans="2:14" ht="89.25" hidden="1">
      <c r="B156" s="183" t="s">
        <v>58</v>
      </c>
      <c r="C156" s="195"/>
      <c r="D156" s="195" t="s">
        <v>607</v>
      </c>
      <c r="E156" s="195" t="s">
        <v>609</v>
      </c>
      <c r="F156" s="189" t="s">
        <v>613</v>
      </c>
      <c r="G156" s="189"/>
      <c r="H156" s="189" t="s">
        <v>609</v>
      </c>
      <c r="I156" s="173">
        <f>I157+I158+I159</f>
        <v>5947</v>
      </c>
      <c r="J156" s="173">
        <f>J157+J158+J159</f>
        <v>5947</v>
      </c>
      <c r="K156" s="190"/>
      <c r="L156" s="190">
        <f>L157+L158+L159</f>
        <v>6305</v>
      </c>
      <c r="M156" s="190">
        <f>M157+M158+M159</f>
        <v>6960</v>
      </c>
      <c r="N156" s="173">
        <f>N157+N158+N159</f>
        <v>5947</v>
      </c>
    </row>
    <row r="157" spans="2:14" ht="12.75" hidden="1">
      <c r="B157" s="171" t="s">
        <v>614</v>
      </c>
      <c r="C157" s="195"/>
      <c r="D157" s="195" t="s">
        <v>607</v>
      </c>
      <c r="E157" s="195" t="s">
        <v>609</v>
      </c>
      <c r="F157" s="189" t="s">
        <v>613</v>
      </c>
      <c r="G157" s="189" t="s">
        <v>615</v>
      </c>
      <c r="H157" s="189" t="s">
        <v>609</v>
      </c>
      <c r="I157" s="290">
        <v>4171.287</v>
      </c>
      <c r="J157" s="290">
        <v>4171.287</v>
      </c>
      <c r="K157" s="291"/>
      <c r="L157" s="190">
        <v>5305.114</v>
      </c>
      <c r="M157" s="190">
        <v>6631.482</v>
      </c>
      <c r="N157" s="290">
        <v>4171.287</v>
      </c>
    </row>
    <row r="158" spans="2:14" ht="12.75" hidden="1">
      <c r="B158" s="171" t="s">
        <v>420</v>
      </c>
      <c r="C158" s="195"/>
      <c r="D158" s="195" t="s">
        <v>607</v>
      </c>
      <c r="E158" s="195" t="s">
        <v>609</v>
      </c>
      <c r="F158" s="189" t="s">
        <v>613</v>
      </c>
      <c r="G158" s="189" t="s">
        <v>485</v>
      </c>
      <c r="H158" s="189" t="s">
        <v>609</v>
      </c>
      <c r="I158" s="173">
        <f>1775.713-0.713</f>
        <v>1775</v>
      </c>
      <c r="J158" s="173">
        <f>1775.713-0.713</f>
        <v>1775</v>
      </c>
      <c r="K158" s="190"/>
      <c r="L158" s="190">
        <f>999.886-0.886</f>
        <v>999</v>
      </c>
      <c r="M158" s="190">
        <v>328</v>
      </c>
      <c r="N158" s="173">
        <f>1775.713-0.713</f>
        <v>1775</v>
      </c>
    </row>
    <row r="159" spans="2:14" ht="12.75" hidden="1">
      <c r="B159" s="171" t="s">
        <v>508</v>
      </c>
      <c r="C159" s="195"/>
      <c r="D159" s="195" t="s">
        <v>607</v>
      </c>
      <c r="E159" s="195" t="s">
        <v>609</v>
      </c>
      <c r="F159" s="189" t="s">
        <v>613</v>
      </c>
      <c r="G159" s="189" t="s">
        <v>509</v>
      </c>
      <c r="H159" s="189" t="s">
        <v>609</v>
      </c>
      <c r="I159" s="175">
        <v>0.713</v>
      </c>
      <c r="J159" s="175">
        <v>0.713</v>
      </c>
      <c r="K159" s="197"/>
      <c r="L159" s="197">
        <v>0.886</v>
      </c>
      <c r="M159" s="197">
        <v>0.518</v>
      </c>
      <c r="N159" s="175">
        <v>0.713</v>
      </c>
    </row>
    <row r="160" spans="2:14" ht="30.75" customHeight="1" hidden="1">
      <c r="B160" s="177" t="s">
        <v>616</v>
      </c>
      <c r="C160" s="202"/>
      <c r="D160" s="202" t="s">
        <v>607</v>
      </c>
      <c r="E160" s="202" t="s">
        <v>617</v>
      </c>
      <c r="F160" s="189"/>
      <c r="G160" s="189"/>
      <c r="H160" s="188" t="s">
        <v>617</v>
      </c>
      <c r="I160" s="160">
        <f aca="true" t="shared" si="18" ref="I160:J163">I161</f>
        <v>1205.5</v>
      </c>
      <c r="J160" s="160">
        <f t="shared" si="18"/>
        <v>1205.5</v>
      </c>
      <c r="K160" s="161"/>
      <c r="L160" s="161">
        <f aca="true" t="shared" si="19" ref="L160:M163">L161</f>
        <v>1278.5</v>
      </c>
      <c r="M160" s="161">
        <f t="shared" si="19"/>
        <v>1238.5</v>
      </c>
      <c r="N160" s="160">
        <f>N161</f>
        <v>1205.5</v>
      </c>
    </row>
    <row r="161" spans="2:14" ht="39" customHeight="1" hidden="1">
      <c r="B161" s="177" t="s">
        <v>31</v>
      </c>
      <c r="C161" s="202"/>
      <c r="D161" s="202" t="s">
        <v>607</v>
      </c>
      <c r="E161" s="202" t="s">
        <v>617</v>
      </c>
      <c r="F161" s="188" t="s">
        <v>190</v>
      </c>
      <c r="G161" s="219"/>
      <c r="H161" s="188" t="s">
        <v>617</v>
      </c>
      <c r="I161" s="220">
        <f t="shared" si="18"/>
        <v>1205.5</v>
      </c>
      <c r="J161" s="220">
        <f t="shared" si="18"/>
        <v>1205.5</v>
      </c>
      <c r="K161" s="221"/>
      <c r="L161" s="221">
        <f t="shared" si="19"/>
        <v>1278.5</v>
      </c>
      <c r="M161" s="221">
        <f t="shared" si="19"/>
        <v>1238.5</v>
      </c>
      <c r="N161" s="220">
        <f>N162</f>
        <v>1205.5</v>
      </c>
    </row>
    <row r="162" spans="2:14" ht="85.5" customHeight="1" hidden="1">
      <c r="B162" s="222" t="s">
        <v>59</v>
      </c>
      <c r="C162" s="195"/>
      <c r="D162" s="195" t="s">
        <v>607</v>
      </c>
      <c r="E162" s="195" t="s">
        <v>617</v>
      </c>
      <c r="F162" s="189" t="s">
        <v>619</v>
      </c>
      <c r="G162" s="189"/>
      <c r="H162" s="189" t="s">
        <v>617</v>
      </c>
      <c r="I162" s="173">
        <f t="shared" si="18"/>
        <v>1205.5</v>
      </c>
      <c r="J162" s="173">
        <f t="shared" si="18"/>
        <v>1205.5</v>
      </c>
      <c r="K162" s="190"/>
      <c r="L162" s="190">
        <f t="shared" si="19"/>
        <v>1278.5</v>
      </c>
      <c r="M162" s="190">
        <f t="shared" si="19"/>
        <v>1238.5</v>
      </c>
      <c r="N162" s="173">
        <f>N163</f>
        <v>1205.5</v>
      </c>
    </row>
    <row r="163" spans="2:14" ht="89.25" hidden="1">
      <c r="B163" s="183" t="s">
        <v>60</v>
      </c>
      <c r="C163" s="195"/>
      <c r="D163" s="195" t="s">
        <v>607</v>
      </c>
      <c r="E163" s="195" t="s">
        <v>617</v>
      </c>
      <c r="F163" s="189" t="s">
        <v>621</v>
      </c>
      <c r="G163" s="189"/>
      <c r="H163" s="189" t="s">
        <v>617</v>
      </c>
      <c r="I163" s="173">
        <f t="shared" si="18"/>
        <v>1205.5</v>
      </c>
      <c r="J163" s="173">
        <f t="shared" si="18"/>
        <v>1205.5</v>
      </c>
      <c r="K163" s="190"/>
      <c r="L163" s="190">
        <f t="shared" si="19"/>
        <v>1278.5</v>
      </c>
      <c r="M163" s="190">
        <f t="shared" si="19"/>
        <v>1238.5</v>
      </c>
      <c r="N163" s="173">
        <f>N164</f>
        <v>1205.5</v>
      </c>
    </row>
    <row r="164" spans="2:14" ht="12.75" hidden="1">
      <c r="B164" s="171" t="s">
        <v>420</v>
      </c>
      <c r="C164" s="195"/>
      <c r="D164" s="195" t="s">
        <v>607</v>
      </c>
      <c r="E164" s="195" t="s">
        <v>617</v>
      </c>
      <c r="F164" s="189" t="s">
        <v>621</v>
      </c>
      <c r="G164" s="189" t="s">
        <v>485</v>
      </c>
      <c r="H164" s="189" t="s">
        <v>617</v>
      </c>
      <c r="I164" s="173">
        <v>1205.5</v>
      </c>
      <c r="J164" s="173">
        <v>1205.5</v>
      </c>
      <c r="K164" s="190"/>
      <c r="L164" s="190">
        <v>1278.5</v>
      </c>
      <c r="M164" s="190">
        <v>1238.5</v>
      </c>
      <c r="N164" s="173">
        <v>1205.5</v>
      </c>
    </row>
    <row r="165" spans="2:23" s="293" customFormat="1" ht="51" hidden="1">
      <c r="B165" s="292" t="s">
        <v>198</v>
      </c>
      <c r="C165" s="164"/>
      <c r="D165" s="164" t="s">
        <v>607</v>
      </c>
      <c r="E165" s="195" t="s">
        <v>617</v>
      </c>
      <c r="F165" s="166" t="s">
        <v>199</v>
      </c>
      <c r="G165" s="225"/>
      <c r="H165" s="189" t="s">
        <v>617</v>
      </c>
      <c r="I165" s="175"/>
      <c r="J165" s="175"/>
      <c r="K165" s="197"/>
      <c r="L165" s="197"/>
      <c r="M165" s="197"/>
      <c r="N165" s="175"/>
      <c r="O165" s="294"/>
      <c r="P165" s="294"/>
      <c r="Q165" s="294"/>
      <c r="R165" s="294"/>
      <c r="S165" s="294"/>
      <c r="T165" s="294"/>
      <c r="U165" s="294"/>
      <c r="V165" s="294"/>
      <c r="W165" s="294"/>
    </row>
    <row r="166" spans="2:14" ht="14.25" hidden="1">
      <c r="B166" s="148" t="s">
        <v>200</v>
      </c>
      <c r="C166" s="149"/>
      <c r="D166" s="149" t="s">
        <v>201</v>
      </c>
      <c r="E166" s="149"/>
      <c r="F166" s="216"/>
      <c r="G166" s="216"/>
      <c r="H166" s="216"/>
      <c r="I166" s="213">
        <f>I167+I170</f>
        <v>412.5</v>
      </c>
      <c r="J166" s="213">
        <f>J167+J170</f>
        <v>412.5</v>
      </c>
      <c r="K166" s="214"/>
      <c r="L166" s="214">
        <f>L167+L170</f>
        <v>412.5</v>
      </c>
      <c r="M166" s="214">
        <f>M167+M170</f>
        <v>412.5</v>
      </c>
      <c r="N166" s="213">
        <f>N167+N170</f>
        <v>412.5</v>
      </c>
    </row>
    <row r="167" spans="2:14" ht="12.75" hidden="1">
      <c r="B167" s="234" t="s">
        <v>202</v>
      </c>
      <c r="C167" s="162"/>
      <c r="D167" s="202" t="s">
        <v>201</v>
      </c>
      <c r="E167" s="202" t="s">
        <v>203</v>
      </c>
      <c r="F167" s="157"/>
      <c r="G167" s="157"/>
      <c r="H167" s="188" t="s">
        <v>203</v>
      </c>
      <c r="I167" s="192">
        <f>I168</f>
        <v>240.5</v>
      </c>
      <c r="J167" s="192">
        <f>J168</f>
        <v>240.5</v>
      </c>
      <c r="K167" s="181"/>
      <c r="L167" s="181">
        <f aca="true" t="shared" si="20" ref="L167:N168">L168</f>
        <v>240.5</v>
      </c>
      <c r="M167" s="181">
        <f t="shared" si="20"/>
        <v>240.5</v>
      </c>
      <c r="N167" s="192">
        <f t="shared" si="20"/>
        <v>240.5</v>
      </c>
    </row>
    <row r="168" spans="2:14" ht="21" customHeight="1" hidden="1">
      <c r="B168" s="191" t="s">
        <v>204</v>
      </c>
      <c r="C168" s="162"/>
      <c r="D168" s="195" t="s">
        <v>201</v>
      </c>
      <c r="E168" s="195" t="s">
        <v>203</v>
      </c>
      <c r="F168" s="295">
        <v>9900308</v>
      </c>
      <c r="G168" s="157"/>
      <c r="H168" s="189" t="s">
        <v>203</v>
      </c>
      <c r="I168" s="193">
        <f>I169</f>
        <v>240.5</v>
      </c>
      <c r="J168" s="193">
        <f>J169</f>
        <v>240.5</v>
      </c>
      <c r="K168" s="176"/>
      <c r="L168" s="176">
        <f t="shared" si="20"/>
        <v>240.5</v>
      </c>
      <c r="M168" s="176">
        <f t="shared" si="20"/>
        <v>240.5</v>
      </c>
      <c r="N168" s="193">
        <f t="shared" si="20"/>
        <v>240.5</v>
      </c>
    </row>
    <row r="169" spans="2:14" ht="21" customHeight="1" hidden="1">
      <c r="B169" s="171" t="s">
        <v>205</v>
      </c>
      <c r="C169" s="162"/>
      <c r="D169" s="195" t="s">
        <v>201</v>
      </c>
      <c r="E169" s="195" t="s">
        <v>203</v>
      </c>
      <c r="F169" s="295">
        <v>9900308</v>
      </c>
      <c r="G169" s="166" t="s">
        <v>206</v>
      </c>
      <c r="H169" s="189" t="s">
        <v>203</v>
      </c>
      <c r="I169" s="193">
        <v>240.5</v>
      </c>
      <c r="J169" s="193">
        <v>240.5</v>
      </c>
      <c r="K169" s="176"/>
      <c r="L169" s="176">
        <v>240.5</v>
      </c>
      <c r="M169" s="176">
        <v>240.5</v>
      </c>
      <c r="N169" s="193">
        <v>240.5</v>
      </c>
    </row>
    <row r="170" spans="2:14" ht="12.75" hidden="1">
      <c r="B170" s="245" t="s">
        <v>207</v>
      </c>
      <c r="C170" s="202"/>
      <c r="D170" s="202" t="s">
        <v>201</v>
      </c>
      <c r="E170" s="202" t="s">
        <v>208</v>
      </c>
      <c r="F170" s="188"/>
      <c r="G170" s="189"/>
      <c r="H170" s="188" t="s">
        <v>208</v>
      </c>
      <c r="I170" s="192">
        <f>I171</f>
        <v>172</v>
      </c>
      <c r="J170" s="192">
        <f>J171</f>
        <v>172</v>
      </c>
      <c r="K170" s="181"/>
      <c r="L170" s="181">
        <f aca="true" t="shared" si="21" ref="L170:N171">L171</f>
        <v>172</v>
      </c>
      <c r="M170" s="181">
        <f t="shared" si="21"/>
        <v>172</v>
      </c>
      <c r="N170" s="192">
        <f t="shared" si="21"/>
        <v>172</v>
      </c>
    </row>
    <row r="171" spans="2:14" ht="21" customHeight="1" hidden="1">
      <c r="B171" s="296" t="s">
        <v>209</v>
      </c>
      <c r="C171" s="296"/>
      <c r="D171" s="195" t="s">
        <v>201</v>
      </c>
      <c r="E171" s="195" t="s">
        <v>208</v>
      </c>
      <c r="F171" s="295">
        <v>9901073</v>
      </c>
      <c r="G171" s="189"/>
      <c r="H171" s="189" t="s">
        <v>208</v>
      </c>
      <c r="I171" s="193">
        <f>I172</f>
        <v>172</v>
      </c>
      <c r="J171" s="193">
        <f>J172</f>
        <v>172</v>
      </c>
      <c r="K171" s="176"/>
      <c r="L171" s="176">
        <f t="shared" si="21"/>
        <v>172</v>
      </c>
      <c r="M171" s="176">
        <f t="shared" si="21"/>
        <v>172</v>
      </c>
      <c r="N171" s="193">
        <f t="shared" si="21"/>
        <v>172</v>
      </c>
    </row>
    <row r="172" spans="2:14" ht="21" customHeight="1" hidden="1">
      <c r="B172" s="171" t="s">
        <v>205</v>
      </c>
      <c r="C172" s="296"/>
      <c r="D172" s="195" t="s">
        <v>201</v>
      </c>
      <c r="E172" s="195" t="s">
        <v>208</v>
      </c>
      <c r="F172" s="295">
        <v>9901073</v>
      </c>
      <c r="G172" s="189" t="s">
        <v>206</v>
      </c>
      <c r="H172" s="189" t="s">
        <v>208</v>
      </c>
      <c r="I172" s="193">
        <v>172</v>
      </c>
      <c r="J172" s="193">
        <v>172</v>
      </c>
      <c r="K172" s="176"/>
      <c r="L172" s="176">
        <v>172</v>
      </c>
      <c r="M172" s="176">
        <v>172</v>
      </c>
      <c r="N172" s="193">
        <v>172</v>
      </c>
    </row>
    <row r="173" spans="2:14" ht="14.25" hidden="1">
      <c r="B173" s="148" t="s">
        <v>210</v>
      </c>
      <c r="C173" s="149"/>
      <c r="D173" s="149" t="s">
        <v>211</v>
      </c>
      <c r="E173" s="149"/>
      <c r="F173" s="216"/>
      <c r="G173" s="216"/>
      <c r="H173" s="216"/>
      <c r="I173" s="217">
        <f>I175</f>
        <v>3930</v>
      </c>
      <c r="J173" s="217">
        <f>J175</f>
        <v>3930</v>
      </c>
      <c r="K173" s="218"/>
      <c r="L173" s="218">
        <f>L175</f>
        <v>3930</v>
      </c>
      <c r="M173" s="218">
        <f>M175</f>
        <v>1185</v>
      </c>
      <c r="N173" s="217">
        <f>N175</f>
        <v>3930</v>
      </c>
    </row>
    <row r="174" spans="2:14" ht="24" customHeight="1" hidden="1">
      <c r="B174" s="177" t="s">
        <v>212</v>
      </c>
      <c r="C174" s="195"/>
      <c r="D174" s="202" t="s">
        <v>211</v>
      </c>
      <c r="E174" s="202" t="s">
        <v>213</v>
      </c>
      <c r="F174" s="188"/>
      <c r="G174" s="188"/>
      <c r="H174" s="188" t="s">
        <v>213</v>
      </c>
      <c r="I174" s="187">
        <f>I175</f>
        <v>3930</v>
      </c>
      <c r="J174" s="187">
        <f>J175</f>
        <v>3930</v>
      </c>
      <c r="K174" s="174"/>
      <c r="L174" s="174">
        <f>L175</f>
        <v>3930</v>
      </c>
      <c r="M174" s="174">
        <f>M175</f>
        <v>1185</v>
      </c>
      <c r="N174" s="187">
        <f>N175</f>
        <v>3930</v>
      </c>
    </row>
    <row r="175" spans="2:14" ht="58.5" customHeight="1" hidden="1">
      <c r="B175" s="234" t="s">
        <v>214</v>
      </c>
      <c r="C175" s="195"/>
      <c r="D175" s="195" t="s">
        <v>211</v>
      </c>
      <c r="E175" s="195" t="s">
        <v>213</v>
      </c>
      <c r="F175" s="189" t="s">
        <v>215</v>
      </c>
      <c r="G175" s="297"/>
      <c r="H175" s="189" t="s">
        <v>213</v>
      </c>
      <c r="I175" s="298">
        <f>I178+I182</f>
        <v>3930</v>
      </c>
      <c r="J175" s="298">
        <f>J178+J182</f>
        <v>3930</v>
      </c>
      <c r="K175" s="299"/>
      <c r="L175" s="299">
        <f>L178+L182</f>
        <v>3930</v>
      </c>
      <c r="M175" s="299">
        <f>M178+M182</f>
        <v>1185</v>
      </c>
      <c r="N175" s="298">
        <f>N178+N182</f>
        <v>3930</v>
      </c>
    </row>
    <row r="176" spans="2:14" ht="63.75" hidden="1">
      <c r="B176" s="222" t="s">
        <v>61</v>
      </c>
      <c r="C176" s="195"/>
      <c r="D176" s="195" t="s">
        <v>211</v>
      </c>
      <c r="E176" s="195" t="s">
        <v>213</v>
      </c>
      <c r="F176" s="189" t="s">
        <v>217</v>
      </c>
      <c r="G176" s="189"/>
      <c r="H176" s="189" t="s">
        <v>213</v>
      </c>
      <c r="I176" s="187"/>
      <c r="J176" s="187"/>
      <c r="K176" s="174"/>
      <c r="L176" s="174"/>
      <c r="M176" s="174"/>
      <c r="N176" s="187"/>
    </row>
    <row r="177" spans="2:14" ht="63.75" hidden="1">
      <c r="B177" s="210" t="s">
        <v>62</v>
      </c>
      <c r="C177" s="195"/>
      <c r="D177" s="195" t="s">
        <v>211</v>
      </c>
      <c r="E177" s="195" t="s">
        <v>213</v>
      </c>
      <c r="F177" s="189" t="s">
        <v>219</v>
      </c>
      <c r="G177" s="189"/>
      <c r="H177" s="189" t="s">
        <v>213</v>
      </c>
      <c r="I177" s="187"/>
      <c r="J177" s="187"/>
      <c r="K177" s="174"/>
      <c r="L177" s="174"/>
      <c r="M177" s="174"/>
      <c r="N177" s="187"/>
    </row>
    <row r="178" spans="2:14" ht="89.25" hidden="1">
      <c r="B178" s="222" t="s">
        <v>63</v>
      </c>
      <c r="C178" s="195"/>
      <c r="D178" s="195" t="s">
        <v>211</v>
      </c>
      <c r="E178" s="195" t="s">
        <v>213</v>
      </c>
      <c r="F178" s="188" t="s">
        <v>221</v>
      </c>
      <c r="G178" s="189"/>
      <c r="H178" s="189" t="s">
        <v>213</v>
      </c>
      <c r="I178" s="167">
        <f>I179</f>
        <v>3600</v>
      </c>
      <c r="J178" s="167">
        <f>J179</f>
        <v>3600</v>
      </c>
      <c r="K178" s="168"/>
      <c r="L178" s="168">
        <f aca="true" t="shared" si="22" ref="L178:N179">L179</f>
        <v>3600</v>
      </c>
      <c r="M178" s="168">
        <f t="shared" si="22"/>
        <v>850</v>
      </c>
      <c r="N178" s="167">
        <f t="shared" si="22"/>
        <v>3600</v>
      </c>
    </row>
    <row r="179" spans="2:14" ht="80.25" customHeight="1" hidden="1">
      <c r="B179" s="183" t="s">
        <v>64</v>
      </c>
      <c r="C179" s="195"/>
      <c r="D179" s="195" t="s">
        <v>211</v>
      </c>
      <c r="E179" s="195" t="s">
        <v>213</v>
      </c>
      <c r="F179" s="189" t="s">
        <v>223</v>
      </c>
      <c r="G179" s="189"/>
      <c r="H179" s="189" t="s">
        <v>213</v>
      </c>
      <c r="I179" s="187">
        <f>I180</f>
        <v>3600</v>
      </c>
      <c r="J179" s="187">
        <f>J180</f>
        <v>3600</v>
      </c>
      <c r="K179" s="174"/>
      <c r="L179" s="174">
        <f t="shared" si="22"/>
        <v>3600</v>
      </c>
      <c r="M179" s="174">
        <f t="shared" si="22"/>
        <v>850</v>
      </c>
      <c r="N179" s="187">
        <f t="shared" si="22"/>
        <v>3600</v>
      </c>
    </row>
    <row r="180" spans="2:14" ht="12.75" hidden="1">
      <c r="B180" s="201" t="s">
        <v>420</v>
      </c>
      <c r="C180" s="195"/>
      <c r="D180" s="195" t="s">
        <v>211</v>
      </c>
      <c r="E180" s="195" t="s">
        <v>213</v>
      </c>
      <c r="F180" s="189" t="s">
        <v>223</v>
      </c>
      <c r="G180" s="189" t="s">
        <v>485</v>
      </c>
      <c r="H180" s="189" t="s">
        <v>213</v>
      </c>
      <c r="I180" s="187">
        <v>3600</v>
      </c>
      <c r="J180" s="187">
        <v>3600</v>
      </c>
      <c r="K180" s="174"/>
      <c r="L180" s="174">
        <v>3600</v>
      </c>
      <c r="M180" s="174">
        <v>850</v>
      </c>
      <c r="N180" s="187">
        <v>3600</v>
      </c>
    </row>
    <row r="181" spans="2:14" ht="63.75" hidden="1">
      <c r="B181" s="210" t="s">
        <v>224</v>
      </c>
      <c r="C181" s="195"/>
      <c r="D181" s="195" t="s">
        <v>211</v>
      </c>
      <c r="E181" s="195" t="s">
        <v>213</v>
      </c>
      <c r="F181" s="189" t="s">
        <v>225</v>
      </c>
      <c r="G181" s="189"/>
      <c r="H181" s="189" t="s">
        <v>213</v>
      </c>
      <c r="I181" s="193"/>
      <c r="J181" s="193"/>
      <c r="K181" s="176"/>
      <c r="L181" s="176"/>
      <c r="M181" s="176"/>
      <c r="N181" s="193"/>
    </row>
    <row r="182" spans="2:14" ht="76.5" hidden="1">
      <c r="B182" s="300" t="s">
        <v>65</v>
      </c>
      <c r="C182" s="195"/>
      <c r="D182" s="195" t="s">
        <v>211</v>
      </c>
      <c r="E182" s="195" t="s">
        <v>213</v>
      </c>
      <c r="F182" s="188" t="s">
        <v>227</v>
      </c>
      <c r="G182" s="189"/>
      <c r="H182" s="189" t="s">
        <v>213</v>
      </c>
      <c r="I182" s="192">
        <f>I183</f>
        <v>330</v>
      </c>
      <c r="J182" s="192">
        <f>J183</f>
        <v>330</v>
      </c>
      <c r="K182" s="181"/>
      <c r="L182" s="181">
        <f>L183</f>
        <v>330</v>
      </c>
      <c r="M182" s="181">
        <f>M183</f>
        <v>335</v>
      </c>
      <c r="N182" s="192">
        <f>N183</f>
        <v>330</v>
      </c>
    </row>
    <row r="183" spans="2:14" ht="92.25" customHeight="1" hidden="1">
      <c r="B183" s="210" t="s">
        <v>66</v>
      </c>
      <c r="C183" s="195"/>
      <c r="D183" s="195" t="s">
        <v>211</v>
      </c>
      <c r="E183" s="195" t="s">
        <v>213</v>
      </c>
      <c r="F183" s="189" t="s">
        <v>549</v>
      </c>
      <c r="G183" s="189"/>
      <c r="H183" s="189" t="s">
        <v>213</v>
      </c>
      <c r="I183" s="193">
        <f>I184</f>
        <v>330</v>
      </c>
      <c r="J183" s="193">
        <f>J184</f>
        <v>330</v>
      </c>
      <c r="K183" s="176"/>
      <c r="L183" s="176">
        <f>L184</f>
        <v>330</v>
      </c>
      <c r="M183" s="176">
        <v>335</v>
      </c>
      <c r="N183" s="193">
        <f>N184</f>
        <v>330</v>
      </c>
    </row>
    <row r="184" spans="2:14" ht="13.5" customHeight="1" hidden="1">
      <c r="B184" s="201" t="s">
        <v>420</v>
      </c>
      <c r="C184" s="195"/>
      <c r="D184" s="195" t="s">
        <v>211</v>
      </c>
      <c r="E184" s="195" t="s">
        <v>213</v>
      </c>
      <c r="F184" s="189" t="s">
        <v>549</v>
      </c>
      <c r="G184" s="189" t="s">
        <v>485</v>
      </c>
      <c r="H184" s="189" t="s">
        <v>213</v>
      </c>
      <c r="I184" s="193">
        <v>330</v>
      </c>
      <c r="J184" s="193">
        <v>330</v>
      </c>
      <c r="K184" s="176"/>
      <c r="L184" s="176">
        <v>330</v>
      </c>
      <c r="M184" s="176">
        <v>330</v>
      </c>
      <c r="N184" s="193">
        <v>330</v>
      </c>
    </row>
    <row r="185" ht="12.75" hidden="1"/>
    <row r="186" ht="12.75" hidden="1"/>
    <row r="187" ht="12.75" hidden="1"/>
    <row r="188" spans="1:23" s="270" customFormat="1" ht="47.25">
      <c r="A188" s="301"/>
      <c r="B188" s="302" t="s">
        <v>351</v>
      </c>
      <c r="C188" s="303"/>
      <c r="D188" s="304"/>
      <c r="E188" s="304"/>
      <c r="F188" s="179" t="s">
        <v>355</v>
      </c>
      <c r="G188" s="136" t="s">
        <v>356</v>
      </c>
      <c r="H188" s="305" t="s">
        <v>550</v>
      </c>
      <c r="I188" s="306" t="s">
        <v>653</v>
      </c>
      <c r="J188" s="306" t="s">
        <v>654</v>
      </c>
      <c r="K188" s="307"/>
      <c r="L188" s="308" t="s">
        <v>359</v>
      </c>
      <c r="M188" s="308" t="s">
        <v>360</v>
      </c>
      <c r="N188" s="306" t="s">
        <v>655</v>
      </c>
      <c r="O188" s="271"/>
      <c r="P188" s="271"/>
      <c r="Q188" s="271"/>
      <c r="R188" s="271"/>
      <c r="S188" s="271"/>
      <c r="T188" s="271"/>
      <c r="U188" s="271"/>
      <c r="V188" s="271"/>
      <c r="W188" s="271"/>
    </row>
    <row r="189" spans="1:23" s="270" customFormat="1" ht="15.75">
      <c r="A189" s="301"/>
      <c r="B189" s="309" t="s">
        <v>658</v>
      </c>
      <c r="C189" s="303"/>
      <c r="D189" s="304"/>
      <c r="E189" s="304"/>
      <c r="F189" s="179"/>
      <c r="G189" s="136"/>
      <c r="H189" s="305"/>
      <c r="I189" s="503">
        <f>I190+I280</f>
        <v>73317.367</v>
      </c>
      <c r="J189" s="503">
        <f>J190+J280</f>
        <v>74675.13</v>
      </c>
      <c r="K189" s="307"/>
      <c r="L189" s="310">
        <f>L190+L280</f>
        <v>70391</v>
      </c>
      <c r="M189" s="310">
        <f>M190+M280</f>
        <v>70022.1</v>
      </c>
      <c r="N189" s="503">
        <f>N190+N280</f>
        <v>72325.90000000001</v>
      </c>
      <c r="O189" s="271"/>
      <c r="P189" s="271"/>
      <c r="Q189" s="271"/>
      <c r="R189" s="271"/>
      <c r="S189" s="271"/>
      <c r="T189" s="271"/>
      <c r="U189" s="271"/>
      <c r="V189" s="271"/>
      <c r="W189" s="271"/>
    </row>
    <row r="190" spans="1:23" s="270" customFormat="1" ht="15.75">
      <c r="A190" s="311"/>
      <c r="B190" s="312" t="s">
        <v>552</v>
      </c>
      <c r="C190" s="313"/>
      <c r="D190" s="314"/>
      <c r="E190" s="314"/>
      <c r="F190" s="315"/>
      <c r="G190" s="315"/>
      <c r="H190" s="135"/>
      <c r="I190" s="316">
        <f>I191+I203+I213+I235+I248+I258+I263+I271</f>
        <v>26846.908</v>
      </c>
      <c r="J190" s="316">
        <f>J191+J203+J213+J235+J248+J258+J263+J271</f>
        <v>28448.128</v>
      </c>
      <c r="K190" s="317"/>
      <c r="L190" s="316">
        <f>L191+L203+L213+L235+L248+L258+L263+L271</f>
        <v>42242.735</v>
      </c>
      <c r="M190" s="316">
        <f>M191+M203+M213+M235+M248+M258+M263+M271</f>
        <v>40917.551999999996</v>
      </c>
      <c r="N190" s="316">
        <f>N191+N203+N213+N235+N248+N258+N263+N271</f>
        <v>25287.312</v>
      </c>
      <c r="O190" s="271"/>
      <c r="P190" s="271"/>
      <c r="Q190" s="271"/>
      <c r="R190" s="271"/>
      <c r="S190" s="271"/>
      <c r="T190" s="271"/>
      <c r="U190" s="271"/>
      <c r="V190" s="271"/>
      <c r="W190" s="271"/>
    </row>
    <row r="191" spans="1:16" ht="58.5" customHeight="1">
      <c r="A191" s="318">
        <v>1</v>
      </c>
      <c r="B191" s="234" t="s">
        <v>410</v>
      </c>
      <c r="C191" s="195"/>
      <c r="D191" s="195" t="s">
        <v>211</v>
      </c>
      <c r="E191" s="195" t="s">
        <v>213</v>
      </c>
      <c r="F191" s="188" t="s">
        <v>215</v>
      </c>
      <c r="G191" s="297"/>
      <c r="H191" s="189"/>
      <c r="I191" s="298">
        <f>I194+I199</f>
        <v>400</v>
      </c>
      <c r="J191" s="298">
        <f>J194+J199</f>
        <v>450</v>
      </c>
      <c r="K191" s="299"/>
      <c r="L191" s="299">
        <f>L194+L199</f>
        <v>3930</v>
      </c>
      <c r="M191" s="299">
        <f>M194+M199</f>
        <v>1185</v>
      </c>
      <c r="N191" s="504">
        <f>N194+N199</f>
        <v>330</v>
      </c>
      <c r="P191" s="499"/>
    </row>
    <row r="192" spans="1:14" ht="63.75">
      <c r="A192" s="246"/>
      <c r="B192" s="222" t="s">
        <v>61</v>
      </c>
      <c r="C192" s="195"/>
      <c r="D192" s="195" t="s">
        <v>211</v>
      </c>
      <c r="E192" s="195" t="s">
        <v>213</v>
      </c>
      <c r="F192" s="189" t="s">
        <v>217</v>
      </c>
      <c r="G192" s="189"/>
      <c r="H192" s="189"/>
      <c r="I192" s="187"/>
      <c r="J192" s="187"/>
      <c r="K192" s="174"/>
      <c r="L192" s="174"/>
      <c r="M192" s="174"/>
      <c r="N192" s="187"/>
    </row>
    <row r="193" spans="1:14" ht="63.75">
      <c r="A193" s="246"/>
      <c r="B193" s="183" t="s">
        <v>62</v>
      </c>
      <c r="C193" s="195"/>
      <c r="D193" s="195" t="s">
        <v>211</v>
      </c>
      <c r="E193" s="195" t="s">
        <v>213</v>
      </c>
      <c r="F193" s="189" t="s">
        <v>219</v>
      </c>
      <c r="G193" s="189"/>
      <c r="H193" s="189"/>
      <c r="I193" s="187"/>
      <c r="J193" s="187"/>
      <c r="K193" s="174"/>
      <c r="L193" s="174"/>
      <c r="M193" s="174"/>
      <c r="N193" s="187"/>
    </row>
    <row r="194" spans="1:19" ht="76.5">
      <c r="A194" s="246"/>
      <c r="B194" s="222" t="s">
        <v>565</v>
      </c>
      <c r="C194" s="195"/>
      <c r="D194" s="195" t="s">
        <v>211</v>
      </c>
      <c r="E194" s="195" t="s">
        <v>213</v>
      </c>
      <c r="F194" s="188" t="s">
        <v>221</v>
      </c>
      <c r="G194" s="189"/>
      <c r="H194" s="189"/>
      <c r="I194" s="167">
        <f>I195</f>
        <v>0</v>
      </c>
      <c r="J194" s="167">
        <f>J195</f>
        <v>0</v>
      </c>
      <c r="K194" s="168"/>
      <c r="L194" s="168">
        <f aca="true" t="shared" si="23" ref="L194:N195">L195</f>
        <v>3600</v>
      </c>
      <c r="M194" s="168">
        <f t="shared" si="23"/>
        <v>850</v>
      </c>
      <c r="N194" s="167">
        <f t="shared" si="23"/>
        <v>0</v>
      </c>
      <c r="O194" s="319"/>
      <c r="P194" s="319"/>
      <c r="Q194" s="319"/>
      <c r="R194" s="319"/>
      <c r="S194" s="319"/>
    </row>
    <row r="195" spans="1:19" ht="102">
      <c r="A195" s="246"/>
      <c r="B195" s="183" t="s">
        <v>629</v>
      </c>
      <c r="C195" s="195"/>
      <c r="D195" s="195" t="s">
        <v>211</v>
      </c>
      <c r="E195" s="195" t="s">
        <v>213</v>
      </c>
      <c r="F195" s="189" t="s">
        <v>223</v>
      </c>
      <c r="G195" s="189"/>
      <c r="H195" s="189"/>
      <c r="I195" s="187">
        <f>I196</f>
        <v>0</v>
      </c>
      <c r="J195" s="187">
        <f>J196</f>
        <v>0</v>
      </c>
      <c r="K195" s="174"/>
      <c r="L195" s="174">
        <f t="shared" si="23"/>
        <v>3600</v>
      </c>
      <c r="M195" s="174">
        <f t="shared" si="23"/>
        <v>850</v>
      </c>
      <c r="N195" s="187">
        <f t="shared" si="23"/>
        <v>0</v>
      </c>
      <c r="O195" s="319"/>
      <c r="P195" s="319"/>
      <c r="Q195" s="319"/>
      <c r="R195" s="319"/>
      <c r="S195" s="319"/>
    </row>
    <row r="196" spans="1:19" ht="25.5">
      <c r="A196" s="246"/>
      <c r="B196" s="320" t="s">
        <v>553</v>
      </c>
      <c r="C196" s="195"/>
      <c r="D196" s="195" t="s">
        <v>211</v>
      </c>
      <c r="E196" s="195" t="s">
        <v>213</v>
      </c>
      <c r="F196" s="189" t="s">
        <v>223</v>
      </c>
      <c r="G196" s="189" t="s">
        <v>485</v>
      </c>
      <c r="H196" s="189"/>
      <c r="I196" s="187">
        <f>I198</f>
        <v>0</v>
      </c>
      <c r="J196" s="187">
        <f>J198</f>
        <v>0</v>
      </c>
      <c r="K196" s="174"/>
      <c r="L196" s="174">
        <v>3600</v>
      </c>
      <c r="M196" s="174">
        <v>850</v>
      </c>
      <c r="N196" s="187">
        <f>N198</f>
        <v>0</v>
      </c>
      <c r="O196" s="319"/>
      <c r="P196" s="319"/>
      <c r="Q196" s="319"/>
      <c r="R196" s="319"/>
      <c r="S196" s="319"/>
    </row>
    <row r="197" spans="1:19" ht="63.75">
      <c r="A197" s="246"/>
      <c r="B197" s="183" t="s">
        <v>224</v>
      </c>
      <c r="C197" s="195"/>
      <c r="D197" s="195" t="s">
        <v>211</v>
      </c>
      <c r="E197" s="195" t="s">
        <v>213</v>
      </c>
      <c r="F197" s="189" t="s">
        <v>225</v>
      </c>
      <c r="G197" s="189"/>
      <c r="H197" s="189" t="s">
        <v>213</v>
      </c>
      <c r="I197" s="193"/>
      <c r="J197" s="193"/>
      <c r="K197" s="176"/>
      <c r="L197" s="176"/>
      <c r="M197" s="176"/>
      <c r="N197" s="193"/>
      <c r="O197" s="319"/>
      <c r="P197" s="319"/>
      <c r="Q197" s="319"/>
      <c r="R197" s="319"/>
      <c r="S197" s="319"/>
    </row>
    <row r="198" spans="1:19" ht="15.75">
      <c r="A198" s="246"/>
      <c r="B198" s="183" t="s">
        <v>212</v>
      </c>
      <c r="C198" s="195"/>
      <c r="D198" s="195"/>
      <c r="E198" s="195"/>
      <c r="F198" s="189" t="s">
        <v>223</v>
      </c>
      <c r="G198" s="189" t="s">
        <v>485</v>
      </c>
      <c r="H198" s="189" t="s">
        <v>213</v>
      </c>
      <c r="I198" s="187"/>
      <c r="J198" s="187"/>
      <c r="K198" s="174"/>
      <c r="L198" s="174">
        <v>3600</v>
      </c>
      <c r="M198" s="174">
        <v>850</v>
      </c>
      <c r="N198" s="187"/>
      <c r="O198" s="319"/>
      <c r="P198" s="319"/>
      <c r="Q198" s="319"/>
      <c r="R198" s="319"/>
      <c r="S198" s="319"/>
    </row>
    <row r="199" spans="1:19" ht="76.5">
      <c r="A199" s="246"/>
      <c r="B199" s="222" t="s">
        <v>469</v>
      </c>
      <c r="C199" s="195"/>
      <c r="D199" s="195" t="s">
        <v>211</v>
      </c>
      <c r="E199" s="195" t="s">
        <v>213</v>
      </c>
      <c r="F199" s="188" t="s">
        <v>227</v>
      </c>
      <c r="G199" s="189"/>
      <c r="H199" s="189"/>
      <c r="I199" s="192">
        <f aca="true" t="shared" si="24" ref="I199:J201">I200</f>
        <v>400</v>
      </c>
      <c r="J199" s="192">
        <f t="shared" si="24"/>
        <v>450</v>
      </c>
      <c r="K199" s="181"/>
      <c r="L199" s="181">
        <f>L200</f>
        <v>330</v>
      </c>
      <c r="M199" s="181">
        <f>M200</f>
        <v>335</v>
      </c>
      <c r="N199" s="192">
        <f>N200</f>
        <v>330</v>
      </c>
      <c r="O199" s="319"/>
      <c r="P199" s="319"/>
      <c r="Q199" s="319"/>
      <c r="R199" s="319"/>
      <c r="S199" s="319"/>
    </row>
    <row r="200" spans="1:14" ht="92.25" customHeight="1">
      <c r="A200" s="246"/>
      <c r="B200" s="183" t="s">
        <v>470</v>
      </c>
      <c r="C200" s="195"/>
      <c r="D200" s="195" t="s">
        <v>211</v>
      </c>
      <c r="E200" s="195" t="s">
        <v>213</v>
      </c>
      <c r="F200" s="189" t="s">
        <v>549</v>
      </c>
      <c r="G200" s="189"/>
      <c r="H200" s="189"/>
      <c r="I200" s="193">
        <f t="shared" si="24"/>
        <v>400</v>
      </c>
      <c r="J200" s="193">
        <f t="shared" si="24"/>
        <v>450</v>
      </c>
      <c r="K200" s="176"/>
      <c r="L200" s="176">
        <f>L201</f>
        <v>330</v>
      </c>
      <c r="M200" s="176">
        <v>335</v>
      </c>
      <c r="N200" s="193">
        <f>N201</f>
        <v>330</v>
      </c>
    </row>
    <row r="201" spans="1:14" ht="24.75" customHeight="1">
      <c r="A201" s="246"/>
      <c r="B201" s="320" t="s">
        <v>553</v>
      </c>
      <c r="C201" s="195"/>
      <c r="D201" s="195" t="s">
        <v>211</v>
      </c>
      <c r="E201" s="195" t="s">
        <v>213</v>
      </c>
      <c r="F201" s="189" t="s">
        <v>549</v>
      </c>
      <c r="G201" s="189" t="s">
        <v>485</v>
      </c>
      <c r="H201" s="189"/>
      <c r="I201" s="193">
        <f t="shared" si="24"/>
        <v>400</v>
      </c>
      <c r="J201" s="193">
        <f t="shared" si="24"/>
        <v>450</v>
      </c>
      <c r="K201" s="176"/>
      <c r="L201" s="176">
        <v>330</v>
      </c>
      <c r="M201" s="176">
        <v>330</v>
      </c>
      <c r="N201" s="193">
        <f>N202</f>
        <v>330</v>
      </c>
    </row>
    <row r="202" spans="1:14" ht="13.5" customHeight="1">
      <c r="A202" s="246"/>
      <c r="B202" s="183" t="s">
        <v>212</v>
      </c>
      <c r="C202" s="195"/>
      <c r="D202" s="195"/>
      <c r="E202" s="195"/>
      <c r="F202" s="189" t="s">
        <v>549</v>
      </c>
      <c r="G202" s="189" t="s">
        <v>485</v>
      </c>
      <c r="H202" s="189" t="s">
        <v>213</v>
      </c>
      <c r="I202" s="193">
        <v>400</v>
      </c>
      <c r="J202" s="193">
        <v>450</v>
      </c>
      <c r="K202" s="176"/>
      <c r="L202" s="176">
        <v>330</v>
      </c>
      <c r="M202" s="176">
        <v>330</v>
      </c>
      <c r="N202" s="401">
        <v>330</v>
      </c>
    </row>
    <row r="203" spans="1:23" s="140" customFormat="1" ht="51.75" customHeight="1">
      <c r="A203" s="318">
        <v>2</v>
      </c>
      <c r="B203" s="177" t="s">
        <v>471</v>
      </c>
      <c r="C203" s="195"/>
      <c r="D203" s="202" t="s">
        <v>538</v>
      </c>
      <c r="E203" s="202" t="s">
        <v>374</v>
      </c>
      <c r="F203" s="188" t="s">
        <v>376</v>
      </c>
      <c r="G203" s="219"/>
      <c r="H203" s="188"/>
      <c r="I203" s="220">
        <f>I205</f>
        <v>310</v>
      </c>
      <c r="J203" s="220">
        <f>J205</f>
        <v>315</v>
      </c>
      <c r="K203" s="221"/>
      <c r="L203" s="221">
        <f>L205</f>
        <v>305</v>
      </c>
      <c r="M203" s="221">
        <f>M205</f>
        <v>310</v>
      </c>
      <c r="N203" s="402">
        <f>N205</f>
        <v>305</v>
      </c>
      <c r="O203" s="147"/>
      <c r="P203" s="147"/>
      <c r="Q203" s="147"/>
      <c r="R203" s="147"/>
      <c r="S203" s="147"/>
      <c r="T203" s="147"/>
      <c r="U203" s="147"/>
      <c r="V203" s="147"/>
      <c r="W203" s="147"/>
    </row>
    <row r="204" spans="1:23" s="140" customFormat="1" ht="78" customHeight="1">
      <c r="A204" s="321"/>
      <c r="B204" s="163" t="s">
        <v>195</v>
      </c>
      <c r="C204" s="239"/>
      <c r="D204" s="164" t="s">
        <v>538</v>
      </c>
      <c r="E204" s="164" t="s">
        <v>374</v>
      </c>
      <c r="F204" s="166" t="s">
        <v>378</v>
      </c>
      <c r="G204" s="189"/>
      <c r="H204" s="166"/>
      <c r="I204" s="192"/>
      <c r="J204" s="192"/>
      <c r="K204" s="181"/>
      <c r="L204" s="181"/>
      <c r="M204" s="181"/>
      <c r="N204" s="192"/>
      <c r="O204" s="147"/>
      <c r="P204" s="147"/>
      <c r="Q204" s="147"/>
      <c r="R204" s="147"/>
      <c r="S204" s="147"/>
      <c r="T204" s="147"/>
      <c r="U204" s="147"/>
      <c r="V204" s="147"/>
      <c r="W204" s="147"/>
    </row>
    <row r="205" spans="1:23" s="140" customFormat="1" ht="120">
      <c r="A205" s="321"/>
      <c r="B205" s="240" t="s">
        <v>472</v>
      </c>
      <c r="C205" s="195"/>
      <c r="D205" s="164" t="s">
        <v>538</v>
      </c>
      <c r="E205" s="164" t="s">
        <v>374</v>
      </c>
      <c r="F205" s="166" t="s">
        <v>380</v>
      </c>
      <c r="G205" s="189"/>
      <c r="H205" s="166"/>
      <c r="I205" s="192">
        <f>I206</f>
        <v>310</v>
      </c>
      <c r="J205" s="192">
        <f>J206</f>
        <v>315</v>
      </c>
      <c r="K205" s="181"/>
      <c r="L205" s="181">
        <f>L206</f>
        <v>305</v>
      </c>
      <c r="M205" s="181">
        <f>M206</f>
        <v>310</v>
      </c>
      <c r="N205" s="192">
        <f>N206</f>
        <v>305</v>
      </c>
      <c r="O205" s="147"/>
      <c r="P205" s="147"/>
      <c r="Q205" s="147"/>
      <c r="R205" s="147"/>
      <c r="S205" s="147"/>
      <c r="T205" s="147"/>
      <c r="U205" s="147"/>
      <c r="V205" s="147"/>
      <c r="W205" s="147"/>
    </row>
    <row r="206" spans="1:23" s="140" customFormat="1" ht="24.75" customHeight="1">
      <c r="A206" s="321"/>
      <c r="B206" s="320" t="s">
        <v>553</v>
      </c>
      <c r="C206" s="195"/>
      <c r="D206" s="164" t="s">
        <v>538</v>
      </c>
      <c r="E206" s="164" t="s">
        <v>374</v>
      </c>
      <c r="F206" s="166" t="s">
        <v>380</v>
      </c>
      <c r="G206" s="189" t="s">
        <v>485</v>
      </c>
      <c r="H206" s="166"/>
      <c r="I206" s="193">
        <f>I212</f>
        <v>310</v>
      </c>
      <c r="J206" s="193">
        <f>J212</f>
        <v>315</v>
      </c>
      <c r="K206" s="181"/>
      <c r="L206" s="176">
        <v>305</v>
      </c>
      <c r="M206" s="176">
        <v>310</v>
      </c>
      <c r="N206" s="193">
        <f>N212</f>
        <v>305</v>
      </c>
      <c r="O206" s="147"/>
      <c r="P206" s="147"/>
      <c r="Q206" s="147"/>
      <c r="R206" s="147"/>
      <c r="S206" s="147"/>
      <c r="T206" s="147"/>
      <c r="U206" s="147"/>
      <c r="V206" s="147"/>
      <c r="W206" s="147"/>
    </row>
    <row r="207" spans="1:14" ht="53.25" customHeight="1">
      <c r="A207" s="246"/>
      <c r="B207" s="177" t="s">
        <v>391</v>
      </c>
      <c r="C207" s="202"/>
      <c r="D207" s="179" t="s">
        <v>388</v>
      </c>
      <c r="E207" s="202" t="s">
        <v>390</v>
      </c>
      <c r="F207" s="188" t="s">
        <v>392</v>
      </c>
      <c r="G207" s="219"/>
      <c r="H207" s="188" t="s">
        <v>390</v>
      </c>
      <c r="I207" s="219"/>
      <c r="J207" s="219"/>
      <c r="K207" s="229"/>
      <c r="L207" s="100"/>
      <c r="M207" s="246"/>
      <c r="N207" s="219"/>
    </row>
    <row r="208" spans="1:14" ht="63.75">
      <c r="A208" s="246"/>
      <c r="B208" s="322" t="s">
        <v>197</v>
      </c>
      <c r="C208" s="195"/>
      <c r="D208" s="178" t="s">
        <v>388</v>
      </c>
      <c r="E208" s="195" t="s">
        <v>390</v>
      </c>
      <c r="F208" s="189" t="s">
        <v>394</v>
      </c>
      <c r="G208" s="189"/>
      <c r="H208" s="189" t="s">
        <v>390</v>
      </c>
      <c r="I208" s="160"/>
      <c r="J208" s="160"/>
      <c r="K208" s="161"/>
      <c r="L208" s="161"/>
      <c r="M208" s="161"/>
      <c r="N208" s="160"/>
    </row>
    <row r="209" spans="1:14" ht="81" customHeight="1">
      <c r="A209" s="246"/>
      <c r="B209" s="323" t="s">
        <v>459</v>
      </c>
      <c r="C209" s="195"/>
      <c r="D209" s="178" t="s">
        <v>388</v>
      </c>
      <c r="E209" s="195" t="s">
        <v>390</v>
      </c>
      <c r="F209" s="189" t="s">
        <v>396</v>
      </c>
      <c r="G209" s="189"/>
      <c r="H209" s="189" t="s">
        <v>390</v>
      </c>
      <c r="I209" s="160"/>
      <c r="J209" s="160"/>
      <c r="K209" s="161"/>
      <c r="L209" s="161"/>
      <c r="M209" s="161"/>
      <c r="N209" s="160"/>
    </row>
    <row r="210" spans="1:14" ht="81" customHeight="1">
      <c r="A210" s="246"/>
      <c r="B210" s="322" t="s">
        <v>460</v>
      </c>
      <c r="C210" s="195"/>
      <c r="D210" s="178" t="s">
        <v>388</v>
      </c>
      <c r="E210" s="195" t="s">
        <v>390</v>
      </c>
      <c r="F210" s="189" t="s">
        <v>398</v>
      </c>
      <c r="G210" s="189"/>
      <c r="H210" s="189" t="s">
        <v>390</v>
      </c>
      <c r="I210" s="192"/>
      <c r="J210" s="192"/>
      <c r="K210" s="181"/>
      <c r="L210" s="181"/>
      <c r="M210" s="181"/>
      <c r="N210" s="192"/>
    </row>
    <row r="211" spans="1:14" ht="63.75">
      <c r="A211" s="246"/>
      <c r="B211" s="323" t="s">
        <v>461</v>
      </c>
      <c r="C211" s="195"/>
      <c r="D211" s="178" t="s">
        <v>388</v>
      </c>
      <c r="E211" s="195" t="s">
        <v>390</v>
      </c>
      <c r="F211" s="189" t="s">
        <v>400</v>
      </c>
      <c r="G211" s="189"/>
      <c r="H211" s="189" t="s">
        <v>390</v>
      </c>
      <c r="I211" s="192"/>
      <c r="J211" s="192"/>
      <c r="K211" s="181"/>
      <c r="L211" s="181"/>
      <c r="M211" s="181"/>
      <c r="N211" s="192"/>
    </row>
    <row r="212" spans="1:14" ht="12.75">
      <c r="A212" s="246"/>
      <c r="B212" s="323" t="s">
        <v>373</v>
      </c>
      <c r="C212" s="195"/>
      <c r="D212" s="178"/>
      <c r="E212" s="195"/>
      <c r="F212" s="166" t="s">
        <v>380</v>
      </c>
      <c r="G212" s="189" t="s">
        <v>485</v>
      </c>
      <c r="H212" s="166" t="s">
        <v>374</v>
      </c>
      <c r="I212" s="193">
        <v>310</v>
      </c>
      <c r="J212" s="193">
        <v>315</v>
      </c>
      <c r="K212" s="181"/>
      <c r="L212" s="176">
        <v>305</v>
      </c>
      <c r="M212" s="176">
        <v>310</v>
      </c>
      <c r="N212" s="401">
        <v>305</v>
      </c>
    </row>
    <row r="213" spans="1:14" ht="53.25" customHeight="1">
      <c r="A213" s="318">
        <v>3</v>
      </c>
      <c r="B213" s="177" t="s">
        <v>473</v>
      </c>
      <c r="C213" s="202"/>
      <c r="D213" s="202" t="s">
        <v>187</v>
      </c>
      <c r="E213" s="202" t="s">
        <v>189</v>
      </c>
      <c r="F213" s="188" t="s">
        <v>190</v>
      </c>
      <c r="G213" s="219"/>
      <c r="H213" s="188"/>
      <c r="I213" s="220">
        <f>I214+I221+I230</f>
        <v>8482.5</v>
      </c>
      <c r="J213" s="220">
        <f>J214+J221+J230</f>
        <v>8514.6</v>
      </c>
      <c r="K213" s="221"/>
      <c r="L213" s="220">
        <f>L214+L221+L230</f>
        <v>7755.5</v>
      </c>
      <c r="M213" s="220">
        <f>M214+M221+M230</f>
        <v>8382.5</v>
      </c>
      <c r="N213" s="220">
        <f>N214+N221+N230</f>
        <v>7755.5</v>
      </c>
    </row>
    <row r="214" spans="1:23" s="289" customFormat="1" ht="76.5">
      <c r="A214" s="324"/>
      <c r="B214" s="222" t="s">
        <v>474</v>
      </c>
      <c r="C214" s="188"/>
      <c r="D214" s="188" t="s">
        <v>187</v>
      </c>
      <c r="E214" s="188" t="s">
        <v>189</v>
      </c>
      <c r="F214" s="188" t="s">
        <v>192</v>
      </c>
      <c r="G214" s="189"/>
      <c r="H214" s="188"/>
      <c r="I214" s="175">
        <f>I217</f>
        <v>284</v>
      </c>
      <c r="J214" s="175">
        <f>J217</f>
        <v>302</v>
      </c>
      <c r="K214" s="175"/>
      <c r="L214" s="175">
        <f>L217</f>
        <v>172</v>
      </c>
      <c r="M214" s="175">
        <f>M217</f>
        <v>184</v>
      </c>
      <c r="N214" s="495">
        <f>N217</f>
        <v>272</v>
      </c>
      <c r="O214" s="325"/>
      <c r="P214" s="325"/>
      <c r="Q214" s="325"/>
      <c r="R214" s="325"/>
      <c r="S214" s="325"/>
      <c r="T214" s="325"/>
      <c r="U214" s="325"/>
      <c r="V214" s="325"/>
      <c r="W214" s="325"/>
    </row>
    <row r="215" spans="1:14" ht="75" customHeight="1">
      <c r="A215" s="246"/>
      <c r="B215" s="191" t="s">
        <v>193</v>
      </c>
      <c r="C215" s="202"/>
      <c r="D215" s="202" t="s">
        <v>187</v>
      </c>
      <c r="E215" s="202" t="s">
        <v>189</v>
      </c>
      <c r="F215" s="189" t="s">
        <v>194</v>
      </c>
      <c r="G215" s="189"/>
      <c r="H215" s="188"/>
      <c r="I215" s="175"/>
      <c r="J215" s="175"/>
      <c r="K215" s="175"/>
      <c r="L215" s="175"/>
      <c r="M215" s="175"/>
      <c r="N215" s="175"/>
    </row>
    <row r="216" spans="1:14" ht="24.75" customHeight="1">
      <c r="A216" s="246"/>
      <c r="B216" s="320" t="s">
        <v>553</v>
      </c>
      <c r="C216" s="202"/>
      <c r="D216" s="202" t="s">
        <v>187</v>
      </c>
      <c r="E216" s="202" t="s">
        <v>189</v>
      </c>
      <c r="F216" s="189" t="s">
        <v>194</v>
      </c>
      <c r="G216" s="189" t="s">
        <v>485</v>
      </c>
      <c r="H216" s="188"/>
      <c r="I216" s="175"/>
      <c r="J216" s="175"/>
      <c r="K216" s="175"/>
      <c r="L216" s="175"/>
      <c r="M216" s="175"/>
      <c r="N216" s="175"/>
    </row>
    <row r="217" spans="1:14" ht="77.25" customHeight="1">
      <c r="A217" s="246"/>
      <c r="B217" s="183" t="s">
        <v>51</v>
      </c>
      <c r="C217" s="202"/>
      <c r="D217" s="202" t="s">
        <v>187</v>
      </c>
      <c r="E217" s="202" t="s">
        <v>189</v>
      </c>
      <c r="F217" s="189" t="s">
        <v>194</v>
      </c>
      <c r="G217" s="189"/>
      <c r="H217" s="188"/>
      <c r="I217" s="175">
        <f>I218</f>
        <v>284</v>
      </c>
      <c r="J217" s="175">
        <f>J218</f>
        <v>302</v>
      </c>
      <c r="K217" s="175"/>
      <c r="L217" s="175">
        <f>L218</f>
        <v>172</v>
      </c>
      <c r="M217" s="175">
        <f>M218</f>
        <v>184</v>
      </c>
      <c r="N217" s="175">
        <f>N218</f>
        <v>272</v>
      </c>
    </row>
    <row r="218" spans="1:14" ht="24.75" customHeight="1">
      <c r="A218" s="246"/>
      <c r="B218" s="320" t="s">
        <v>553</v>
      </c>
      <c r="C218" s="202"/>
      <c r="D218" s="202" t="s">
        <v>187</v>
      </c>
      <c r="E218" s="202" t="s">
        <v>189</v>
      </c>
      <c r="F218" s="189" t="s">
        <v>194</v>
      </c>
      <c r="G218" s="189" t="s">
        <v>485</v>
      </c>
      <c r="H218" s="189"/>
      <c r="I218" s="175">
        <f>I219</f>
        <v>284</v>
      </c>
      <c r="J218" s="175">
        <f>J219</f>
        <v>302</v>
      </c>
      <c r="K218" s="175"/>
      <c r="L218" s="175">
        <v>172</v>
      </c>
      <c r="M218" s="175">
        <v>184</v>
      </c>
      <c r="N218" s="175">
        <f>N219</f>
        <v>272</v>
      </c>
    </row>
    <row r="219" spans="1:14" ht="16.5" customHeight="1">
      <c r="A219" s="246"/>
      <c r="B219" s="171" t="s">
        <v>188</v>
      </c>
      <c r="C219" s="202"/>
      <c r="D219" s="202"/>
      <c r="E219" s="202"/>
      <c r="F219" s="189" t="s">
        <v>194</v>
      </c>
      <c r="G219" s="189" t="s">
        <v>485</v>
      </c>
      <c r="H219" s="189" t="s">
        <v>189</v>
      </c>
      <c r="I219" s="175">
        <v>284</v>
      </c>
      <c r="J219" s="175">
        <v>302</v>
      </c>
      <c r="K219" s="175"/>
      <c r="L219" s="175">
        <v>172</v>
      </c>
      <c r="M219" s="175">
        <v>184</v>
      </c>
      <c r="N219" s="404">
        <v>272</v>
      </c>
    </row>
    <row r="220" spans="1:14" ht="55.5" customHeight="1">
      <c r="A220" s="318">
        <v>4</v>
      </c>
      <c r="B220" s="177" t="s">
        <v>31</v>
      </c>
      <c r="C220" s="202"/>
      <c r="D220" s="202" t="s">
        <v>607</v>
      </c>
      <c r="E220" s="202" t="s">
        <v>609</v>
      </c>
      <c r="F220" s="188" t="s">
        <v>190</v>
      </c>
      <c r="G220" s="219"/>
      <c r="H220" s="188"/>
      <c r="I220" s="220">
        <f>I221</f>
        <v>6960</v>
      </c>
      <c r="J220" s="220">
        <f>J221</f>
        <v>6962.1</v>
      </c>
      <c r="K220" s="221"/>
      <c r="L220" s="221">
        <f aca="true" t="shared" si="25" ref="L220:N221">L221</f>
        <v>6305</v>
      </c>
      <c r="M220" s="221">
        <f t="shared" si="25"/>
        <v>6960</v>
      </c>
      <c r="N220" s="220">
        <f t="shared" si="25"/>
        <v>6205</v>
      </c>
    </row>
    <row r="221" spans="1:23" s="289" customFormat="1" ht="83.25" customHeight="1">
      <c r="A221" s="324"/>
      <c r="B221" s="222" t="s">
        <v>475</v>
      </c>
      <c r="C221" s="189"/>
      <c r="D221" s="189" t="s">
        <v>607</v>
      </c>
      <c r="E221" s="189" t="s">
        <v>609</v>
      </c>
      <c r="F221" s="188" t="s">
        <v>611</v>
      </c>
      <c r="G221" s="189"/>
      <c r="H221" s="189"/>
      <c r="I221" s="173">
        <f>I222</f>
        <v>6960</v>
      </c>
      <c r="J221" s="173">
        <f>J222</f>
        <v>6962.1</v>
      </c>
      <c r="K221" s="173"/>
      <c r="L221" s="173">
        <f t="shared" si="25"/>
        <v>6305</v>
      </c>
      <c r="M221" s="173">
        <f t="shared" si="25"/>
        <v>6960</v>
      </c>
      <c r="N221" s="405">
        <f t="shared" si="25"/>
        <v>6205</v>
      </c>
      <c r="O221" s="325"/>
      <c r="P221" s="325"/>
      <c r="Q221" s="325"/>
      <c r="R221" s="325"/>
      <c r="S221" s="325"/>
      <c r="T221" s="325"/>
      <c r="U221" s="325"/>
      <c r="V221" s="325"/>
      <c r="W221" s="325"/>
    </row>
    <row r="222" spans="1:23" s="289" customFormat="1" ht="102">
      <c r="A222" s="324"/>
      <c r="B222" s="183" t="s">
        <v>43</v>
      </c>
      <c r="C222" s="189"/>
      <c r="D222" s="189" t="s">
        <v>607</v>
      </c>
      <c r="E222" s="189" t="s">
        <v>609</v>
      </c>
      <c r="F222" s="189" t="s">
        <v>613</v>
      </c>
      <c r="G222" s="189"/>
      <c r="H222" s="189"/>
      <c r="I222" s="173">
        <f>I223+I225+I227</f>
        <v>6960</v>
      </c>
      <c r="J222" s="173">
        <f>J223+J225+J227</f>
        <v>6962.1</v>
      </c>
      <c r="K222" s="173"/>
      <c r="L222" s="173">
        <f>L223+L225+L227</f>
        <v>6305</v>
      </c>
      <c r="M222" s="173">
        <f>M223+M225+M227</f>
        <v>6960</v>
      </c>
      <c r="N222" s="173">
        <f>N223+N225+N227</f>
        <v>6205</v>
      </c>
      <c r="O222" s="325"/>
      <c r="P222" s="325"/>
      <c r="Q222" s="325"/>
      <c r="R222" s="325"/>
      <c r="S222" s="325"/>
      <c r="T222" s="325"/>
      <c r="U222" s="325"/>
      <c r="V222" s="325"/>
      <c r="W222" s="325"/>
    </row>
    <row r="223" spans="1:23" s="289" customFormat="1" ht="12.75">
      <c r="A223" s="324"/>
      <c r="B223" s="326" t="s">
        <v>614</v>
      </c>
      <c r="C223" s="189"/>
      <c r="D223" s="189" t="s">
        <v>607</v>
      </c>
      <c r="E223" s="189" t="s">
        <v>609</v>
      </c>
      <c r="F223" s="189" t="s">
        <v>613</v>
      </c>
      <c r="G223" s="189" t="s">
        <v>615</v>
      </c>
      <c r="H223" s="189"/>
      <c r="I223" s="173">
        <f>I224</f>
        <v>4406.33</v>
      </c>
      <c r="J223" s="173">
        <f>J224</f>
        <v>4670.71</v>
      </c>
      <c r="K223" s="290"/>
      <c r="L223" s="173">
        <v>5305.114</v>
      </c>
      <c r="M223" s="173">
        <v>6631.482</v>
      </c>
      <c r="N223" s="173">
        <f>N224</f>
        <v>4156.915</v>
      </c>
      <c r="O223" s="325"/>
      <c r="P223" s="325"/>
      <c r="Q223" s="325"/>
      <c r="R223" s="325"/>
      <c r="S223" s="325"/>
      <c r="T223" s="325"/>
      <c r="U223" s="325"/>
      <c r="V223" s="325"/>
      <c r="W223" s="325"/>
    </row>
    <row r="224" spans="1:23" s="289" customFormat="1" ht="12.75">
      <c r="A224" s="324"/>
      <c r="B224" s="326" t="s">
        <v>608</v>
      </c>
      <c r="C224" s="189"/>
      <c r="D224" s="189"/>
      <c r="E224" s="189"/>
      <c r="F224" s="189" t="s">
        <v>613</v>
      </c>
      <c r="G224" s="189" t="s">
        <v>615</v>
      </c>
      <c r="H224" s="189" t="s">
        <v>609</v>
      </c>
      <c r="I224" s="173">
        <v>4406.33</v>
      </c>
      <c r="J224" s="173">
        <v>4670.71</v>
      </c>
      <c r="K224" s="501"/>
      <c r="L224" s="406"/>
      <c r="M224" s="406"/>
      <c r="N224" s="406">
        <v>4156.915</v>
      </c>
      <c r="O224" s="325"/>
      <c r="P224" s="325"/>
      <c r="Q224" s="325"/>
      <c r="R224" s="325"/>
      <c r="S224" s="325"/>
      <c r="T224" s="325"/>
      <c r="U224" s="325"/>
      <c r="V224" s="325"/>
      <c r="W224" s="325"/>
    </row>
    <row r="225" spans="1:23" s="289" customFormat="1" ht="24.75" customHeight="1">
      <c r="A225" s="324"/>
      <c r="B225" s="320" t="s">
        <v>553</v>
      </c>
      <c r="C225" s="189"/>
      <c r="D225" s="189" t="s">
        <v>607</v>
      </c>
      <c r="E225" s="189" t="s">
        <v>609</v>
      </c>
      <c r="F225" s="189" t="s">
        <v>613</v>
      </c>
      <c r="G225" s="189" t="s">
        <v>485</v>
      </c>
      <c r="H225" s="189"/>
      <c r="I225" s="173">
        <f>I226</f>
        <v>2552.67</v>
      </c>
      <c r="J225" s="173">
        <f>J226</f>
        <v>2290.39</v>
      </c>
      <c r="K225" s="173"/>
      <c r="L225" s="173">
        <f>999.886-0.886</f>
        <v>999</v>
      </c>
      <c r="M225" s="173">
        <v>328</v>
      </c>
      <c r="N225" s="173">
        <f>N226</f>
        <v>2047.085</v>
      </c>
      <c r="O225" s="325"/>
      <c r="P225" s="325"/>
      <c r="Q225" s="325"/>
      <c r="R225" s="325"/>
      <c r="S225" s="325"/>
      <c r="T225" s="325"/>
      <c r="U225" s="325"/>
      <c r="V225" s="325"/>
      <c r="W225" s="325"/>
    </row>
    <row r="226" spans="1:23" s="289" customFormat="1" ht="12.75">
      <c r="A226" s="324"/>
      <c r="B226" s="326" t="s">
        <v>608</v>
      </c>
      <c r="C226" s="189"/>
      <c r="D226" s="189"/>
      <c r="E226" s="189"/>
      <c r="F226" s="189" t="s">
        <v>613</v>
      </c>
      <c r="G226" s="189" t="s">
        <v>485</v>
      </c>
      <c r="H226" s="189" t="s">
        <v>609</v>
      </c>
      <c r="I226" s="173">
        <v>2552.67</v>
      </c>
      <c r="J226" s="173">
        <v>2290.39</v>
      </c>
      <c r="K226" s="173"/>
      <c r="L226" s="173"/>
      <c r="M226" s="173"/>
      <c r="N226" s="406">
        <v>2047.085</v>
      </c>
      <c r="O226" s="325"/>
      <c r="P226" s="325"/>
      <c r="Q226" s="325"/>
      <c r="R226" s="325"/>
      <c r="S226" s="325"/>
      <c r="T226" s="325"/>
      <c r="U226" s="325"/>
      <c r="V226" s="325"/>
      <c r="W226" s="325"/>
    </row>
    <row r="227" spans="1:23" s="289" customFormat="1" ht="12.75">
      <c r="A227" s="324"/>
      <c r="B227" s="326" t="s">
        <v>508</v>
      </c>
      <c r="C227" s="189"/>
      <c r="D227" s="189" t="s">
        <v>607</v>
      </c>
      <c r="E227" s="189" t="s">
        <v>609</v>
      </c>
      <c r="F227" s="189" t="s">
        <v>613</v>
      </c>
      <c r="G227" s="189" t="s">
        <v>509</v>
      </c>
      <c r="H227" s="189"/>
      <c r="I227" s="175">
        <f>I228</f>
        <v>1</v>
      </c>
      <c r="J227" s="175">
        <f>J228</f>
        <v>1</v>
      </c>
      <c r="K227" s="175"/>
      <c r="L227" s="175">
        <v>0.886</v>
      </c>
      <c r="M227" s="175">
        <v>0.518</v>
      </c>
      <c r="N227" s="175">
        <f>N228</f>
        <v>1</v>
      </c>
      <c r="O227" s="325"/>
      <c r="P227" s="325"/>
      <c r="Q227" s="325"/>
      <c r="R227" s="325"/>
      <c r="S227" s="325"/>
      <c r="T227" s="325"/>
      <c r="U227" s="325"/>
      <c r="V227" s="325"/>
      <c r="W227" s="325"/>
    </row>
    <row r="228" spans="1:23" s="289" customFormat="1" ht="12.75">
      <c r="A228" s="324"/>
      <c r="B228" s="326" t="s">
        <v>608</v>
      </c>
      <c r="C228" s="189"/>
      <c r="D228" s="189"/>
      <c r="E228" s="189"/>
      <c r="F228" s="189" t="s">
        <v>613</v>
      </c>
      <c r="G228" s="189" t="s">
        <v>509</v>
      </c>
      <c r="H228" s="189" t="s">
        <v>609</v>
      </c>
      <c r="I228" s="175">
        <v>1</v>
      </c>
      <c r="J228" s="175">
        <v>1</v>
      </c>
      <c r="K228" s="175"/>
      <c r="L228" s="175">
        <f>L223+L225+L227</f>
        <v>6305</v>
      </c>
      <c r="M228" s="175">
        <f>M223+M225+M227</f>
        <v>6960</v>
      </c>
      <c r="N228" s="404">
        <v>1</v>
      </c>
      <c r="O228" s="325"/>
      <c r="P228" s="325"/>
      <c r="Q228" s="325"/>
      <c r="R228" s="325"/>
      <c r="S228" s="325"/>
      <c r="T228" s="325"/>
      <c r="U228" s="325"/>
      <c r="V228" s="325"/>
      <c r="W228" s="325"/>
    </row>
    <row r="229" spans="1:23" s="289" customFormat="1" ht="39" customHeight="1">
      <c r="A229" s="327">
        <v>5</v>
      </c>
      <c r="B229" s="328" t="s">
        <v>31</v>
      </c>
      <c r="C229" s="188"/>
      <c r="D229" s="188" t="s">
        <v>607</v>
      </c>
      <c r="E229" s="188" t="s">
        <v>617</v>
      </c>
      <c r="F229" s="188" t="s">
        <v>190</v>
      </c>
      <c r="G229" s="219"/>
      <c r="H229" s="188"/>
      <c r="I229" s="220">
        <f aca="true" t="shared" si="26" ref="I229:J231">I230</f>
        <v>1238.5</v>
      </c>
      <c r="J229" s="220">
        <f t="shared" si="26"/>
        <v>1250.5</v>
      </c>
      <c r="K229" s="220"/>
      <c r="L229" s="220">
        <f aca="true" t="shared" si="27" ref="L229:M231">L230</f>
        <v>1278.5</v>
      </c>
      <c r="M229" s="220">
        <f t="shared" si="27"/>
        <v>1238.5</v>
      </c>
      <c r="N229" s="220">
        <f>N230</f>
        <v>1278.5</v>
      </c>
      <c r="O229" s="325"/>
      <c r="P229" s="325"/>
      <c r="Q229" s="325"/>
      <c r="R229" s="325"/>
      <c r="S229" s="325"/>
      <c r="T229" s="325"/>
      <c r="U229" s="325"/>
      <c r="V229" s="325"/>
      <c r="W229" s="325"/>
    </row>
    <row r="230" spans="1:23" s="289" customFormat="1" ht="85.5" customHeight="1">
      <c r="A230" s="324"/>
      <c r="B230" s="329" t="s">
        <v>477</v>
      </c>
      <c r="C230" s="189"/>
      <c r="D230" s="189" t="s">
        <v>607</v>
      </c>
      <c r="E230" s="189" t="s">
        <v>617</v>
      </c>
      <c r="F230" s="188" t="s">
        <v>619</v>
      </c>
      <c r="G230" s="189"/>
      <c r="H230" s="189"/>
      <c r="I230" s="173">
        <f t="shared" si="26"/>
        <v>1238.5</v>
      </c>
      <c r="J230" s="173">
        <f t="shared" si="26"/>
        <v>1250.5</v>
      </c>
      <c r="K230" s="173"/>
      <c r="L230" s="173">
        <f t="shared" si="27"/>
        <v>1278.5</v>
      </c>
      <c r="M230" s="173">
        <f t="shared" si="27"/>
        <v>1238.5</v>
      </c>
      <c r="N230" s="407">
        <f>N231</f>
        <v>1278.5</v>
      </c>
      <c r="O230" s="325"/>
      <c r="P230" s="325"/>
      <c r="Q230" s="325"/>
      <c r="R230" s="325"/>
      <c r="S230" s="325"/>
      <c r="T230" s="325"/>
      <c r="U230" s="325"/>
      <c r="V230" s="325"/>
      <c r="W230" s="325"/>
    </row>
    <row r="231" spans="1:14" ht="89.25">
      <c r="A231" s="246"/>
      <c r="B231" s="183" t="s">
        <v>478</v>
      </c>
      <c r="C231" s="195"/>
      <c r="D231" s="195" t="s">
        <v>607</v>
      </c>
      <c r="E231" s="195" t="s">
        <v>617</v>
      </c>
      <c r="F231" s="189" t="s">
        <v>621</v>
      </c>
      <c r="G231" s="189"/>
      <c r="H231" s="189"/>
      <c r="I231" s="173">
        <f t="shared" si="26"/>
        <v>1238.5</v>
      </c>
      <c r="J231" s="173">
        <f t="shared" si="26"/>
        <v>1250.5</v>
      </c>
      <c r="K231" s="190"/>
      <c r="L231" s="190">
        <f t="shared" si="27"/>
        <v>1278.5</v>
      </c>
      <c r="M231" s="190">
        <f t="shared" si="27"/>
        <v>1238.5</v>
      </c>
      <c r="N231" s="173">
        <f>N232</f>
        <v>1278.5</v>
      </c>
    </row>
    <row r="232" spans="1:14" ht="24.75" customHeight="1">
      <c r="A232" s="246"/>
      <c r="B232" s="320" t="s">
        <v>553</v>
      </c>
      <c r="C232" s="195"/>
      <c r="D232" s="195" t="s">
        <v>607</v>
      </c>
      <c r="E232" s="195" t="s">
        <v>617</v>
      </c>
      <c r="F232" s="189" t="s">
        <v>621</v>
      </c>
      <c r="G232" s="189" t="s">
        <v>485</v>
      </c>
      <c r="H232" s="189"/>
      <c r="I232" s="173">
        <f>I234</f>
        <v>1238.5</v>
      </c>
      <c r="J232" s="173">
        <f>J234</f>
        <v>1250.5</v>
      </c>
      <c r="K232" s="190"/>
      <c r="L232" s="190">
        <v>1278.5</v>
      </c>
      <c r="M232" s="190">
        <v>1238.5</v>
      </c>
      <c r="N232" s="173">
        <f>N234</f>
        <v>1278.5</v>
      </c>
    </row>
    <row r="233" spans="1:23" s="293" customFormat="1" ht="51">
      <c r="A233" s="330"/>
      <c r="B233" s="292" t="s">
        <v>198</v>
      </c>
      <c r="C233" s="164"/>
      <c r="D233" s="164" t="s">
        <v>607</v>
      </c>
      <c r="E233" s="195" t="s">
        <v>617</v>
      </c>
      <c r="F233" s="166" t="s">
        <v>199</v>
      </c>
      <c r="G233" s="225"/>
      <c r="H233" s="189" t="s">
        <v>617</v>
      </c>
      <c r="I233" s="175"/>
      <c r="J233" s="175"/>
      <c r="K233" s="197"/>
      <c r="L233" s="197"/>
      <c r="M233" s="197"/>
      <c r="N233" s="175"/>
      <c r="O233" s="294"/>
      <c r="P233" s="294"/>
      <c r="Q233" s="294"/>
      <c r="R233" s="294"/>
      <c r="S233" s="294"/>
      <c r="T233" s="294"/>
      <c r="U233" s="294"/>
      <c r="V233" s="294"/>
      <c r="W233" s="294"/>
    </row>
    <row r="234" spans="1:23" s="293" customFormat="1" ht="15.75">
      <c r="A234" s="330"/>
      <c r="B234" s="292" t="s">
        <v>616</v>
      </c>
      <c r="C234" s="164"/>
      <c r="D234" s="164"/>
      <c r="E234" s="195"/>
      <c r="F234" s="189" t="s">
        <v>621</v>
      </c>
      <c r="G234" s="189" t="s">
        <v>485</v>
      </c>
      <c r="H234" s="189" t="s">
        <v>617</v>
      </c>
      <c r="I234" s="173">
        <v>1238.5</v>
      </c>
      <c r="J234" s="173">
        <v>1250.5</v>
      </c>
      <c r="K234" s="190"/>
      <c r="L234" s="190">
        <v>1278.5</v>
      </c>
      <c r="M234" s="190">
        <v>1238.5</v>
      </c>
      <c r="N234" s="406">
        <v>1278.5</v>
      </c>
      <c r="O234" s="294"/>
      <c r="P234" s="294"/>
      <c r="Q234" s="294"/>
      <c r="R234" s="294"/>
      <c r="S234" s="294"/>
      <c r="T234" s="294"/>
      <c r="U234" s="294"/>
      <c r="V234" s="294"/>
      <c r="W234" s="294"/>
    </row>
    <row r="235" spans="1:14" ht="39" customHeight="1">
      <c r="A235" s="318">
        <v>4</v>
      </c>
      <c r="B235" s="177" t="s">
        <v>479</v>
      </c>
      <c r="C235" s="202"/>
      <c r="D235" s="202" t="s">
        <v>517</v>
      </c>
      <c r="E235" s="202" t="s">
        <v>519</v>
      </c>
      <c r="F235" s="188" t="s">
        <v>521</v>
      </c>
      <c r="G235" s="219"/>
      <c r="H235" s="188"/>
      <c r="I235" s="220">
        <f>I236+I243</f>
        <v>1022</v>
      </c>
      <c r="J235" s="220">
        <f>J236+J243</f>
        <v>1202</v>
      </c>
      <c r="K235" s="221"/>
      <c r="L235" s="221">
        <f>L236+L243</f>
        <v>1182</v>
      </c>
      <c r="M235" s="221">
        <f>M236+M243</f>
        <v>1022</v>
      </c>
      <c r="N235" s="402">
        <f>N236+N243</f>
        <v>1182</v>
      </c>
    </row>
    <row r="236" spans="1:14" ht="102">
      <c r="A236" s="246"/>
      <c r="B236" s="222" t="s">
        <v>566</v>
      </c>
      <c r="C236" s="195"/>
      <c r="D236" s="195" t="s">
        <v>517</v>
      </c>
      <c r="E236" s="195" t="s">
        <v>519</v>
      </c>
      <c r="F236" s="188" t="s">
        <v>523</v>
      </c>
      <c r="G236" s="184"/>
      <c r="H236" s="189"/>
      <c r="I236" s="193">
        <f>I237+I240</f>
        <v>336</v>
      </c>
      <c r="J236" s="193">
        <f>J237+J240</f>
        <v>516</v>
      </c>
      <c r="K236" s="176"/>
      <c r="L236" s="176">
        <f>L237+L240</f>
        <v>496</v>
      </c>
      <c r="M236" s="176">
        <f>M237+M240</f>
        <v>336</v>
      </c>
      <c r="N236" s="193">
        <f>N237+N240</f>
        <v>496</v>
      </c>
    </row>
    <row r="237" spans="1:14" ht="127.5">
      <c r="A237" s="246"/>
      <c r="B237" s="183" t="s">
        <v>567</v>
      </c>
      <c r="C237" s="195"/>
      <c r="D237" s="195" t="s">
        <v>517</v>
      </c>
      <c r="E237" s="195" t="s">
        <v>519</v>
      </c>
      <c r="F237" s="188" t="s">
        <v>525</v>
      </c>
      <c r="G237" s="184"/>
      <c r="H237" s="189"/>
      <c r="I237" s="193">
        <f>I238</f>
        <v>136</v>
      </c>
      <c r="J237" s="193">
        <f>J238</f>
        <v>216</v>
      </c>
      <c r="K237" s="176"/>
      <c r="L237" s="176">
        <f>L238</f>
        <v>296</v>
      </c>
      <c r="M237" s="176">
        <f>M238</f>
        <v>136</v>
      </c>
      <c r="N237" s="193">
        <f>N238</f>
        <v>296</v>
      </c>
    </row>
    <row r="238" spans="1:14" ht="24.75" customHeight="1">
      <c r="A238" s="246"/>
      <c r="B238" s="320" t="s">
        <v>553</v>
      </c>
      <c r="C238" s="195"/>
      <c r="D238" s="195" t="s">
        <v>517</v>
      </c>
      <c r="E238" s="195" t="s">
        <v>519</v>
      </c>
      <c r="F238" s="189" t="s">
        <v>525</v>
      </c>
      <c r="G238" s="184">
        <v>240</v>
      </c>
      <c r="H238" s="189"/>
      <c r="I238" s="193">
        <f>I239</f>
        <v>136</v>
      </c>
      <c r="J238" s="193">
        <f>J239</f>
        <v>216</v>
      </c>
      <c r="K238" s="176"/>
      <c r="L238" s="176">
        <v>296</v>
      </c>
      <c r="M238" s="176">
        <v>136</v>
      </c>
      <c r="N238" s="193">
        <f>N239</f>
        <v>296</v>
      </c>
    </row>
    <row r="239" spans="1:14" ht="25.5">
      <c r="A239" s="246"/>
      <c r="B239" s="259" t="s">
        <v>518</v>
      </c>
      <c r="C239" s="195"/>
      <c r="D239" s="195"/>
      <c r="E239" s="195"/>
      <c r="F239" s="189" t="s">
        <v>525</v>
      </c>
      <c r="G239" s="184">
        <v>240</v>
      </c>
      <c r="H239" s="189" t="s">
        <v>519</v>
      </c>
      <c r="I239" s="193">
        <v>136</v>
      </c>
      <c r="J239" s="193">
        <v>216</v>
      </c>
      <c r="K239" s="176"/>
      <c r="L239" s="176">
        <v>296</v>
      </c>
      <c r="M239" s="176">
        <v>136</v>
      </c>
      <c r="N239" s="401">
        <v>296</v>
      </c>
    </row>
    <row r="240" spans="1:14" ht="114.75">
      <c r="A240" s="246"/>
      <c r="B240" s="183" t="s">
        <v>570</v>
      </c>
      <c r="C240" s="195"/>
      <c r="D240" s="195" t="s">
        <v>517</v>
      </c>
      <c r="E240" s="195" t="s">
        <v>519</v>
      </c>
      <c r="F240" s="188" t="s">
        <v>527</v>
      </c>
      <c r="G240" s="184"/>
      <c r="H240" s="189"/>
      <c r="I240" s="193">
        <f>I241</f>
        <v>200</v>
      </c>
      <c r="J240" s="193">
        <f>J241</f>
        <v>300</v>
      </c>
      <c r="K240" s="176"/>
      <c r="L240" s="176">
        <f>L241</f>
        <v>200</v>
      </c>
      <c r="M240" s="176">
        <f>M241</f>
        <v>200</v>
      </c>
      <c r="N240" s="193">
        <f>N241</f>
        <v>200</v>
      </c>
    </row>
    <row r="241" spans="1:14" ht="24.75" customHeight="1">
      <c r="A241" s="246"/>
      <c r="B241" s="320" t="s">
        <v>553</v>
      </c>
      <c r="C241" s="195"/>
      <c r="D241" s="195" t="s">
        <v>517</v>
      </c>
      <c r="E241" s="195" t="s">
        <v>519</v>
      </c>
      <c r="F241" s="189" t="s">
        <v>527</v>
      </c>
      <c r="G241" s="184">
        <v>240</v>
      </c>
      <c r="H241" s="189"/>
      <c r="I241" s="193">
        <f>I242</f>
        <v>200</v>
      </c>
      <c r="J241" s="193">
        <f>J242</f>
        <v>300</v>
      </c>
      <c r="K241" s="176"/>
      <c r="L241" s="176">
        <v>200</v>
      </c>
      <c r="M241" s="176">
        <v>200</v>
      </c>
      <c r="N241" s="193">
        <f>N242</f>
        <v>200</v>
      </c>
    </row>
    <row r="242" spans="1:14" ht="25.5">
      <c r="A242" s="246"/>
      <c r="B242" s="331" t="s">
        <v>518</v>
      </c>
      <c r="C242" s="195"/>
      <c r="D242" s="195"/>
      <c r="E242" s="195"/>
      <c r="F242" s="189" t="s">
        <v>527</v>
      </c>
      <c r="G242" s="184">
        <v>240</v>
      </c>
      <c r="H242" s="189" t="s">
        <v>519</v>
      </c>
      <c r="I242" s="193">
        <v>200</v>
      </c>
      <c r="J242" s="193">
        <v>300</v>
      </c>
      <c r="K242" s="176"/>
      <c r="L242" s="176">
        <v>200</v>
      </c>
      <c r="M242" s="176">
        <v>200</v>
      </c>
      <c r="N242" s="401">
        <v>200</v>
      </c>
    </row>
    <row r="243" spans="1:14" ht="89.25">
      <c r="A243" s="246"/>
      <c r="B243" s="222" t="s">
        <v>568</v>
      </c>
      <c r="C243" s="202"/>
      <c r="D243" s="195" t="s">
        <v>517</v>
      </c>
      <c r="E243" s="195" t="s">
        <v>519</v>
      </c>
      <c r="F243" s="188" t="s">
        <v>529</v>
      </c>
      <c r="G243" s="188"/>
      <c r="H243" s="189"/>
      <c r="I243" s="192">
        <f>I244</f>
        <v>686</v>
      </c>
      <c r="J243" s="192">
        <f>J244</f>
        <v>686</v>
      </c>
      <c r="K243" s="192"/>
      <c r="L243" s="192">
        <f>L244</f>
        <v>686</v>
      </c>
      <c r="M243" s="192">
        <f>M244</f>
        <v>686</v>
      </c>
      <c r="N243" s="192">
        <f>N244</f>
        <v>686</v>
      </c>
    </row>
    <row r="244" spans="1:14" ht="140.25">
      <c r="A244" s="246"/>
      <c r="B244" s="183" t="s">
        <v>49</v>
      </c>
      <c r="C244" s="202"/>
      <c r="D244" s="195" t="s">
        <v>517</v>
      </c>
      <c r="E244" s="195" t="s">
        <v>519</v>
      </c>
      <c r="F244" s="189" t="s">
        <v>531</v>
      </c>
      <c r="G244" s="188"/>
      <c r="H244" s="189"/>
      <c r="I244" s="193">
        <f>I246</f>
        <v>686</v>
      </c>
      <c r="J244" s="193">
        <f>J246</f>
        <v>686</v>
      </c>
      <c r="K244" s="176"/>
      <c r="L244" s="176">
        <f>L246</f>
        <v>686</v>
      </c>
      <c r="M244" s="176">
        <f>M246</f>
        <v>686</v>
      </c>
      <c r="N244" s="193">
        <f>N246</f>
        <v>686</v>
      </c>
    </row>
    <row r="245" spans="1:14" ht="40.5" customHeight="1">
      <c r="A245" s="246"/>
      <c r="B245" s="196" t="s">
        <v>532</v>
      </c>
      <c r="C245" s="223"/>
      <c r="D245" s="224" t="s">
        <v>517</v>
      </c>
      <c r="E245" s="224" t="s">
        <v>519</v>
      </c>
      <c r="F245" s="225" t="s">
        <v>533</v>
      </c>
      <c r="G245" s="226"/>
      <c r="H245" s="225" t="s">
        <v>519</v>
      </c>
      <c r="I245" s="227"/>
      <c r="J245" s="227"/>
      <c r="K245" s="228"/>
      <c r="L245" s="228"/>
      <c r="M245" s="228"/>
      <c r="N245" s="227"/>
    </row>
    <row r="246" spans="1:14" ht="24.75" customHeight="1">
      <c r="A246" s="246"/>
      <c r="B246" s="320" t="s">
        <v>553</v>
      </c>
      <c r="C246" s="223"/>
      <c r="D246" s="195" t="s">
        <v>517</v>
      </c>
      <c r="E246" s="195" t="s">
        <v>519</v>
      </c>
      <c r="F246" s="189" t="s">
        <v>531</v>
      </c>
      <c r="G246" s="166" t="s">
        <v>485</v>
      </c>
      <c r="H246" s="189"/>
      <c r="I246" s="193">
        <f>I247</f>
        <v>686</v>
      </c>
      <c r="J246" s="193">
        <f>J247</f>
        <v>686</v>
      </c>
      <c r="K246" s="228"/>
      <c r="L246" s="176">
        <v>686</v>
      </c>
      <c r="M246" s="176">
        <v>686</v>
      </c>
      <c r="N246" s="193">
        <f>N247</f>
        <v>686</v>
      </c>
    </row>
    <row r="247" spans="1:14" ht="27" customHeight="1">
      <c r="A247" s="246"/>
      <c r="B247" s="331" t="s">
        <v>518</v>
      </c>
      <c r="C247" s="223"/>
      <c r="D247" s="195"/>
      <c r="E247" s="195"/>
      <c r="F247" s="189" t="s">
        <v>531</v>
      </c>
      <c r="G247" s="166" t="s">
        <v>485</v>
      </c>
      <c r="H247" s="189" t="s">
        <v>519</v>
      </c>
      <c r="I247" s="193">
        <v>686</v>
      </c>
      <c r="J247" s="193">
        <v>686</v>
      </c>
      <c r="K247" s="228"/>
      <c r="L247" s="176">
        <v>686</v>
      </c>
      <c r="M247" s="176">
        <v>686</v>
      </c>
      <c r="N247" s="401">
        <v>686</v>
      </c>
    </row>
    <row r="248" spans="1:23" s="140" customFormat="1" ht="38.25" customHeight="1">
      <c r="A248" s="318">
        <v>5</v>
      </c>
      <c r="B248" s="177" t="s">
        <v>571</v>
      </c>
      <c r="C248" s="162"/>
      <c r="D248" s="162" t="s">
        <v>538</v>
      </c>
      <c r="E248" s="162" t="s">
        <v>540</v>
      </c>
      <c r="F248" s="157" t="s">
        <v>542</v>
      </c>
      <c r="G248" s="219"/>
      <c r="H248" s="157"/>
      <c r="I248" s="220">
        <f>I249+I254</f>
        <v>1800</v>
      </c>
      <c r="J248" s="220">
        <f>J249+J254</f>
        <v>2000</v>
      </c>
      <c r="K248" s="235"/>
      <c r="L248" s="221">
        <f>L249+L254</f>
        <v>11444.685000000001</v>
      </c>
      <c r="M248" s="221">
        <f>M249+M254</f>
        <v>14038.547</v>
      </c>
      <c r="N248" s="402">
        <f>N249+N254</f>
        <v>1600</v>
      </c>
      <c r="O248" s="147"/>
      <c r="P248" s="147"/>
      <c r="Q248" s="147"/>
      <c r="R248" s="147"/>
      <c r="S248" s="147"/>
      <c r="T248" s="147"/>
      <c r="U248" s="147"/>
      <c r="V248" s="147"/>
      <c r="W248" s="147"/>
    </row>
    <row r="249" spans="1:23" s="140" customFormat="1" ht="63.75">
      <c r="A249" s="321"/>
      <c r="B249" s="222" t="s">
        <v>572</v>
      </c>
      <c r="C249" s="164"/>
      <c r="D249" s="164" t="s">
        <v>538</v>
      </c>
      <c r="E249" s="164" t="s">
        <v>540</v>
      </c>
      <c r="F249" s="157" t="s">
        <v>544</v>
      </c>
      <c r="G249" s="157"/>
      <c r="H249" s="166"/>
      <c r="I249" s="180">
        <f>I250</f>
        <v>900</v>
      </c>
      <c r="J249" s="180">
        <f>J250</f>
        <v>1000</v>
      </c>
      <c r="K249" s="181"/>
      <c r="L249" s="181">
        <f aca="true" t="shared" si="28" ref="L249:N250">L250</f>
        <v>10777.685000000001</v>
      </c>
      <c r="M249" s="182">
        <f t="shared" si="28"/>
        <v>13305.547</v>
      </c>
      <c r="N249" s="180">
        <f t="shared" si="28"/>
        <v>800</v>
      </c>
      <c r="O249" s="147"/>
      <c r="P249" s="147"/>
      <c r="Q249" s="147"/>
      <c r="R249" s="147"/>
      <c r="S249" s="147"/>
      <c r="T249" s="147"/>
      <c r="U249" s="147"/>
      <c r="V249" s="147"/>
      <c r="W249" s="147"/>
    </row>
    <row r="250" spans="1:23" s="140" customFormat="1" ht="114.75">
      <c r="A250" s="321"/>
      <c r="B250" s="191" t="s">
        <v>545</v>
      </c>
      <c r="C250" s="164"/>
      <c r="D250" s="164" t="s">
        <v>538</v>
      </c>
      <c r="E250" s="164" t="s">
        <v>540</v>
      </c>
      <c r="F250" s="166" t="s">
        <v>366</v>
      </c>
      <c r="G250" s="166"/>
      <c r="H250" s="166"/>
      <c r="I250" s="187">
        <f>I251</f>
        <v>900</v>
      </c>
      <c r="J250" s="187">
        <f>J251</f>
        <v>1000</v>
      </c>
      <c r="K250" s="176"/>
      <c r="L250" s="174">
        <f t="shared" si="28"/>
        <v>10777.685000000001</v>
      </c>
      <c r="M250" s="174">
        <f t="shared" si="28"/>
        <v>13305.547</v>
      </c>
      <c r="N250" s="187">
        <f t="shared" si="28"/>
        <v>800</v>
      </c>
      <c r="O250" s="147"/>
      <c r="P250" s="147"/>
      <c r="Q250" s="147"/>
      <c r="R250" s="147"/>
      <c r="S250" s="147"/>
      <c r="T250" s="147"/>
      <c r="U250" s="147"/>
      <c r="V250" s="147"/>
      <c r="W250" s="147"/>
    </row>
    <row r="251" spans="1:23" s="140" customFormat="1" ht="24.75" customHeight="1">
      <c r="A251" s="321"/>
      <c r="B251" s="320" t="s">
        <v>553</v>
      </c>
      <c r="C251" s="164"/>
      <c r="D251" s="164" t="s">
        <v>538</v>
      </c>
      <c r="E251" s="164" t="s">
        <v>540</v>
      </c>
      <c r="F251" s="166" t="s">
        <v>366</v>
      </c>
      <c r="G251" s="166" t="s">
        <v>485</v>
      </c>
      <c r="H251" s="166"/>
      <c r="I251" s="187">
        <f>I253</f>
        <v>900</v>
      </c>
      <c r="J251" s="187">
        <f>J253</f>
        <v>1000</v>
      </c>
      <c r="K251" s="176"/>
      <c r="L251" s="187">
        <f>22480.2-11702.515</f>
        <v>10777.685000000001</v>
      </c>
      <c r="M251" s="187">
        <v>13305.547</v>
      </c>
      <c r="N251" s="187">
        <f>N253</f>
        <v>800</v>
      </c>
      <c r="O251" s="147"/>
      <c r="P251" s="147"/>
      <c r="Q251" s="147"/>
      <c r="R251" s="147"/>
      <c r="S251" s="147"/>
      <c r="T251" s="147"/>
      <c r="U251" s="147"/>
      <c r="V251" s="147"/>
      <c r="W251" s="147"/>
    </row>
    <row r="252" spans="1:23" s="140" customFormat="1" ht="51">
      <c r="A252" s="321"/>
      <c r="B252" s="191" t="s">
        <v>367</v>
      </c>
      <c r="C252" s="162"/>
      <c r="D252" s="164" t="s">
        <v>538</v>
      </c>
      <c r="E252" s="164" t="s">
        <v>540</v>
      </c>
      <c r="F252" s="166" t="s">
        <v>368</v>
      </c>
      <c r="G252" s="157"/>
      <c r="H252" s="166" t="s">
        <v>540</v>
      </c>
      <c r="I252" s="193"/>
      <c r="J252" s="193"/>
      <c r="K252" s="176"/>
      <c r="L252" s="176"/>
      <c r="M252" s="176"/>
      <c r="N252" s="193"/>
      <c r="O252" s="147"/>
      <c r="P252" s="147"/>
      <c r="Q252" s="147"/>
      <c r="R252" s="147"/>
      <c r="S252" s="147"/>
      <c r="T252" s="147"/>
      <c r="U252" s="147"/>
      <c r="V252" s="147"/>
      <c r="W252" s="147"/>
    </row>
    <row r="253" spans="1:23" s="140" customFormat="1" ht="12.75">
      <c r="A253" s="321"/>
      <c r="B253" s="201" t="s">
        <v>539</v>
      </c>
      <c r="C253" s="162"/>
      <c r="D253" s="164"/>
      <c r="E253" s="164"/>
      <c r="F253" s="166" t="s">
        <v>366</v>
      </c>
      <c r="G253" s="166" t="s">
        <v>485</v>
      </c>
      <c r="H253" s="166" t="s">
        <v>540</v>
      </c>
      <c r="I253" s="187">
        <v>900</v>
      </c>
      <c r="J253" s="187">
        <v>1000</v>
      </c>
      <c r="K253" s="176"/>
      <c r="L253" s="187">
        <f>22480.2-11702.515</f>
        <v>10777.685000000001</v>
      </c>
      <c r="M253" s="187">
        <v>13305.547</v>
      </c>
      <c r="N253" s="386">
        <v>800</v>
      </c>
      <c r="O253" s="147"/>
      <c r="P253" s="147"/>
      <c r="Q253" s="147"/>
      <c r="R253" s="147"/>
      <c r="S253" s="147"/>
      <c r="T253" s="147"/>
      <c r="U253" s="147"/>
      <c r="V253" s="147"/>
      <c r="W253" s="147"/>
    </row>
    <row r="254" spans="1:23" s="140" customFormat="1" ht="63.75">
      <c r="A254" s="321"/>
      <c r="B254" s="222" t="s">
        <v>546</v>
      </c>
      <c r="C254" s="162"/>
      <c r="D254" s="164" t="s">
        <v>538</v>
      </c>
      <c r="E254" s="164" t="s">
        <v>540</v>
      </c>
      <c r="F254" s="157" t="s">
        <v>370</v>
      </c>
      <c r="G254" s="184"/>
      <c r="H254" s="166"/>
      <c r="I254" s="192">
        <f aca="true" t="shared" si="29" ref="I254:J256">I255</f>
        <v>900</v>
      </c>
      <c r="J254" s="192">
        <f t="shared" si="29"/>
        <v>1000</v>
      </c>
      <c r="K254" s="181"/>
      <c r="L254" s="181">
        <f aca="true" t="shared" si="30" ref="L254:N255">L255</f>
        <v>667</v>
      </c>
      <c r="M254" s="181">
        <f t="shared" si="30"/>
        <v>733</v>
      </c>
      <c r="N254" s="192">
        <f t="shared" si="30"/>
        <v>800</v>
      </c>
      <c r="O254" s="147"/>
      <c r="P254" s="147"/>
      <c r="Q254" s="147"/>
      <c r="R254" s="147"/>
      <c r="S254" s="147"/>
      <c r="T254" s="147"/>
      <c r="U254" s="147"/>
      <c r="V254" s="147"/>
      <c r="W254" s="147"/>
    </row>
    <row r="255" spans="1:23" s="140" customFormat="1" ht="76.5">
      <c r="A255" s="321"/>
      <c r="B255" s="183" t="s">
        <v>547</v>
      </c>
      <c r="C255" s="162"/>
      <c r="D255" s="164" t="s">
        <v>538</v>
      </c>
      <c r="E255" s="164" t="s">
        <v>540</v>
      </c>
      <c r="F255" s="166" t="s">
        <v>372</v>
      </c>
      <c r="G255" s="184"/>
      <c r="H255" s="166"/>
      <c r="I255" s="193">
        <f t="shared" si="29"/>
        <v>900</v>
      </c>
      <c r="J255" s="193">
        <f t="shared" si="29"/>
        <v>1000</v>
      </c>
      <c r="K255" s="176"/>
      <c r="L255" s="176">
        <f t="shared" si="30"/>
        <v>667</v>
      </c>
      <c r="M255" s="176">
        <f t="shared" si="30"/>
        <v>733</v>
      </c>
      <c r="N255" s="193">
        <f t="shared" si="30"/>
        <v>800</v>
      </c>
      <c r="O255" s="147"/>
      <c r="P255" s="147"/>
      <c r="Q255" s="147"/>
      <c r="R255" s="147"/>
      <c r="S255" s="147"/>
      <c r="T255" s="147"/>
      <c r="U255" s="147"/>
      <c r="V255" s="147"/>
      <c r="W255" s="147"/>
    </row>
    <row r="256" spans="1:23" s="140" customFormat="1" ht="24.75" customHeight="1">
      <c r="A256" s="321"/>
      <c r="B256" s="320" t="s">
        <v>553</v>
      </c>
      <c r="C256" s="162"/>
      <c r="D256" s="164" t="s">
        <v>538</v>
      </c>
      <c r="E256" s="164" t="s">
        <v>540</v>
      </c>
      <c r="F256" s="166" t="s">
        <v>372</v>
      </c>
      <c r="G256" s="184">
        <v>240</v>
      </c>
      <c r="H256" s="166"/>
      <c r="I256" s="193">
        <f t="shared" si="29"/>
        <v>900</v>
      </c>
      <c r="J256" s="193">
        <f t="shared" si="29"/>
        <v>1000</v>
      </c>
      <c r="K256" s="176"/>
      <c r="L256" s="176">
        <v>667</v>
      </c>
      <c r="M256" s="176">
        <v>733</v>
      </c>
      <c r="N256" s="193">
        <f>N257</f>
        <v>800</v>
      </c>
      <c r="O256" s="147"/>
      <c r="P256" s="147"/>
      <c r="Q256" s="147"/>
      <c r="R256" s="147"/>
      <c r="S256" s="147"/>
      <c r="T256" s="147"/>
      <c r="U256" s="147"/>
      <c r="V256" s="147"/>
      <c r="W256" s="147"/>
    </row>
    <row r="257" spans="1:23" s="140" customFormat="1" ht="12.75">
      <c r="A257" s="321"/>
      <c r="B257" s="201" t="s">
        <v>539</v>
      </c>
      <c r="C257" s="162"/>
      <c r="D257" s="164"/>
      <c r="E257" s="164"/>
      <c r="F257" s="166" t="s">
        <v>372</v>
      </c>
      <c r="G257" s="184">
        <v>240</v>
      </c>
      <c r="H257" s="166" t="s">
        <v>540</v>
      </c>
      <c r="I257" s="193">
        <v>900</v>
      </c>
      <c r="J257" s="193">
        <v>1000</v>
      </c>
      <c r="K257" s="176"/>
      <c r="L257" s="176">
        <v>667</v>
      </c>
      <c r="M257" s="176">
        <v>733</v>
      </c>
      <c r="N257" s="401">
        <v>800</v>
      </c>
      <c r="O257" s="147"/>
      <c r="P257" s="147"/>
      <c r="Q257" s="147"/>
      <c r="R257" s="147"/>
      <c r="S257" s="147"/>
      <c r="T257" s="147"/>
      <c r="U257" s="147"/>
      <c r="V257" s="147"/>
      <c r="W257" s="147"/>
    </row>
    <row r="258" spans="1:14" ht="57.75" customHeight="1">
      <c r="A258" s="318">
        <v>6</v>
      </c>
      <c r="B258" s="265" t="s">
        <v>577</v>
      </c>
      <c r="C258" s="202"/>
      <c r="D258" s="179" t="s">
        <v>388</v>
      </c>
      <c r="E258" s="202" t="s">
        <v>149</v>
      </c>
      <c r="F258" s="188" t="s">
        <v>150</v>
      </c>
      <c r="G258" s="219"/>
      <c r="H258" s="188"/>
      <c r="I258" s="266">
        <f>I259</f>
        <v>3700</v>
      </c>
      <c r="J258" s="266">
        <f>J259</f>
        <v>3800</v>
      </c>
      <c r="K258" s="221"/>
      <c r="L258" s="267">
        <f aca="true" t="shared" si="31" ref="L258:N259">L259</f>
        <v>4000</v>
      </c>
      <c r="M258" s="267">
        <f t="shared" si="31"/>
        <v>0</v>
      </c>
      <c r="N258" s="408">
        <f t="shared" si="31"/>
        <v>3497.612</v>
      </c>
    </row>
    <row r="259" spans="1:14" ht="76.5">
      <c r="A259" s="246"/>
      <c r="B259" s="253" t="s">
        <v>44</v>
      </c>
      <c r="C259" s="195"/>
      <c r="D259" s="178" t="s">
        <v>388</v>
      </c>
      <c r="E259" s="195" t="s">
        <v>149</v>
      </c>
      <c r="F259" s="189" t="s">
        <v>152</v>
      </c>
      <c r="G259" s="189"/>
      <c r="H259" s="189"/>
      <c r="I259" s="180">
        <f>I260</f>
        <v>3700</v>
      </c>
      <c r="J259" s="180">
        <f>J260</f>
        <v>3800</v>
      </c>
      <c r="K259" s="264"/>
      <c r="L259" s="264">
        <f t="shared" si="31"/>
        <v>4000</v>
      </c>
      <c r="M259" s="181">
        <f t="shared" si="31"/>
        <v>0</v>
      </c>
      <c r="N259" s="180">
        <f t="shared" si="31"/>
        <v>3497.612</v>
      </c>
    </row>
    <row r="260" spans="1:14" ht="12.75">
      <c r="A260" s="246"/>
      <c r="B260" s="332" t="s">
        <v>554</v>
      </c>
      <c r="C260" s="195"/>
      <c r="D260" s="178" t="s">
        <v>388</v>
      </c>
      <c r="E260" s="195" t="s">
        <v>149</v>
      </c>
      <c r="F260" s="189" t="s">
        <v>152</v>
      </c>
      <c r="G260" s="189" t="s">
        <v>555</v>
      </c>
      <c r="H260" s="189"/>
      <c r="I260" s="187">
        <f>I262</f>
        <v>3700</v>
      </c>
      <c r="J260" s="187">
        <f>J262</f>
        <v>3800</v>
      </c>
      <c r="K260" s="264"/>
      <c r="L260" s="186">
        <v>4000</v>
      </c>
      <c r="M260" s="181"/>
      <c r="N260" s="187">
        <f>N262</f>
        <v>3497.612</v>
      </c>
    </row>
    <row r="261" spans="1:14" ht="51">
      <c r="A261" s="246"/>
      <c r="B261" s="253" t="s">
        <v>155</v>
      </c>
      <c r="C261" s="195"/>
      <c r="D261" s="178" t="s">
        <v>388</v>
      </c>
      <c r="E261" s="195" t="s">
        <v>149</v>
      </c>
      <c r="F261" s="189" t="s">
        <v>156</v>
      </c>
      <c r="G261" s="189"/>
      <c r="H261" s="189" t="s">
        <v>149</v>
      </c>
      <c r="I261" s="192"/>
      <c r="J261" s="192"/>
      <c r="K261" s="181"/>
      <c r="L261" s="181"/>
      <c r="M261" s="181"/>
      <c r="N261" s="192"/>
    </row>
    <row r="262" spans="1:14" ht="12.75">
      <c r="A262" s="246"/>
      <c r="B262" s="253" t="s">
        <v>148</v>
      </c>
      <c r="C262" s="195"/>
      <c r="D262" s="178"/>
      <c r="E262" s="195"/>
      <c r="F262" s="189" t="s">
        <v>152</v>
      </c>
      <c r="G262" s="189" t="s">
        <v>555</v>
      </c>
      <c r="H262" s="189" t="s">
        <v>149</v>
      </c>
      <c r="I262" s="187">
        <v>3700</v>
      </c>
      <c r="J262" s="187">
        <v>3800</v>
      </c>
      <c r="K262" s="181"/>
      <c r="L262" s="181"/>
      <c r="M262" s="181"/>
      <c r="N262" s="386">
        <v>3497.612</v>
      </c>
    </row>
    <row r="263" spans="1:14" ht="56.25" customHeight="1">
      <c r="A263" s="318">
        <v>7</v>
      </c>
      <c r="B263" s="265" t="s">
        <v>578</v>
      </c>
      <c r="C263" s="195"/>
      <c r="D263" s="202" t="s">
        <v>388</v>
      </c>
      <c r="E263" s="202" t="s">
        <v>171</v>
      </c>
      <c r="F263" s="188" t="s">
        <v>176</v>
      </c>
      <c r="G263" s="219"/>
      <c r="H263" s="188"/>
      <c r="I263" s="220">
        <f>I264+I267</f>
        <v>8132.407999999999</v>
      </c>
      <c r="J263" s="220">
        <f>J264+J267</f>
        <v>8666.528</v>
      </c>
      <c r="K263" s="229"/>
      <c r="L263" s="221">
        <f>L264+L267</f>
        <v>7617.2</v>
      </c>
      <c r="M263" s="279">
        <f>M264+M267</f>
        <v>7463.8</v>
      </c>
      <c r="N263" s="402">
        <f>N264+N267</f>
        <v>7617.200000000001</v>
      </c>
    </row>
    <row r="264" spans="1:14" ht="76.5">
      <c r="A264" s="246"/>
      <c r="B264" s="183" t="s">
        <v>110</v>
      </c>
      <c r="C264" s="195"/>
      <c r="D264" s="202" t="s">
        <v>388</v>
      </c>
      <c r="E264" s="202" t="s">
        <v>171</v>
      </c>
      <c r="F264" s="189" t="s">
        <v>177</v>
      </c>
      <c r="G264" s="189"/>
      <c r="H264" s="188"/>
      <c r="I264" s="180">
        <f>I265</f>
        <v>5568.674</v>
      </c>
      <c r="J264" s="180">
        <f>J265</f>
        <v>5902.794</v>
      </c>
      <c r="K264" s="181"/>
      <c r="L264" s="181">
        <f>L265</f>
        <v>5406.2</v>
      </c>
      <c r="M264" s="181">
        <f>M265</f>
        <v>5230.3</v>
      </c>
      <c r="N264" s="180">
        <f>N265</f>
        <v>5253.466</v>
      </c>
    </row>
    <row r="265" spans="1:14" ht="24.75" customHeight="1">
      <c r="A265" s="246"/>
      <c r="B265" s="320" t="s">
        <v>553</v>
      </c>
      <c r="C265" s="195"/>
      <c r="D265" s="195" t="s">
        <v>388</v>
      </c>
      <c r="E265" s="195" t="s">
        <v>171</v>
      </c>
      <c r="F265" s="189" t="s">
        <v>177</v>
      </c>
      <c r="G265" s="189" t="s">
        <v>485</v>
      </c>
      <c r="H265" s="189"/>
      <c r="I265" s="187">
        <f>I266</f>
        <v>5568.674</v>
      </c>
      <c r="J265" s="187">
        <f>J266</f>
        <v>5902.794</v>
      </c>
      <c r="K265" s="192"/>
      <c r="L265" s="187">
        <v>5406.2</v>
      </c>
      <c r="M265" s="187">
        <v>5230.3</v>
      </c>
      <c r="N265" s="187">
        <f>N266</f>
        <v>5253.466</v>
      </c>
    </row>
    <row r="266" spans="1:14" ht="12.75">
      <c r="A266" s="246"/>
      <c r="B266" s="201" t="s">
        <v>170</v>
      </c>
      <c r="C266" s="195"/>
      <c r="D266" s="195"/>
      <c r="E266" s="195"/>
      <c r="F266" s="189" t="s">
        <v>177</v>
      </c>
      <c r="G266" s="189" t="s">
        <v>485</v>
      </c>
      <c r="H266" s="189" t="s">
        <v>171</v>
      </c>
      <c r="I266" s="187">
        <v>5568.674</v>
      </c>
      <c r="J266" s="187">
        <v>5902.794</v>
      </c>
      <c r="K266" s="192"/>
      <c r="L266" s="187"/>
      <c r="M266" s="187"/>
      <c r="N266" s="386">
        <v>5253.466</v>
      </c>
    </row>
    <row r="267" spans="1:14" ht="78.75" customHeight="1">
      <c r="A267" s="246"/>
      <c r="B267" s="183" t="s">
        <v>111</v>
      </c>
      <c r="C267" s="195"/>
      <c r="D267" s="202" t="s">
        <v>388</v>
      </c>
      <c r="E267" s="202" t="s">
        <v>171</v>
      </c>
      <c r="F267" s="189" t="s">
        <v>179</v>
      </c>
      <c r="G267" s="189"/>
      <c r="H267" s="188"/>
      <c r="I267" s="180">
        <f>I268</f>
        <v>2563.734</v>
      </c>
      <c r="J267" s="180">
        <f>J268</f>
        <v>2763.734</v>
      </c>
      <c r="K267" s="182"/>
      <c r="L267" s="182">
        <f>L268</f>
        <v>2211</v>
      </c>
      <c r="M267" s="182">
        <f>M268</f>
        <v>2233.5</v>
      </c>
      <c r="N267" s="180">
        <f>N268</f>
        <v>2363.734</v>
      </c>
    </row>
    <row r="268" spans="1:14" ht="24.75" customHeight="1">
      <c r="A268" s="246"/>
      <c r="B268" s="320" t="s">
        <v>553</v>
      </c>
      <c r="C268" s="195"/>
      <c r="D268" s="195" t="s">
        <v>388</v>
      </c>
      <c r="E268" s="195" t="s">
        <v>171</v>
      </c>
      <c r="F268" s="189" t="s">
        <v>179</v>
      </c>
      <c r="G268" s="189" t="s">
        <v>485</v>
      </c>
      <c r="H268" s="189"/>
      <c r="I268" s="180">
        <f>I270</f>
        <v>2563.734</v>
      </c>
      <c r="J268" s="180">
        <f>J270</f>
        <v>2763.734</v>
      </c>
      <c r="K268" s="180"/>
      <c r="L268" s="180">
        <v>2211</v>
      </c>
      <c r="M268" s="180">
        <v>2233.5</v>
      </c>
      <c r="N268" s="180">
        <f>N270</f>
        <v>2363.734</v>
      </c>
    </row>
    <row r="269" spans="1:14" ht="18" customHeight="1" hidden="1">
      <c r="A269" s="246"/>
      <c r="B269" s="171"/>
      <c r="C269" s="195"/>
      <c r="D269" s="195"/>
      <c r="E269" s="195"/>
      <c r="F269" s="189"/>
      <c r="G269" s="189"/>
      <c r="H269" s="189"/>
      <c r="I269" s="180"/>
      <c r="J269" s="180"/>
      <c r="K269" s="180"/>
      <c r="L269" s="180"/>
      <c r="M269" s="180"/>
      <c r="N269" s="180"/>
    </row>
    <row r="270" spans="1:14" ht="18" customHeight="1">
      <c r="A270" s="246"/>
      <c r="B270" s="201" t="s">
        <v>170</v>
      </c>
      <c r="C270" s="195"/>
      <c r="D270" s="195"/>
      <c r="E270" s="195"/>
      <c r="F270" s="189" t="s">
        <v>179</v>
      </c>
      <c r="G270" s="189" t="s">
        <v>485</v>
      </c>
      <c r="H270" s="189" t="s">
        <v>171</v>
      </c>
      <c r="I270" s="180">
        <v>2563.734</v>
      </c>
      <c r="J270" s="180">
        <v>2763.734</v>
      </c>
      <c r="K270" s="180"/>
      <c r="L270" s="180"/>
      <c r="M270" s="180"/>
      <c r="N270" s="409">
        <v>2363.734</v>
      </c>
    </row>
    <row r="271" spans="1:14" ht="54.75" customHeight="1">
      <c r="A271" s="318">
        <v>8</v>
      </c>
      <c r="B271" s="280" t="s">
        <v>112</v>
      </c>
      <c r="C271" s="202"/>
      <c r="D271" s="179" t="s">
        <v>388</v>
      </c>
      <c r="E271" s="202" t="s">
        <v>171</v>
      </c>
      <c r="F271" s="188" t="s">
        <v>173</v>
      </c>
      <c r="G271" s="219"/>
      <c r="H271" s="188"/>
      <c r="I271" s="220">
        <f>I272</f>
        <v>3000</v>
      </c>
      <c r="J271" s="220">
        <f>J272</f>
        <v>3500</v>
      </c>
      <c r="K271" s="221"/>
      <c r="L271" s="221">
        <f aca="true" t="shared" si="32" ref="L271:N272">L272</f>
        <v>6008.35</v>
      </c>
      <c r="M271" s="221">
        <f t="shared" si="32"/>
        <v>8515.705</v>
      </c>
      <c r="N271" s="402">
        <f t="shared" si="32"/>
        <v>3000</v>
      </c>
    </row>
    <row r="272" spans="1:14" ht="69.75" customHeight="1">
      <c r="A272" s="246"/>
      <c r="B272" s="253" t="s">
        <v>113</v>
      </c>
      <c r="C272" s="195"/>
      <c r="D272" s="178" t="s">
        <v>388</v>
      </c>
      <c r="E272" s="195" t="s">
        <v>171</v>
      </c>
      <c r="F272" s="189" t="s">
        <v>175</v>
      </c>
      <c r="G272" s="189"/>
      <c r="H272" s="189"/>
      <c r="I272" s="180">
        <f>I273</f>
        <v>3000</v>
      </c>
      <c r="J272" s="180">
        <f>J273</f>
        <v>3500</v>
      </c>
      <c r="K272" s="181"/>
      <c r="L272" s="182">
        <f t="shared" si="32"/>
        <v>6008.35</v>
      </c>
      <c r="M272" s="182">
        <f t="shared" si="32"/>
        <v>8515.705</v>
      </c>
      <c r="N272" s="180">
        <f t="shared" si="32"/>
        <v>3000</v>
      </c>
    </row>
    <row r="273" spans="1:14" ht="12" customHeight="1">
      <c r="A273" s="246"/>
      <c r="B273" s="171" t="s">
        <v>420</v>
      </c>
      <c r="C273" s="195"/>
      <c r="D273" s="178" t="s">
        <v>388</v>
      </c>
      <c r="E273" s="195" t="s">
        <v>171</v>
      </c>
      <c r="F273" s="189" t="s">
        <v>175</v>
      </c>
      <c r="G273" s="189" t="s">
        <v>485</v>
      </c>
      <c r="H273" s="189"/>
      <c r="I273" s="180">
        <f>I279</f>
        <v>3000</v>
      </c>
      <c r="J273" s="180">
        <f>J279</f>
        <v>3500</v>
      </c>
      <c r="K273" s="192"/>
      <c r="L273" s="180">
        <v>6008.35</v>
      </c>
      <c r="M273" s="180">
        <v>8515.705</v>
      </c>
      <c r="N273" s="180">
        <f>N279</f>
        <v>3000</v>
      </c>
    </row>
    <row r="274" spans="1:14" ht="44.25" customHeight="1" hidden="1">
      <c r="A274" s="246"/>
      <c r="B274" s="177" t="s">
        <v>26</v>
      </c>
      <c r="C274" s="195"/>
      <c r="D274" s="202" t="s">
        <v>517</v>
      </c>
      <c r="E274" s="202" t="s">
        <v>519</v>
      </c>
      <c r="F274" s="188" t="s">
        <v>534</v>
      </c>
      <c r="G274" s="219"/>
      <c r="H274" s="188" t="s">
        <v>519</v>
      </c>
      <c r="I274" s="219"/>
      <c r="J274" s="219"/>
      <c r="K274" s="229"/>
      <c r="L274" s="100"/>
      <c r="M274" s="230"/>
      <c r="N274" s="219"/>
    </row>
    <row r="275" spans="1:14" ht="38.25" hidden="1">
      <c r="A275" s="246"/>
      <c r="B275" s="183" t="s">
        <v>535</v>
      </c>
      <c r="C275" s="195"/>
      <c r="D275" s="195" t="s">
        <v>517</v>
      </c>
      <c r="E275" s="195" t="s">
        <v>519</v>
      </c>
      <c r="F275" s="189" t="s">
        <v>536</v>
      </c>
      <c r="G275" s="184"/>
      <c r="H275" s="189" t="s">
        <v>519</v>
      </c>
      <c r="I275" s="193"/>
      <c r="J275" s="193"/>
      <c r="K275" s="176"/>
      <c r="L275" s="176"/>
      <c r="M275" s="176"/>
      <c r="N275" s="193"/>
    </row>
    <row r="276" spans="1:14" ht="42.75" customHeight="1" hidden="1">
      <c r="A276" s="246"/>
      <c r="B276" s="265" t="s">
        <v>28</v>
      </c>
      <c r="C276" s="202"/>
      <c r="D276" s="179" t="s">
        <v>388</v>
      </c>
      <c r="E276" s="202" t="s">
        <v>149</v>
      </c>
      <c r="F276" s="188" t="s">
        <v>157</v>
      </c>
      <c r="G276" s="219"/>
      <c r="H276" s="188" t="s">
        <v>149</v>
      </c>
      <c r="I276" s="219"/>
      <c r="J276" s="219"/>
      <c r="K276" s="269"/>
      <c r="L276" s="100"/>
      <c r="M276" s="246"/>
      <c r="N276" s="219"/>
    </row>
    <row r="277" spans="1:14" ht="72.75" customHeight="1" hidden="1">
      <c r="A277" s="246"/>
      <c r="B277" s="183" t="s">
        <v>158</v>
      </c>
      <c r="C277" s="195"/>
      <c r="D277" s="178" t="s">
        <v>388</v>
      </c>
      <c r="E277" s="195" t="s">
        <v>149</v>
      </c>
      <c r="F277" s="189" t="s">
        <v>159</v>
      </c>
      <c r="G277" s="189"/>
      <c r="H277" s="189" t="s">
        <v>149</v>
      </c>
      <c r="I277" s="192"/>
      <c r="J277" s="192"/>
      <c r="K277" s="181"/>
      <c r="L277" s="181"/>
      <c r="M277" s="181"/>
      <c r="N277" s="192"/>
    </row>
    <row r="278" spans="1:14" ht="57" customHeight="1" hidden="1">
      <c r="A278" s="246"/>
      <c r="B278" s="253" t="s">
        <v>160</v>
      </c>
      <c r="C278" s="202"/>
      <c r="D278" s="178" t="s">
        <v>388</v>
      </c>
      <c r="E278" s="195" t="s">
        <v>149</v>
      </c>
      <c r="F278" s="189" t="s">
        <v>161</v>
      </c>
      <c r="G278" s="189"/>
      <c r="H278" s="189" t="s">
        <v>149</v>
      </c>
      <c r="I278" s="192"/>
      <c r="J278" s="192"/>
      <c r="K278" s="181"/>
      <c r="L278" s="181"/>
      <c r="M278" s="181"/>
      <c r="N278" s="192"/>
    </row>
    <row r="279" spans="1:14" ht="25.5" customHeight="1">
      <c r="A279" s="246"/>
      <c r="B279" s="201" t="s">
        <v>170</v>
      </c>
      <c r="C279" s="195"/>
      <c r="D279" s="178" t="s">
        <v>388</v>
      </c>
      <c r="E279" s="195" t="s">
        <v>171</v>
      </c>
      <c r="F279" s="189" t="s">
        <v>175</v>
      </c>
      <c r="G279" s="189" t="s">
        <v>485</v>
      </c>
      <c r="H279" s="189" t="s">
        <v>171</v>
      </c>
      <c r="I279" s="180">
        <v>3000</v>
      </c>
      <c r="J279" s="180">
        <v>3500</v>
      </c>
      <c r="K279" s="192"/>
      <c r="L279" s="180">
        <v>6008.35</v>
      </c>
      <c r="M279" s="180">
        <v>8515.705</v>
      </c>
      <c r="N279" s="409">
        <v>3000</v>
      </c>
    </row>
    <row r="280" spans="1:14" ht="25.5" customHeight="1">
      <c r="A280" s="311"/>
      <c r="B280" s="312" t="s">
        <v>556</v>
      </c>
      <c r="C280" s="333"/>
      <c r="D280" s="334"/>
      <c r="E280" s="335"/>
      <c r="F280" s="335"/>
      <c r="G280" s="335"/>
      <c r="H280" s="335"/>
      <c r="I280" s="506">
        <f>I281+I319+I327</f>
        <v>46470.459</v>
      </c>
      <c r="J280" s="506">
        <f>J281+J319+J327</f>
        <v>46227.00200000001</v>
      </c>
      <c r="K280" s="337"/>
      <c r="L280" s="336">
        <f>L281+L319+L327</f>
        <v>28148.265</v>
      </c>
      <c r="M280" s="336">
        <f>M281+M319+M327</f>
        <v>29104.548000000003</v>
      </c>
      <c r="N280" s="506">
        <f>N281+N319+N327</f>
        <v>47038.588</v>
      </c>
    </row>
    <row r="281" spans="1:23" s="339" customFormat="1" ht="38.25">
      <c r="A281" s="327">
        <v>9</v>
      </c>
      <c r="B281" s="338" t="s">
        <v>414</v>
      </c>
      <c r="C281" s="159"/>
      <c r="D281" s="157" t="s">
        <v>121</v>
      </c>
      <c r="E281" s="157" t="s">
        <v>417</v>
      </c>
      <c r="F281" s="158">
        <v>9100000</v>
      </c>
      <c r="G281" s="159"/>
      <c r="H281" s="157"/>
      <c r="I281" s="505">
        <f>I282+I295+I298+I301+I305+I309+I316</f>
        <v>17751.21</v>
      </c>
      <c r="J281" s="505">
        <f>J282+J295+J298+J301+J305+J309+J316</f>
        <v>18773.58</v>
      </c>
      <c r="K281" s="167"/>
      <c r="L281" s="167">
        <f>L282+L295+L298+L301+L305+L309+L316</f>
        <v>14872.082</v>
      </c>
      <c r="M281" s="167">
        <f>M282+M295+M298+M301+M305+M309+M316</f>
        <v>15828.365000000002</v>
      </c>
      <c r="N281" s="505">
        <f>N282+N295+N298+N301+N305+N309+N316</f>
        <v>14363.046000000004</v>
      </c>
      <c r="O281" s="340"/>
      <c r="P281" s="340"/>
      <c r="Q281" s="340"/>
      <c r="R281" s="340"/>
      <c r="S281" s="340"/>
      <c r="T281" s="340"/>
      <c r="U281" s="340"/>
      <c r="V281" s="340"/>
      <c r="W281" s="340"/>
    </row>
    <row r="282" spans="1:23" s="339" customFormat="1" ht="33.75" customHeight="1">
      <c r="A282" s="341"/>
      <c r="B282" s="635" t="s">
        <v>114</v>
      </c>
      <c r="C282" s="159"/>
      <c r="D282" s="166" t="s">
        <v>121</v>
      </c>
      <c r="E282" s="166" t="s">
        <v>417</v>
      </c>
      <c r="F282" s="158">
        <v>9100004</v>
      </c>
      <c r="G282" s="159"/>
      <c r="H282" s="166"/>
      <c r="I282" s="167">
        <f>I283+I286</f>
        <v>15949.472</v>
      </c>
      <c r="J282" s="167">
        <f>J283+J286</f>
        <v>16896.59</v>
      </c>
      <c r="K282" s="160"/>
      <c r="L282" s="167">
        <f>L283+L286</f>
        <v>12437.288999999999</v>
      </c>
      <c r="M282" s="167">
        <f>M283+M286</f>
        <v>13307.900000000001</v>
      </c>
      <c r="N282" s="167">
        <f>N283+N286</f>
        <v>11809.903000000002</v>
      </c>
      <c r="O282" s="340"/>
      <c r="P282" s="340"/>
      <c r="Q282" s="340"/>
      <c r="R282" s="340"/>
      <c r="S282" s="340"/>
      <c r="T282" s="340"/>
      <c r="U282" s="340"/>
      <c r="V282" s="340"/>
      <c r="W282" s="340"/>
    </row>
    <row r="283" spans="1:23" s="339" customFormat="1" ht="21.75" customHeight="1">
      <c r="A283" s="341"/>
      <c r="B283" s="343" t="s">
        <v>557</v>
      </c>
      <c r="C283" s="159"/>
      <c r="D283" s="166"/>
      <c r="E283" s="166"/>
      <c r="F283" s="158">
        <v>9100004</v>
      </c>
      <c r="G283" s="159">
        <v>120</v>
      </c>
      <c r="H283" s="157"/>
      <c r="I283" s="167">
        <f>I284+I285</f>
        <v>8689.41</v>
      </c>
      <c r="J283" s="167">
        <f>J284+J285</f>
        <v>9210.774</v>
      </c>
      <c r="K283" s="160"/>
      <c r="L283" s="167">
        <f>L284+L285</f>
        <v>9181.872</v>
      </c>
      <c r="M283" s="167">
        <f>M284+M285</f>
        <v>9824.604000000001</v>
      </c>
      <c r="N283" s="167">
        <f>N284+N285</f>
        <v>8197.557</v>
      </c>
      <c r="O283" s="340"/>
      <c r="P283" s="340"/>
      <c r="Q283" s="340"/>
      <c r="R283" s="340"/>
      <c r="S283" s="340"/>
      <c r="T283" s="340"/>
      <c r="U283" s="340"/>
      <c r="V283" s="340"/>
      <c r="W283" s="340"/>
    </row>
    <row r="284" spans="1:23" s="339" customFormat="1" ht="41.25" customHeight="1">
      <c r="A284" s="341"/>
      <c r="B284" s="344" t="s">
        <v>416</v>
      </c>
      <c r="C284" s="159"/>
      <c r="D284" s="166" t="s">
        <v>121</v>
      </c>
      <c r="E284" s="166" t="s">
        <v>417</v>
      </c>
      <c r="F284" s="165">
        <v>9100004</v>
      </c>
      <c r="G284" s="172">
        <v>120</v>
      </c>
      <c r="H284" s="166" t="s">
        <v>417</v>
      </c>
      <c r="I284" s="173">
        <v>1111.912</v>
      </c>
      <c r="J284" s="173">
        <v>1178.626</v>
      </c>
      <c r="K284" s="167"/>
      <c r="L284" s="187">
        <v>1378.224</v>
      </c>
      <c r="M284" s="345">
        <v>1474.699</v>
      </c>
      <c r="N284" s="406">
        <f>807.519+241.455</f>
        <v>1048.974</v>
      </c>
      <c r="O284" s="340"/>
      <c r="P284" s="340"/>
      <c r="Q284" s="340"/>
      <c r="R284" s="340"/>
      <c r="S284" s="340"/>
      <c r="T284" s="340"/>
      <c r="U284" s="340"/>
      <c r="V284" s="340"/>
      <c r="W284" s="340"/>
    </row>
    <row r="285" spans="1:23" s="289" customFormat="1" ht="41.25" customHeight="1">
      <c r="A285" s="324"/>
      <c r="B285" s="346" t="s">
        <v>421</v>
      </c>
      <c r="C285" s="184"/>
      <c r="D285" s="184" t="s">
        <v>121</v>
      </c>
      <c r="E285" s="184" t="s">
        <v>423</v>
      </c>
      <c r="F285" s="184">
        <v>9100004</v>
      </c>
      <c r="G285" s="184">
        <v>120</v>
      </c>
      <c r="H285" s="184" t="s">
        <v>423</v>
      </c>
      <c r="I285" s="187">
        <v>7577.498</v>
      </c>
      <c r="J285" s="187">
        <v>8032.148</v>
      </c>
      <c r="K285" s="187"/>
      <c r="L285" s="187">
        <v>7803.648</v>
      </c>
      <c r="M285" s="347">
        <v>8349.905</v>
      </c>
      <c r="N285" s="386">
        <f>5450.283+1.2+1697.1</f>
        <v>7148.5830000000005</v>
      </c>
      <c r="O285" s="325"/>
      <c r="P285" s="325"/>
      <c r="Q285" s="325"/>
      <c r="R285" s="325"/>
      <c r="S285" s="325"/>
      <c r="T285" s="325"/>
      <c r="U285" s="325"/>
      <c r="V285" s="325"/>
      <c r="W285" s="325"/>
    </row>
    <row r="286" spans="1:23" s="339" customFormat="1" ht="29.25" customHeight="1">
      <c r="A286" s="341"/>
      <c r="B286" s="320" t="s">
        <v>553</v>
      </c>
      <c r="C286" s="159"/>
      <c r="D286" s="166" t="s">
        <v>121</v>
      </c>
      <c r="E286" s="166" t="s">
        <v>417</v>
      </c>
      <c r="F286" s="158">
        <v>9100004</v>
      </c>
      <c r="G286" s="159">
        <v>240</v>
      </c>
      <c r="H286" s="157"/>
      <c r="I286" s="167">
        <f>I288+I290</f>
        <v>7260.062</v>
      </c>
      <c r="J286" s="167">
        <f>J288+J290</f>
        <v>7685.816</v>
      </c>
      <c r="K286" s="160"/>
      <c r="L286" s="160">
        <f>L288+L290</f>
        <v>3255.417</v>
      </c>
      <c r="M286" s="160">
        <f>M288+M290</f>
        <v>3483.296</v>
      </c>
      <c r="N286" s="167">
        <f>N288+N290</f>
        <v>3612.3460000000005</v>
      </c>
      <c r="O286" s="340"/>
      <c r="P286" s="340"/>
      <c r="Q286" s="340"/>
      <c r="R286" s="340"/>
      <c r="S286" s="340"/>
      <c r="T286" s="340"/>
      <c r="U286" s="340"/>
      <c r="V286" s="340"/>
      <c r="W286" s="340"/>
    </row>
    <row r="287" spans="1:23" s="339" customFormat="1" ht="28.5" customHeight="1">
      <c r="A287" s="341"/>
      <c r="B287" s="320" t="s">
        <v>553</v>
      </c>
      <c r="C287" s="159"/>
      <c r="D287" s="166"/>
      <c r="E287" s="166"/>
      <c r="F287" s="165">
        <v>9100004</v>
      </c>
      <c r="G287" s="172">
        <v>240</v>
      </c>
      <c r="H287" s="166"/>
      <c r="I287" s="173">
        <f>I288</f>
        <v>1419.158</v>
      </c>
      <c r="J287" s="173">
        <f>J288</f>
        <v>1458.434</v>
      </c>
      <c r="K287" s="160"/>
      <c r="L287" s="160"/>
      <c r="M287" s="160"/>
      <c r="N287" s="190">
        <f>N288</f>
        <v>1338.8210000000001</v>
      </c>
      <c r="O287" s="340"/>
      <c r="P287" s="340"/>
      <c r="Q287" s="340"/>
      <c r="R287" s="340"/>
      <c r="S287" s="340"/>
      <c r="T287" s="340"/>
      <c r="U287" s="340"/>
      <c r="V287" s="340"/>
      <c r="W287" s="340"/>
    </row>
    <row r="288" spans="1:23" s="339" customFormat="1" ht="42.75" customHeight="1">
      <c r="A288" s="341"/>
      <c r="B288" s="344" t="s">
        <v>416</v>
      </c>
      <c r="C288" s="159"/>
      <c r="D288" s="166"/>
      <c r="E288" s="166"/>
      <c r="F288" s="165">
        <v>9100004</v>
      </c>
      <c r="G288" s="172">
        <v>240</v>
      </c>
      <c r="H288" s="166" t="s">
        <v>417</v>
      </c>
      <c r="I288" s="173">
        <v>1419.158</v>
      </c>
      <c r="J288" s="173">
        <v>1458.434</v>
      </c>
      <c r="K288" s="160"/>
      <c r="L288" s="175">
        <v>906.91</v>
      </c>
      <c r="M288" s="175">
        <v>970.393</v>
      </c>
      <c r="N288" s="406">
        <f>2387.795-1048.974</f>
        <v>1338.8210000000001</v>
      </c>
      <c r="O288" s="340"/>
      <c r="P288" s="340"/>
      <c r="Q288" s="340"/>
      <c r="R288" s="340"/>
      <c r="S288" s="340"/>
      <c r="T288" s="340"/>
      <c r="U288" s="340"/>
      <c r="V288" s="340"/>
      <c r="W288" s="340"/>
    </row>
    <row r="289" spans="1:23" s="339" customFormat="1" ht="27" customHeight="1">
      <c r="A289" s="341"/>
      <c r="B289" s="320" t="s">
        <v>553</v>
      </c>
      <c r="C289" s="159"/>
      <c r="D289" s="166"/>
      <c r="E289" s="166"/>
      <c r="F289" s="184">
        <v>9100004</v>
      </c>
      <c r="G289" s="184">
        <v>240</v>
      </c>
      <c r="H289" s="184"/>
      <c r="I289" s="187">
        <f>I290</f>
        <v>5840.904</v>
      </c>
      <c r="J289" s="187">
        <f>J290</f>
        <v>6227.382</v>
      </c>
      <c r="K289" s="160"/>
      <c r="L289" s="175"/>
      <c r="M289" s="175"/>
      <c r="N289" s="174">
        <f>N290</f>
        <v>2273.525</v>
      </c>
      <c r="O289" s="340"/>
      <c r="P289" s="340"/>
      <c r="Q289" s="340"/>
      <c r="R289" s="340"/>
      <c r="S289" s="340"/>
      <c r="T289" s="340"/>
      <c r="U289" s="340"/>
      <c r="V289" s="340"/>
      <c r="W289" s="340"/>
    </row>
    <row r="290" spans="1:23" s="289" customFormat="1" ht="39" customHeight="1">
      <c r="A290" s="324"/>
      <c r="B290" s="346" t="s">
        <v>421</v>
      </c>
      <c r="C290" s="184"/>
      <c r="D290" s="184" t="s">
        <v>121</v>
      </c>
      <c r="E290" s="184" t="s">
        <v>423</v>
      </c>
      <c r="F290" s="184">
        <v>9100004</v>
      </c>
      <c r="G290" s="184">
        <v>240</v>
      </c>
      <c r="H290" s="184" t="s">
        <v>423</v>
      </c>
      <c r="I290" s="187">
        <v>5840.904</v>
      </c>
      <c r="J290" s="187">
        <v>6227.382</v>
      </c>
      <c r="K290" s="187"/>
      <c r="L290" s="348">
        <v>2348.507</v>
      </c>
      <c r="M290" s="349">
        <v>2512.903</v>
      </c>
      <c r="N290" s="386">
        <v>2273.525</v>
      </c>
      <c r="O290" s="325"/>
      <c r="P290" s="325"/>
      <c r="Q290" s="325"/>
      <c r="R290" s="325"/>
      <c r="S290" s="325"/>
      <c r="T290" s="325"/>
      <c r="U290" s="325"/>
      <c r="V290" s="325"/>
      <c r="W290" s="325"/>
    </row>
    <row r="291" spans="1:23" s="289" customFormat="1" ht="21" customHeight="1" hidden="1">
      <c r="A291" s="324"/>
      <c r="B291" s="343"/>
      <c r="C291" s="184"/>
      <c r="D291" s="184"/>
      <c r="E291" s="184"/>
      <c r="F291" s="184"/>
      <c r="G291" s="184"/>
      <c r="H291" s="184"/>
      <c r="I291" s="187"/>
      <c r="J291" s="187"/>
      <c r="K291" s="187"/>
      <c r="L291" s="187"/>
      <c r="M291" s="193"/>
      <c r="N291" s="187"/>
      <c r="O291" s="325"/>
      <c r="P291" s="325"/>
      <c r="Q291" s="325"/>
      <c r="R291" s="325"/>
      <c r="S291" s="325"/>
      <c r="T291" s="325"/>
      <c r="U291" s="325"/>
      <c r="V291" s="325"/>
      <c r="W291" s="325"/>
    </row>
    <row r="292" spans="1:23" s="289" customFormat="1" ht="21" customHeight="1" hidden="1">
      <c r="A292" s="324"/>
      <c r="B292" s="343" t="s">
        <v>420</v>
      </c>
      <c r="C292" s="184"/>
      <c r="D292" s="184" t="s">
        <v>121</v>
      </c>
      <c r="E292" s="184" t="s">
        <v>423</v>
      </c>
      <c r="F292" s="184">
        <v>9100004</v>
      </c>
      <c r="G292" s="184">
        <v>240</v>
      </c>
      <c r="H292" s="184" t="s">
        <v>423</v>
      </c>
      <c r="I292" s="187">
        <v>2215.573</v>
      </c>
      <c r="J292" s="187">
        <v>2215.573</v>
      </c>
      <c r="K292" s="187"/>
      <c r="L292" s="187">
        <f>J292*106%</f>
        <v>2348.50738</v>
      </c>
      <c r="M292" s="193">
        <f>L292*107%</f>
        <v>2512.9028966</v>
      </c>
      <c r="N292" s="187">
        <v>2215.573</v>
      </c>
      <c r="O292" s="325"/>
      <c r="P292" s="325"/>
      <c r="Q292" s="325"/>
      <c r="R292" s="325"/>
      <c r="S292" s="325"/>
      <c r="T292" s="325"/>
      <c r="U292" s="325"/>
      <c r="V292" s="325"/>
      <c r="W292" s="325"/>
    </row>
    <row r="293" spans="1:23" s="289" customFormat="1" ht="21" customHeight="1" hidden="1">
      <c r="A293" s="324"/>
      <c r="B293" s="343"/>
      <c r="C293" s="184"/>
      <c r="D293" s="184"/>
      <c r="E293" s="184"/>
      <c r="F293" s="184"/>
      <c r="G293" s="184"/>
      <c r="H293" s="184"/>
      <c r="I293" s="187"/>
      <c r="J293" s="187"/>
      <c r="K293" s="187"/>
      <c r="L293" s="187"/>
      <c r="M293" s="193"/>
      <c r="N293" s="187"/>
      <c r="O293" s="325"/>
      <c r="P293" s="325"/>
      <c r="Q293" s="325"/>
      <c r="R293" s="325"/>
      <c r="S293" s="325"/>
      <c r="T293" s="325"/>
      <c r="U293" s="325"/>
      <c r="V293" s="325"/>
      <c r="W293" s="325"/>
    </row>
    <row r="294" spans="1:23" s="289" customFormat="1" ht="21" customHeight="1" hidden="1">
      <c r="A294" s="324"/>
      <c r="B294" s="343"/>
      <c r="C294" s="184"/>
      <c r="D294" s="184"/>
      <c r="E294" s="184"/>
      <c r="F294" s="184">
        <v>9100004</v>
      </c>
      <c r="G294" s="184"/>
      <c r="H294" s="184" t="s">
        <v>423</v>
      </c>
      <c r="I294" s="187" t="e">
        <f>#REF!+I290</f>
        <v>#REF!</v>
      </c>
      <c r="J294" s="187" t="e">
        <f>#REF!+J290</f>
        <v>#REF!</v>
      </c>
      <c r="K294" s="187"/>
      <c r="L294" s="187" t="e">
        <f>#REF!+L290</f>
        <v>#REF!</v>
      </c>
      <c r="M294" s="193" t="e">
        <f>#REF!+M290</f>
        <v>#REF!</v>
      </c>
      <c r="N294" s="187" t="e">
        <f>#REF!+N290</f>
        <v>#REF!</v>
      </c>
      <c r="O294" s="325"/>
      <c r="P294" s="325"/>
      <c r="Q294" s="325"/>
      <c r="R294" s="325"/>
      <c r="S294" s="325"/>
      <c r="T294" s="325"/>
      <c r="U294" s="325"/>
      <c r="V294" s="325"/>
      <c r="W294" s="325"/>
    </row>
    <row r="295" spans="1:23" s="289" customFormat="1" ht="63.75">
      <c r="A295" s="324"/>
      <c r="B295" s="350" t="s">
        <v>115</v>
      </c>
      <c r="C295" s="184" t="s">
        <v>422</v>
      </c>
      <c r="D295" s="184" t="s">
        <v>121</v>
      </c>
      <c r="E295" s="184" t="s">
        <v>423</v>
      </c>
      <c r="F295" s="188" t="s">
        <v>425</v>
      </c>
      <c r="G295" s="189"/>
      <c r="H295" s="184"/>
      <c r="I295" s="167">
        <f>I296</f>
        <v>1254.238</v>
      </c>
      <c r="J295" s="167">
        <f>J296</f>
        <v>1329.49</v>
      </c>
      <c r="K295" s="167"/>
      <c r="L295" s="167">
        <f>L296</f>
        <v>1223.888</v>
      </c>
      <c r="M295" s="160">
        <f>M296</f>
        <v>1309.56</v>
      </c>
      <c r="N295" s="167">
        <f>N296</f>
        <v>1183.243</v>
      </c>
      <c r="O295" s="325"/>
      <c r="P295" s="325"/>
      <c r="Q295" s="325"/>
      <c r="R295" s="325"/>
      <c r="S295" s="325"/>
      <c r="T295" s="325"/>
      <c r="U295" s="325"/>
      <c r="V295" s="325"/>
      <c r="W295" s="325"/>
    </row>
    <row r="296" spans="1:23" s="289" customFormat="1" ht="12.75">
      <c r="A296" s="324"/>
      <c r="B296" s="326" t="s">
        <v>557</v>
      </c>
      <c r="C296" s="184"/>
      <c r="D296" s="184" t="s">
        <v>121</v>
      </c>
      <c r="E296" s="184" t="s">
        <v>423</v>
      </c>
      <c r="F296" s="189" t="s">
        <v>425</v>
      </c>
      <c r="G296" s="184">
        <v>120</v>
      </c>
      <c r="H296" s="184"/>
      <c r="I296" s="173">
        <f>I297</f>
        <v>1254.238</v>
      </c>
      <c r="J296" s="173">
        <f>J297</f>
        <v>1329.49</v>
      </c>
      <c r="K296" s="173"/>
      <c r="L296" s="187">
        <v>1223.888</v>
      </c>
      <c r="M296" s="187">
        <v>1309.56</v>
      </c>
      <c r="N296" s="173">
        <f>N297</f>
        <v>1183.243</v>
      </c>
      <c r="O296" s="325"/>
      <c r="P296" s="325"/>
      <c r="Q296" s="325"/>
      <c r="R296" s="325"/>
      <c r="S296" s="325"/>
      <c r="T296" s="325"/>
      <c r="U296" s="325"/>
      <c r="V296" s="325"/>
      <c r="W296" s="325"/>
    </row>
    <row r="297" spans="1:23" s="289" customFormat="1" ht="38.25">
      <c r="A297" s="324"/>
      <c r="B297" s="346" t="s">
        <v>421</v>
      </c>
      <c r="C297" s="184"/>
      <c r="D297" s="184"/>
      <c r="E297" s="184"/>
      <c r="F297" s="189" t="s">
        <v>425</v>
      </c>
      <c r="G297" s="184">
        <v>120</v>
      </c>
      <c r="H297" s="184" t="s">
        <v>423</v>
      </c>
      <c r="I297" s="173">
        <v>1254.238</v>
      </c>
      <c r="J297" s="173">
        <v>1329.49</v>
      </c>
      <c r="K297" s="173"/>
      <c r="L297" s="187">
        <v>1223.888</v>
      </c>
      <c r="M297" s="187">
        <v>1309.56</v>
      </c>
      <c r="N297" s="406">
        <f>946.688+236.555</f>
        <v>1183.243</v>
      </c>
      <c r="O297" s="325"/>
      <c r="P297" s="325"/>
      <c r="Q297" s="325"/>
      <c r="R297" s="325"/>
      <c r="S297" s="325"/>
      <c r="T297" s="325"/>
      <c r="U297" s="325"/>
      <c r="V297" s="325"/>
      <c r="W297" s="325"/>
    </row>
    <row r="298" spans="1:23" s="289" customFormat="1" ht="38.25" hidden="1">
      <c r="A298" s="324"/>
      <c r="B298" s="342" t="s">
        <v>426</v>
      </c>
      <c r="C298" s="184"/>
      <c r="D298" s="184" t="s">
        <v>121</v>
      </c>
      <c r="E298" s="184" t="s">
        <v>423</v>
      </c>
      <c r="F298" s="188" t="s">
        <v>427</v>
      </c>
      <c r="G298" s="189"/>
      <c r="H298" s="184"/>
      <c r="I298" s="192">
        <f>I299</f>
        <v>0</v>
      </c>
      <c r="J298" s="192">
        <f>J299</f>
        <v>0</v>
      </c>
      <c r="K298" s="192"/>
      <c r="L298" s="192">
        <f>L299</f>
        <v>171.8</v>
      </c>
      <c r="M298" s="192">
        <f>M299</f>
        <v>171.8</v>
      </c>
      <c r="N298" s="192">
        <f>N299</f>
        <v>179.7</v>
      </c>
      <c r="O298" s="325"/>
      <c r="P298" s="325"/>
      <c r="Q298" s="325"/>
      <c r="R298" s="325"/>
      <c r="S298" s="325"/>
      <c r="T298" s="325"/>
      <c r="U298" s="325"/>
      <c r="V298" s="325"/>
      <c r="W298" s="325"/>
    </row>
    <row r="299" spans="1:23" s="289" customFormat="1" ht="12.75" hidden="1">
      <c r="A299" s="324"/>
      <c r="B299" s="326" t="s">
        <v>428</v>
      </c>
      <c r="C299" s="184"/>
      <c r="D299" s="184" t="s">
        <v>121</v>
      </c>
      <c r="E299" s="184" t="s">
        <v>423</v>
      </c>
      <c r="F299" s="189" t="s">
        <v>427</v>
      </c>
      <c r="G299" s="189" t="s">
        <v>429</v>
      </c>
      <c r="H299" s="184"/>
      <c r="I299" s="193">
        <f>I300</f>
        <v>0</v>
      </c>
      <c r="J299" s="193">
        <f>J300</f>
        <v>0</v>
      </c>
      <c r="K299" s="193"/>
      <c r="L299" s="193">
        <v>171.8</v>
      </c>
      <c r="M299" s="193">
        <v>171.8</v>
      </c>
      <c r="N299" s="193">
        <f>N300</f>
        <v>179.7</v>
      </c>
      <c r="O299" s="325"/>
      <c r="P299" s="325"/>
      <c r="Q299" s="325"/>
      <c r="R299" s="325"/>
      <c r="S299" s="325"/>
      <c r="T299" s="325"/>
      <c r="U299" s="325"/>
      <c r="V299" s="325"/>
      <c r="W299" s="325"/>
    </row>
    <row r="300" spans="1:23" s="289" customFormat="1" ht="38.25" hidden="1">
      <c r="A300" s="324"/>
      <c r="B300" s="346" t="s">
        <v>421</v>
      </c>
      <c r="C300" s="184"/>
      <c r="D300" s="184"/>
      <c r="E300" s="184"/>
      <c r="F300" s="189" t="s">
        <v>427</v>
      </c>
      <c r="G300" s="189" t="s">
        <v>429</v>
      </c>
      <c r="H300" s="184" t="s">
        <v>423</v>
      </c>
      <c r="I300" s="602"/>
      <c r="J300" s="602"/>
      <c r="K300" s="193"/>
      <c r="L300" s="193">
        <v>171.8</v>
      </c>
      <c r="M300" s="193">
        <v>171.8</v>
      </c>
      <c r="N300" s="401">
        <v>179.7</v>
      </c>
      <c r="O300" s="325"/>
      <c r="P300" s="325"/>
      <c r="Q300" s="325"/>
      <c r="R300" s="325"/>
      <c r="S300" s="325"/>
      <c r="T300" s="325"/>
      <c r="U300" s="325"/>
      <c r="V300" s="325"/>
      <c r="W300" s="325"/>
    </row>
    <row r="301" spans="1:23" s="289" customFormat="1" ht="45.75" customHeight="1" hidden="1">
      <c r="A301" s="324"/>
      <c r="B301" s="351" t="s">
        <v>430</v>
      </c>
      <c r="C301" s="184"/>
      <c r="D301" s="189" t="s">
        <v>121</v>
      </c>
      <c r="E301" s="189" t="s">
        <v>423</v>
      </c>
      <c r="F301" s="188" t="s">
        <v>431</v>
      </c>
      <c r="G301" s="189"/>
      <c r="H301" s="189"/>
      <c r="I301" s="192">
        <f>I303</f>
        <v>0</v>
      </c>
      <c r="J301" s="192">
        <f>J303</f>
        <v>0</v>
      </c>
      <c r="K301" s="192"/>
      <c r="L301" s="192">
        <f>L303</f>
        <v>263</v>
      </c>
      <c r="M301" s="192">
        <f>M303</f>
        <v>263</v>
      </c>
      <c r="N301" s="192">
        <f>N303</f>
        <v>303</v>
      </c>
      <c r="O301" s="325"/>
      <c r="P301" s="325"/>
      <c r="Q301" s="325"/>
      <c r="R301" s="325"/>
      <c r="S301" s="325"/>
      <c r="T301" s="325"/>
      <c r="U301" s="325"/>
      <c r="V301" s="325"/>
      <c r="W301" s="325"/>
    </row>
    <row r="302" spans="1:23" s="289" customFormat="1" ht="46.5" customHeight="1" hidden="1">
      <c r="A302" s="324"/>
      <c r="B302" s="352" t="s">
        <v>432</v>
      </c>
      <c r="C302" s="189"/>
      <c r="D302" s="189" t="s">
        <v>121</v>
      </c>
      <c r="E302" s="189" t="s">
        <v>423</v>
      </c>
      <c r="F302" s="189" t="s">
        <v>433</v>
      </c>
      <c r="G302" s="189"/>
      <c r="H302" s="189" t="s">
        <v>423</v>
      </c>
      <c r="I302" s="175"/>
      <c r="J302" s="175"/>
      <c r="K302" s="175"/>
      <c r="L302" s="175"/>
      <c r="M302" s="175"/>
      <c r="N302" s="175"/>
      <c r="O302" s="325"/>
      <c r="P302" s="325"/>
      <c r="Q302" s="325"/>
      <c r="R302" s="325"/>
      <c r="S302" s="325"/>
      <c r="T302" s="325"/>
      <c r="U302" s="325"/>
      <c r="V302" s="325"/>
      <c r="W302" s="325"/>
    </row>
    <row r="303" spans="1:23" s="289" customFormat="1" ht="15" customHeight="1" hidden="1">
      <c r="A303" s="324"/>
      <c r="B303" s="326" t="s">
        <v>434</v>
      </c>
      <c r="C303" s="189"/>
      <c r="D303" s="189" t="s">
        <v>121</v>
      </c>
      <c r="E303" s="189" t="s">
        <v>423</v>
      </c>
      <c r="F303" s="189" t="s">
        <v>431</v>
      </c>
      <c r="G303" s="189" t="s">
        <v>435</v>
      </c>
      <c r="H303" s="189"/>
      <c r="I303" s="175">
        <f>I304</f>
        <v>0</v>
      </c>
      <c r="J303" s="175">
        <f>J304</f>
        <v>0</v>
      </c>
      <c r="K303" s="175"/>
      <c r="L303" s="175">
        <v>263</v>
      </c>
      <c r="M303" s="175">
        <v>263</v>
      </c>
      <c r="N303" s="175">
        <f>N304</f>
        <v>303</v>
      </c>
      <c r="O303" s="325"/>
      <c r="P303" s="325"/>
      <c r="Q303" s="325"/>
      <c r="R303" s="325"/>
      <c r="S303" s="325"/>
      <c r="T303" s="325"/>
      <c r="U303" s="325"/>
      <c r="V303" s="325"/>
      <c r="W303" s="325"/>
    </row>
    <row r="304" spans="1:23" s="289" customFormat="1" ht="42" customHeight="1" hidden="1">
      <c r="A304" s="324"/>
      <c r="B304" s="346" t="s">
        <v>421</v>
      </c>
      <c r="C304" s="189"/>
      <c r="D304" s="189"/>
      <c r="E304" s="189"/>
      <c r="F304" s="189" t="s">
        <v>431</v>
      </c>
      <c r="G304" s="189" t="s">
        <v>435</v>
      </c>
      <c r="H304" s="189" t="s">
        <v>423</v>
      </c>
      <c r="I304" s="515"/>
      <c r="J304" s="515"/>
      <c r="K304" s="175"/>
      <c r="L304" s="175">
        <v>263</v>
      </c>
      <c r="M304" s="175">
        <v>263</v>
      </c>
      <c r="N304" s="404">
        <v>303</v>
      </c>
      <c r="O304" s="325"/>
      <c r="P304" s="325"/>
      <c r="Q304" s="325"/>
      <c r="R304" s="325"/>
      <c r="S304" s="325"/>
      <c r="T304" s="325"/>
      <c r="U304" s="325"/>
      <c r="V304" s="325"/>
      <c r="W304" s="325"/>
    </row>
    <row r="305" spans="1:23" s="289" customFormat="1" ht="67.5" customHeight="1" hidden="1">
      <c r="A305" s="324"/>
      <c r="B305" s="353" t="s">
        <v>436</v>
      </c>
      <c r="C305" s="189"/>
      <c r="D305" s="189" t="s">
        <v>121</v>
      </c>
      <c r="E305" s="189" t="s">
        <v>423</v>
      </c>
      <c r="F305" s="188" t="s">
        <v>437</v>
      </c>
      <c r="G305" s="189"/>
      <c r="H305" s="189"/>
      <c r="I305" s="160">
        <f>I306</f>
        <v>0</v>
      </c>
      <c r="J305" s="160">
        <f>J306</f>
        <v>0</v>
      </c>
      <c r="K305" s="160"/>
      <c r="L305" s="160">
        <f>L306</f>
        <v>130.1</v>
      </c>
      <c r="M305" s="160">
        <f>M306</f>
        <v>130.1</v>
      </c>
      <c r="N305" s="160">
        <f>N306</f>
        <v>169.6</v>
      </c>
      <c r="O305" s="325"/>
      <c r="P305" s="325"/>
      <c r="Q305" s="325"/>
      <c r="R305" s="325"/>
      <c r="S305" s="325"/>
      <c r="T305" s="325"/>
      <c r="U305" s="325"/>
      <c r="V305" s="325"/>
      <c r="W305" s="325"/>
    </row>
    <row r="306" spans="1:23" s="289" customFormat="1" ht="15" customHeight="1" hidden="1">
      <c r="A306" s="324"/>
      <c r="B306" s="326" t="s">
        <v>434</v>
      </c>
      <c r="C306" s="189"/>
      <c r="D306" s="189" t="s">
        <v>121</v>
      </c>
      <c r="E306" s="189" t="s">
        <v>423</v>
      </c>
      <c r="F306" s="189" t="s">
        <v>437</v>
      </c>
      <c r="G306" s="189" t="s">
        <v>435</v>
      </c>
      <c r="H306" s="189"/>
      <c r="I306" s="175">
        <f>I308</f>
        <v>0</v>
      </c>
      <c r="J306" s="175">
        <f>J308</f>
        <v>0</v>
      </c>
      <c r="K306" s="175"/>
      <c r="L306" s="175">
        <v>130.1</v>
      </c>
      <c r="M306" s="175">
        <v>130.1</v>
      </c>
      <c r="N306" s="175">
        <f>N308</f>
        <v>169.6</v>
      </c>
      <c r="O306" s="325"/>
      <c r="P306" s="325"/>
      <c r="Q306" s="325"/>
      <c r="R306" s="325"/>
      <c r="S306" s="325"/>
      <c r="T306" s="325"/>
      <c r="U306" s="325"/>
      <c r="V306" s="325"/>
      <c r="W306" s="325"/>
    </row>
    <row r="307" spans="1:23" s="289" customFormat="1" ht="60" customHeight="1" hidden="1">
      <c r="A307" s="324"/>
      <c r="B307" s="354" t="s">
        <v>480</v>
      </c>
      <c r="C307" s="184"/>
      <c r="D307" s="184" t="s">
        <v>121</v>
      </c>
      <c r="E307" s="184" t="s">
        <v>423</v>
      </c>
      <c r="F307" s="189" t="s">
        <v>481</v>
      </c>
      <c r="G307" s="189"/>
      <c r="H307" s="184" t="s">
        <v>423</v>
      </c>
      <c r="I307" s="175"/>
      <c r="J307" s="175"/>
      <c r="K307" s="175"/>
      <c r="L307" s="175"/>
      <c r="M307" s="175"/>
      <c r="N307" s="175"/>
      <c r="O307" s="325"/>
      <c r="P307" s="325"/>
      <c r="Q307" s="325"/>
      <c r="R307" s="325"/>
      <c r="S307" s="325"/>
      <c r="T307" s="325"/>
      <c r="U307" s="325"/>
      <c r="V307" s="325"/>
      <c r="W307" s="325"/>
    </row>
    <row r="308" spans="1:23" s="289" customFormat="1" ht="39.75" customHeight="1" hidden="1">
      <c r="A308" s="324"/>
      <c r="B308" s="355" t="s">
        <v>421</v>
      </c>
      <c r="C308" s="184"/>
      <c r="D308" s="184"/>
      <c r="E308" s="184"/>
      <c r="F308" s="189" t="s">
        <v>437</v>
      </c>
      <c r="G308" s="189" t="s">
        <v>435</v>
      </c>
      <c r="H308" s="189" t="s">
        <v>423</v>
      </c>
      <c r="I308" s="515"/>
      <c r="J308" s="515"/>
      <c r="K308" s="175"/>
      <c r="L308" s="175">
        <v>130.1</v>
      </c>
      <c r="M308" s="175">
        <v>130.1</v>
      </c>
      <c r="N308" s="404">
        <v>169.6</v>
      </c>
      <c r="O308" s="325"/>
      <c r="P308" s="325"/>
      <c r="Q308" s="325"/>
      <c r="R308" s="325"/>
      <c r="S308" s="325"/>
      <c r="T308" s="325"/>
      <c r="U308" s="325"/>
      <c r="V308" s="325"/>
      <c r="W308" s="325"/>
    </row>
    <row r="309" spans="1:23" s="289" customFormat="1" ht="76.5">
      <c r="A309" s="324"/>
      <c r="B309" s="637" t="s">
        <v>118</v>
      </c>
      <c r="C309" s="184"/>
      <c r="D309" s="184" t="s">
        <v>121</v>
      </c>
      <c r="E309" s="184" t="s">
        <v>423</v>
      </c>
      <c r="F309" s="188" t="s">
        <v>483</v>
      </c>
      <c r="G309" s="189"/>
      <c r="H309" s="184"/>
      <c r="I309" s="160">
        <f>I310+I312</f>
        <v>547.5</v>
      </c>
      <c r="J309" s="160">
        <f>J310+J312</f>
        <v>547.5</v>
      </c>
      <c r="K309" s="160"/>
      <c r="L309" s="160">
        <f>L310+L312</f>
        <v>546.7</v>
      </c>
      <c r="M309" s="160">
        <f>M310+M312</f>
        <v>546.7</v>
      </c>
      <c r="N309" s="502">
        <f>N310+N312</f>
        <v>547.5</v>
      </c>
      <c r="O309" s="325"/>
      <c r="P309" s="325"/>
      <c r="Q309" s="325"/>
      <c r="R309" s="325"/>
      <c r="S309" s="325"/>
      <c r="T309" s="325"/>
      <c r="U309" s="325"/>
      <c r="V309" s="325"/>
      <c r="W309" s="325"/>
    </row>
    <row r="310" spans="1:23" s="289" customFormat="1" ht="12.75">
      <c r="A310" s="324"/>
      <c r="B310" s="356" t="s">
        <v>557</v>
      </c>
      <c r="C310" s="184"/>
      <c r="D310" s="184" t="s">
        <v>121</v>
      </c>
      <c r="E310" s="184" t="s">
        <v>423</v>
      </c>
      <c r="F310" s="189" t="s">
        <v>483</v>
      </c>
      <c r="G310" s="189" t="s">
        <v>484</v>
      </c>
      <c r="H310" s="184"/>
      <c r="I310" s="175">
        <f>I311</f>
        <v>510.3</v>
      </c>
      <c r="J310" s="175">
        <f>J311</f>
        <v>510.3</v>
      </c>
      <c r="K310" s="175"/>
      <c r="L310" s="175">
        <f>546.7-45.2</f>
        <v>501.50000000000006</v>
      </c>
      <c r="M310" s="175">
        <f>546.7-45.2</f>
        <v>501.50000000000006</v>
      </c>
      <c r="N310" s="175">
        <f>N311</f>
        <v>510.3</v>
      </c>
      <c r="O310" s="325"/>
      <c r="P310" s="325"/>
      <c r="Q310" s="325"/>
      <c r="R310" s="325"/>
      <c r="S310" s="325"/>
      <c r="T310" s="325"/>
      <c r="U310" s="325"/>
      <c r="V310" s="325"/>
      <c r="W310" s="325"/>
    </row>
    <row r="311" spans="1:23" s="289" customFormat="1" ht="38.25">
      <c r="A311" s="324"/>
      <c r="B311" s="355" t="s">
        <v>421</v>
      </c>
      <c r="C311" s="184"/>
      <c r="D311" s="184"/>
      <c r="E311" s="184"/>
      <c r="F311" s="189" t="s">
        <v>483</v>
      </c>
      <c r="G311" s="189" t="s">
        <v>484</v>
      </c>
      <c r="H311" s="184" t="s">
        <v>423</v>
      </c>
      <c r="I311" s="175">
        <v>510.3</v>
      </c>
      <c r="J311" s="175">
        <v>510.3</v>
      </c>
      <c r="K311" s="175"/>
      <c r="L311" s="175">
        <f>546.7-45.2</f>
        <v>501.50000000000006</v>
      </c>
      <c r="M311" s="175">
        <f>546.7-45.2</f>
        <v>501.50000000000006</v>
      </c>
      <c r="N311" s="404">
        <f>392.863+117.437</f>
        <v>510.3</v>
      </c>
      <c r="O311" s="325"/>
      <c r="P311" s="325"/>
      <c r="Q311" s="325"/>
      <c r="R311" s="325"/>
      <c r="S311" s="325"/>
      <c r="T311" s="325"/>
      <c r="U311" s="325"/>
      <c r="V311" s="325"/>
      <c r="W311" s="325"/>
    </row>
    <row r="312" spans="1:23" s="289" customFormat="1" ht="25.5">
      <c r="A312" s="324"/>
      <c r="B312" s="320" t="s">
        <v>553</v>
      </c>
      <c r="C312" s="184"/>
      <c r="D312" s="184"/>
      <c r="E312" s="184"/>
      <c r="F312" s="189" t="s">
        <v>483</v>
      </c>
      <c r="G312" s="189" t="s">
        <v>485</v>
      </c>
      <c r="H312" s="184"/>
      <c r="I312" s="175">
        <f>I313</f>
        <v>37.2</v>
      </c>
      <c r="J312" s="175">
        <f>J313</f>
        <v>37.2</v>
      </c>
      <c r="K312" s="175"/>
      <c r="L312" s="175">
        <v>45.2</v>
      </c>
      <c r="M312" s="175">
        <v>45.2</v>
      </c>
      <c r="N312" s="175">
        <f>N313</f>
        <v>37.2</v>
      </c>
      <c r="O312" s="325"/>
      <c r="P312" s="325"/>
      <c r="Q312" s="325"/>
      <c r="R312" s="325"/>
      <c r="S312" s="325"/>
      <c r="T312" s="325"/>
      <c r="U312" s="325"/>
      <c r="V312" s="325"/>
      <c r="W312" s="325"/>
    </row>
    <row r="313" spans="1:23" s="289" customFormat="1" ht="38.25">
      <c r="A313" s="324"/>
      <c r="B313" s="355" t="s">
        <v>421</v>
      </c>
      <c r="C313" s="184"/>
      <c r="D313" s="184"/>
      <c r="E313" s="184"/>
      <c r="F313" s="189" t="s">
        <v>483</v>
      </c>
      <c r="G313" s="189" t="s">
        <v>485</v>
      </c>
      <c r="H313" s="184" t="s">
        <v>423</v>
      </c>
      <c r="I313" s="175">
        <v>37.2</v>
      </c>
      <c r="J313" s="175">
        <v>37.2</v>
      </c>
      <c r="K313" s="175"/>
      <c r="L313" s="175">
        <v>45.2</v>
      </c>
      <c r="M313" s="175">
        <v>45.2</v>
      </c>
      <c r="N313" s="404">
        <f>17.5+15.7+4</f>
        <v>37.2</v>
      </c>
      <c r="O313" s="325"/>
      <c r="P313" s="325"/>
      <c r="Q313" s="325"/>
      <c r="R313" s="325"/>
      <c r="S313" s="325"/>
      <c r="T313" s="325"/>
      <c r="U313" s="325"/>
      <c r="V313" s="325"/>
      <c r="W313" s="325"/>
    </row>
    <row r="314" spans="1:23" s="289" customFormat="1" ht="42" customHeight="1" hidden="1">
      <c r="A314" s="324"/>
      <c r="B314" s="328" t="s">
        <v>486</v>
      </c>
      <c r="C314" s="189"/>
      <c r="D314" s="136" t="s">
        <v>121</v>
      </c>
      <c r="E314" s="188" t="s">
        <v>487</v>
      </c>
      <c r="F314" s="136" t="s">
        <v>362</v>
      </c>
      <c r="G314" s="136" t="s">
        <v>362</v>
      </c>
      <c r="H314" s="188"/>
      <c r="I314" s="192">
        <f aca="true" t="shared" si="33" ref="I314:J317">I315</f>
        <v>0</v>
      </c>
      <c r="J314" s="192">
        <f t="shared" si="33"/>
        <v>0</v>
      </c>
      <c r="K314" s="192"/>
      <c r="L314" s="192">
        <f aca="true" t="shared" si="34" ref="L314:M316">L315</f>
        <v>99.305</v>
      </c>
      <c r="M314" s="192">
        <f t="shared" si="34"/>
        <v>99.305</v>
      </c>
      <c r="N314" s="192">
        <f>N315</f>
        <v>170.1</v>
      </c>
      <c r="O314" s="325"/>
      <c r="P314" s="325"/>
      <c r="Q314" s="325"/>
      <c r="R314" s="325"/>
      <c r="S314" s="325"/>
      <c r="T314" s="325"/>
      <c r="U314" s="325"/>
      <c r="V314" s="325"/>
      <c r="W314" s="325"/>
    </row>
    <row r="315" spans="1:23" s="289" customFormat="1" ht="38.25" hidden="1">
      <c r="A315" s="324"/>
      <c r="B315" s="328" t="s">
        <v>414</v>
      </c>
      <c r="C315" s="189"/>
      <c r="D315" s="136" t="s">
        <v>121</v>
      </c>
      <c r="E315" s="136" t="s">
        <v>487</v>
      </c>
      <c r="F315" s="188" t="s">
        <v>488</v>
      </c>
      <c r="G315" s="203"/>
      <c r="H315" s="136"/>
      <c r="I315" s="192">
        <f t="shared" si="33"/>
        <v>0</v>
      </c>
      <c r="J315" s="192">
        <f t="shared" si="33"/>
        <v>0</v>
      </c>
      <c r="K315" s="192"/>
      <c r="L315" s="192">
        <f t="shared" si="34"/>
        <v>99.305</v>
      </c>
      <c r="M315" s="192">
        <f t="shared" si="34"/>
        <v>99.305</v>
      </c>
      <c r="N315" s="192">
        <f>N316</f>
        <v>170.1</v>
      </c>
      <c r="O315" s="325"/>
      <c r="P315" s="325"/>
      <c r="Q315" s="325"/>
      <c r="R315" s="325"/>
      <c r="S315" s="325"/>
      <c r="T315" s="325"/>
      <c r="U315" s="325"/>
      <c r="V315" s="325"/>
      <c r="W315" s="325"/>
    </row>
    <row r="316" spans="1:23" s="289" customFormat="1" ht="45.75" customHeight="1" hidden="1">
      <c r="A316" s="324"/>
      <c r="B316" s="351" t="s">
        <v>489</v>
      </c>
      <c r="C316" s="189"/>
      <c r="D316" s="184" t="s">
        <v>121</v>
      </c>
      <c r="E316" s="184" t="s">
        <v>487</v>
      </c>
      <c r="F316" s="188" t="s">
        <v>490</v>
      </c>
      <c r="G316" s="189"/>
      <c r="H316" s="184"/>
      <c r="I316" s="175">
        <f t="shared" si="33"/>
        <v>0</v>
      </c>
      <c r="J316" s="175">
        <f t="shared" si="33"/>
        <v>0</v>
      </c>
      <c r="K316" s="175"/>
      <c r="L316" s="175">
        <f t="shared" si="34"/>
        <v>99.305</v>
      </c>
      <c r="M316" s="175">
        <f t="shared" si="34"/>
        <v>99.305</v>
      </c>
      <c r="N316" s="495">
        <f>N317</f>
        <v>170.1</v>
      </c>
      <c r="O316" s="325"/>
      <c r="P316" s="325"/>
      <c r="Q316" s="325"/>
      <c r="R316" s="325"/>
      <c r="S316" s="325"/>
      <c r="T316" s="325"/>
      <c r="U316" s="325"/>
      <c r="V316" s="325"/>
      <c r="W316" s="325"/>
    </row>
    <row r="317" spans="1:23" s="289" customFormat="1" ht="13.5" customHeight="1" hidden="1">
      <c r="A317" s="324"/>
      <c r="B317" s="343" t="s">
        <v>434</v>
      </c>
      <c r="C317" s="189"/>
      <c r="D317" s="184" t="s">
        <v>121</v>
      </c>
      <c r="E317" s="184" t="s">
        <v>487</v>
      </c>
      <c r="F317" s="189" t="s">
        <v>490</v>
      </c>
      <c r="G317" s="189" t="s">
        <v>435</v>
      </c>
      <c r="H317" s="184"/>
      <c r="I317" s="175">
        <f t="shared" si="33"/>
        <v>0</v>
      </c>
      <c r="J317" s="175">
        <f t="shared" si="33"/>
        <v>0</v>
      </c>
      <c r="K317" s="175"/>
      <c r="L317" s="175">
        <v>99.305</v>
      </c>
      <c r="M317" s="175">
        <v>99.305</v>
      </c>
      <c r="N317" s="175">
        <f>N318</f>
        <v>170.1</v>
      </c>
      <c r="O317" s="325"/>
      <c r="P317" s="325"/>
      <c r="Q317" s="325"/>
      <c r="R317" s="325"/>
      <c r="S317" s="325"/>
      <c r="T317" s="325"/>
      <c r="U317" s="325"/>
      <c r="V317" s="325"/>
      <c r="W317" s="325"/>
    </row>
    <row r="318" spans="1:23" s="289" customFormat="1" ht="27.75" customHeight="1" hidden="1">
      <c r="A318" s="324"/>
      <c r="B318" s="355" t="s">
        <v>486</v>
      </c>
      <c r="C318" s="189"/>
      <c r="D318" s="184"/>
      <c r="E318" s="184"/>
      <c r="F318" s="189" t="s">
        <v>490</v>
      </c>
      <c r="G318" s="189" t="s">
        <v>435</v>
      </c>
      <c r="H318" s="184" t="s">
        <v>487</v>
      </c>
      <c r="I318" s="175"/>
      <c r="J318" s="175"/>
      <c r="K318" s="175"/>
      <c r="L318" s="175">
        <v>99.305</v>
      </c>
      <c r="M318" s="175">
        <v>99.305</v>
      </c>
      <c r="N318" s="404">
        <v>170.1</v>
      </c>
      <c r="O318" s="325"/>
      <c r="P318" s="325"/>
      <c r="Q318" s="325"/>
      <c r="R318" s="325"/>
      <c r="S318" s="325"/>
      <c r="T318" s="325"/>
      <c r="U318" s="325"/>
      <c r="V318" s="325"/>
      <c r="W318" s="325"/>
    </row>
    <row r="319" spans="1:23" s="289" customFormat="1" ht="25.5">
      <c r="A319" s="327">
        <v>10</v>
      </c>
      <c r="B319" s="328" t="s">
        <v>504</v>
      </c>
      <c r="C319" s="188"/>
      <c r="D319" s="188" t="s">
        <v>121</v>
      </c>
      <c r="E319" s="188" t="s">
        <v>503</v>
      </c>
      <c r="F319" s="188" t="s">
        <v>505</v>
      </c>
      <c r="G319" s="188"/>
      <c r="H319" s="188"/>
      <c r="I319" s="192">
        <f>I320+I325</f>
        <v>200</v>
      </c>
      <c r="J319" s="192">
        <f>J320+J325</f>
        <v>200</v>
      </c>
      <c r="K319" s="192"/>
      <c r="L319" s="192">
        <f>L320</f>
        <v>108</v>
      </c>
      <c r="M319" s="192">
        <f>M320</f>
        <v>108</v>
      </c>
      <c r="N319" s="403">
        <f>N320+N325</f>
        <v>211.2</v>
      </c>
      <c r="O319" s="325"/>
      <c r="P319" s="325"/>
      <c r="Q319" s="325"/>
      <c r="R319" s="325"/>
      <c r="S319" s="325"/>
      <c r="T319" s="325"/>
      <c r="U319" s="325"/>
      <c r="V319" s="325"/>
      <c r="W319" s="325"/>
    </row>
    <row r="320" spans="1:23" s="289" customFormat="1" ht="38.25">
      <c r="A320" s="324"/>
      <c r="B320" s="350" t="s">
        <v>33</v>
      </c>
      <c r="C320" s="188"/>
      <c r="D320" s="189" t="s">
        <v>121</v>
      </c>
      <c r="E320" s="189" t="s">
        <v>503</v>
      </c>
      <c r="F320" s="189" t="s">
        <v>507</v>
      </c>
      <c r="G320" s="188"/>
      <c r="H320" s="189"/>
      <c r="I320" s="193">
        <f>I321</f>
        <v>199</v>
      </c>
      <c r="J320" s="193">
        <f>J321</f>
        <v>199</v>
      </c>
      <c r="K320" s="193"/>
      <c r="L320" s="193">
        <f>L321+L325</f>
        <v>108</v>
      </c>
      <c r="M320" s="193">
        <f>M321+M325</f>
        <v>108</v>
      </c>
      <c r="N320" s="193">
        <f>N321</f>
        <v>198.2</v>
      </c>
      <c r="O320" s="325"/>
      <c r="P320" s="325"/>
      <c r="Q320" s="325"/>
      <c r="R320" s="325"/>
      <c r="S320" s="325"/>
      <c r="T320" s="325"/>
      <c r="U320" s="325"/>
      <c r="V320" s="325"/>
      <c r="W320" s="325"/>
    </row>
    <row r="321" spans="1:23" s="289" customFormat="1" ht="25.5">
      <c r="A321" s="324"/>
      <c r="B321" s="320" t="s">
        <v>553</v>
      </c>
      <c r="C321" s="188"/>
      <c r="D321" s="189" t="s">
        <v>121</v>
      </c>
      <c r="E321" s="189" t="s">
        <v>503</v>
      </c>
      <c r="F321" s="189" t="s">
        <v>507</v>
      </c>
      <c r="G321" s="189" t="s">
        <v>485</v>
      </c>
      <c r="H321" s="189"/>
      <c r="I321" s="193">
        <f>I322</f>
        <v>199</v>
      </c>
      <c r="J321" s="193">
        <f>J322</f>
        <v>199</v>
      </c>
      <c r="K321" s="193"/>
      <c r="L321" s="193">
        <v>105</v>
      </c>
      <c r="M321" s="193">
        <v>105</v>
      </c>
      <c r="N321" s="193">
        <f>N322</f>
        <v>198.2</v>
      </c>
      <c r="O321" s="325"/>
      <c r="P321" s="325"/>
      <c r="Q321" s="325"/>
      <c r="R321" s="325"/>
      <c r="S321" s="325"/>
      <c r="T321" s="325"/>
      <c r="U321" s="325"/>
      <c r="V321" s="325"/>
      <c r="W321" s="325"/>
    </row>
    <row r="322" spans="1:23" s="289" customFormat="1" ht="12.75">
      <c r="A322" s="324"/>
      <c r="B322" s="328" t="s">
        <v>502</v>
      </c>
      <c r="C322" s="188"/>
      <c r="D322" s="189"/>
      <c r="E322" s="189"/>
      <c r="F322" s="189" t="s">
        <v>507</v>
      </c>
      <c r="G322" s="189" t="s">
        <v>485</v>
      </c>
      <c r="H322" s="189" t="s">
        <v>503</v>
      </c>
      <c r="I322" s="193">
        <v>199</v>
      </c>
      <c r="J322" s="193">
        <v>199</v>
      </c>
      <c r="K322" s="193"/>
      <c r="L322" s="193">
        <v>105</v>
      </c>
      <c r="M322" s="193">
        <v>105</v>
      </c>
      <c r="N322" s="401">
        <v>198.2</v>
      </c>
      <c r="O322" s="325"/>
      <c r="P322" s="325"/>
      <c r="Q322" s="325"/>
      <c r="R322" s="325"/>
      <c r="S322" s="325"/>
      <c r="T322" s="325"/>
      <c r="U322" s="325"/>
      <c r="V322" s="325"/>
      <c r="W322" s="325"/>
    </row>
    <row r="323" spans="1:23" s="289" customFormat="1" ht="12.75" hidden="1">
      <c r="A323" s="324"/>
      <c r="B323" s="357" t="s">
        <v>558</v>
      </c>
      <c r="C323" s="202"/>
      <c r="D323" s="195" t="s">
        <v>121</v>
      </c>
      <c r="E323" s="195" t="s">
        <v>503</v>
      </c>
      <c r="F323" s="195" t="s">
        <v>507</v>
      </c>
      <c r="G323" s="195" t="s">
        <v>559</v>
      </c>
      <c r="H323" s="193"/>
      <c r="I323" s="193">
        <f>I324</f>
        <v>0</v>
      </c>
      <c r="J323" s="193">
        <f>J324</f>
        <v>0</v>
      </c>
      <c r="K323" s="193"/>
      <c r="L323" s="193"/>
      <c r="M323" s="100"/>
      <c r="N323" s="193">
        <f>N324</f>
        <v>0</v>
      </c>
      <c r="O323" s="325"/>
      <c r="P323" s="358"/>
      <c r="Q323" s="325"/>
      <c r="R323" s="325"/>
      <c r="S323" s="325"/>
      <c r="T323" s="325"/>
      <c r="U323" s="325"/>
      <c r="V323" s="325"/>
      <c r="W323" s="325"/>
    </row>
    <row r="324" spans="1:23" s="289" customFormat="1" ht="12.75" hidden="1">
      <c r="A324" s="324"/>
      <c r="B324" s="328" t="s">
        <v>502</v>
      </c>
      <c r="C324" s="188"/>
      <c r="D324" s="189"/>
      <c r="E324" s="189"/>
      <c r="F324" s="195" t="s">
        <v>507</v>
      </c>
      <c r="G324" s="195" t="s">
        <v>559</v>
      </c>
      <c r="H324" s="189" t="s">
        <v>503</v>
      </c>
      <c r="I324" s="193"/>
      <c r="J324" s="193"/>
      <c r="K324" s="193"/>
      <c r="L324" s="193"/>
      <c r="M324" s="193"/>
      <c r="N324" s="193"/>
      <c r="O324" s="325"/>
      <c r="P324" s="325"/>
      <c r="Q324" s="325"/>
      <c r="R324" s="325"/>
      <c r="S324" s="325"/>
      <c r="T324" s="325"/>
      <c r="U324" s="325"/>
      <c r="V324" s="325"/>
      <c r="W324" s="325"/>
    </row>
    <row r="325" spans="1:23" s="289" customFormat="1" ht="12.75">
      <c r="A325" s="324"/>
      <c r="B325" s="343" t="s">
        <v>508</v>
      </c>
      <c r="C325" s="188"/>
      <c r="D325" s="189" t="s">
        <v>121</v>
      </c>
      <c r="E325" s="189" t="s">
        <v>503</v>
      </c>
      <c r="F325" s="189" t="s">
        <v>507</v>
      </c>
      <c r="G325" s="189" t="s">
        <v>509</v>
      </c>
      <c r="H325" s="189"/>
      <c r="I325" s="193">
        <f>I326</f>
        <v>1</v>
      </c>
      <c r="J325" s="193">
        <f>J326</f>
        <v>1</v>
      </c>
      <c r="K325" s="193"/>
      <c r="L325" s="193">
        <v>3</v>
      </c>
      <c r="M325" s="193">
        <v>3</v>
      </c>
      <c r="N325" s="193">
        <f>N326</f>
        <v>13</v>
      </c>
      <c r="O325" s="325"/>
      <c r="P325" s="325"/>
      <c r="Q325" s="325"/>
      <c r="R325" s="325"/>
      <c r="S325" s="325"/>
      <c r="T325" s="325"/>
      <c r="U325" s="325"/>
      <c r="V325" s="325"/>
      <c r="W325" s="325"/>
    </row>
    <row r="326" spans="1:23" s="289" customFormat="1" ht="12.75">
      <c r="A326" s="324"/>
      <c r="B326" s="328" t="s">
        <v>502</v>
      </c>
      <c r="C326" s="188"/>
      <c r="D326" s="189"/>
      <c r="E326" s="189"/>
      <c r="F326" s="189" t="s">
        <v>507</v>
      </c>
      <c r="G326" s="189" t="s">
        <v>509</v>
      </c>
      <c r="H326" s="189" t="s">
        <v>503</v>
      </c>
      <c r="I326" s="193">
        <v>1</v>
      </c>
      <c r="J326" s="193">
        <v>1</v>
      </c>
      <c r="K326" s="193"/>
      <c r="L326" s="193">
        <v>3</v>
      </c>
      <c r="M326" s="193">
        <v>3</v>
      </c>
      <c r="N326" s="401">
        <v>13</v>
      </c>
      <c r="O326" s="325"/>
      <c r="P326" s="325"/>
      <c r="Q326" s="325"/>
      <c r="R326" s="325"/>
      <c r="S326" s="325"/>
      <c r="T326" s="325"/>
      <c r="U326" s="325"/>
      <c r="V326" s="325"/>
      <c r="W326" s="325"/>
    </row>
    <row r="327" spans="1:23" s="339" customFormat="1" ht="38.25">
      <c r="A327" s="327">
        <v>11</v>
      </c>
      <c r="B327" s="328" t="s">
        <v>493</v>
      </c>
      <c r="C327" s="189"/>
      <c r="D327" s="136" t="s">
        <v>121</v>
      </c>
      <c r="E327" s="188" t="s">
        <v>498</v>
      </c>
      <c r="F327" s="136">
        <v>9900000</v>
      </c>
      <c r="G327" s="136"/>
      <c r="H327" s="188"/>
      <c r="I327" s="237">
        <f>I337+I349+I352+I355+I359+I373+I376+I387+I332+I365+I346+I334+I367+I370+I328+I342+I343+I384</f>
        <v>28519.249000000003</v>
      </c>
      <c r="J327" s="237">
        <f>J337+J349+J352+J355+J359+J373+J376+J387+J332+J365+J346+J334+J367+J370+J328+J342+J343+J384</f>
        <v>27253.422000000002</v>
      </c>
      <c r="K327" s="187"/>
      <c r="L327" s="180">
        <f>L337+L349+L352+L355+L359+L373+L376+L387+L332+L365</f>
        <v>13168.182999999999</v>
      </c>
      <c r="M327" s="180">
        <f>M337+M349+M352+M355+M359+M373+M376+M387+M332+M365</f>
        <v>13168.182999999999</v>
      </c>
      <c r="N327" s="237">
        <f>N337+N349+N352+N355+N359+N373+N376+N387+N332+N365+N346+N334+N367+N370+N328+N342+N343+N384</f>
        <v>32464.342</v>
      </c>
      <c r="O327" s="340"/>
      <c r="P327" s="340"/>
      <c r="Q327" s="340"/>
      <c r="R327" s="340"/>
      <c r="S327" s="340"/>
      <c r="T327" s="340"/>
      <c r="U327" s="340"/>
      <c r="V327" s="340"/>
      <c r="W327" s="340"/>
    </row>
    <row r="328" spans="1:23" s="339" customFormat="1" ht="25.5" hidden="1">
      <c r="A328" s="327"/>
      <c r="B328" s="331" t="s">
        <v>560</v>
      </c>
      <c r="C328" s="189"/>
      <c r="D328" s="136"/>
      <c r="E328" s="188"/>
      <c r="F328" s="202" t="s">
        <v>561</v>
      </c>
      <c r="G328" s="136"/>
      <c r="H328" s="188"/>
      <c r="I328" s="173"/>
      <c r="J328" s="173"/>
      <c r="K328" s="187"/>
      <c r="L328" s="180"/>
      <c r="M328" s="180"/>
      <c r="N328" s="190"/>
      <c r="O328" s="340"/>
      <c r="P328" s="340"/>
      <c r="Q328" s="340"/>
      <c r="R328" s="340"/>
      <c r="S328" s="340"/>
      <c r="T328" s="340"/>
      <c r="U328" s="340"/>
      <c r="V328" s="340"/>
      <c r="W328" s="340"/>
    </row>
    <row r="329" spans="1:23" s="339" customFormat="1" ht="25.5" hidden="1">
      <c r="A329" s="327"/>
      <c r="B329" s="320" t="s">
        <v>553</v>
      </c>
      <c r="C329" s="189"/>
      <c r="D329" s="136"/>
      <c r="E329" s="188"/>
      <c r="F329" s="195" t="s">
        <v>561</v>
      </c>
      <c r="G329" s="189" t="s">
        <v>485</v>
      </c>
      <c r="H329" s="188"/>
      <c r="I329" s="173"/>
      <c r="J329" s="173"/>
      <c r="K329" s="187"/>
      <c r="L329" s="180"/>
      <c r="M329" s="180"/>
      <c r="N329" s="190"/>
      <c r="O329" s="340"/>
      <c r="P329" s="340"/>
      <c r="Q329" s="340"/>
      <c r="R329" s="340"/>
      <c r="S329" s="340"/>
      <c r="T329" s="340"/>
      <c r="U329" s="340"/>
      <c r="V329" s="340"/>
      <c r="W329" s="340"/>
    </row>
    <row r="330" spans="1:23" s="339" customFormat="1" ht="12.75" hidden="1">
      <c r="A330" s="327"/>
      <c r="B330" s="183" t="s">
        <v>608</v>
      </c>
      <c r="C330" s="189"/>
      <c r="D330" s="136"/>
      <c r="E330" s="188"/>
      <c r="F330" s="195" t="s">
        <v>561</v>
      </c>
      <c r="G330" s="189" t="s">
        <v>485</v>
      </c>
      <c r="H330" s="166" t="s">
        <v>609</v>
      </c>
      <c r="I330" s="173"/>
      <c r="J330" s="173"/>
      <c r="K330" s="187"/>
      <c r="L330" s="180"/>
      <c r="M330" s="180"/>
      <c r="N330" s="496"/>
      <c r="O330" s="340"/>
      <c r="P330" s="340"/>
      <c r="Q330" s="340"/>
      <c r="R330" s="340"/>
      <c r="S330" s="340"/>
      <c r="T330" s="340"/>
      <c r="U330" s="340"/>
      <c r="V330" s="340"/>
      <c r="W330" s="340"/>
    </row>
    <row r="331" spans="1:23" s="339" customFormat="1" ht="48">
      <c r="A331" s="327"/>
      <c r="B331" s="639" t="s">
        <v>34</v>
      </c>
      <c r="C331" s="189"/>
      <c r="D331" s="136"/>
      <c r="E331" s="188"/>
      <c r="F331" s="203">
        <v>9900308</v>
      </c>
      <c r="G331" s="189"/>
      <c r="H331" s="166"/>
      <c r="I331" s="173"/>
      <c r="J331" s="173">
        <f>J332</f>
        <v>240.5</v>
      </c>
      <c r="K331" s="187"/>
      <c r="L331" s="180"/>
      <c r="M331" s="180"/>
      <c r="N331" s="496"/>
      <c r="O331" s="340"/>
      <c r="P331" s="340"/>
      <c r="Q331" s="340"/>
      <c r="R331" s="340"/>
      <c r="S331" s="340"/>
      <c r="T331" s="340"/>
      <c r="U331" s="340"/>
      <c r="V331" s="340"/>
      <c r="W331" s="340"/>
    </row>
    <row r="332" spans="1:23" s="339" customFormat="1" ht="26.25" customHeight="1">
      <c r="A332" s="327"/>
      <c r="B332" s="355" t="s">
        <v>637</v>
      </c>
      <c r="C332" s="157"/>
      <c r="D332" s="189" t="s">
        <v>201</v>
      </c>
      <c r="E332" s="189" t="s">
        <v>203</v>
      </c>
      <c r="F332" s="203">
        <v>9900308</v>
      </c>
      <c r="G332" s="166" t="s">
        <v>638</v>
      </c>
      <c r="H332" s="157"/>
      <c r="I332" s="193">
        <f aca="true" t="shared" si="35" ref="I332:N332">I333</f>
        <v>240.5</v>
      </c>
      <c r="J332" s="193">
        <f t="shared" si="35"/>
        <v>240.5</v>
      </c>
      <c r="K332" s="193">
        <f t="shared" si="35"/>
        <v>240.5</v>
      </c>
      <c r="L332" s="193">
        <f t="shared" si="35"/>
        <v>240.5</v>
      </c>
      <c r="M332" s="193">
        <f t="shared" si="35"/>
        <v>240.5</v>
      </c>
      <c r="N332" s="494">
        <f t="shared" si="35"/>
        <v>48</v>
      </c>
      <c r="O332" s="340"/>
      <c r="P332" s="340"/>
      <c r="Q332" s="340"/>
      <c r="R332" s="340"/>
      <c r="S332" s="340"/>
      <c r="T332" s="340"/>
      <c r="U332" s="340"/>
      <c r="V332" s="340"/>
      <c r="W332" s="340"/>
    </row>
    <row r="333" spans="1:23" s="339" customFormat="1" ht="12.75">
      <c r="A333" s="327"/>
      <c r="B333" s="342" t="s">
        <v>202</v>
      </c>
      <c r="C333" s="157"/>
      <c r="D333" s="189" t="s">
        <v>201</v>
      </c>
      <c r="E333" s="189" t="s">
        <v>203</v>
      </c>
      <c r="F333" s="295">
        <v>9900308</v>
      </c>
      <c r="G333" s="166" t="s">
        <v>638</v>
      </c>
      <c r="H333" s="166" t="s">
        <v>203</v>
      </c>
      <c r="I333" s="193">
        <v>240.5</v>
      </c>
      <c r="J333" s="193">
        <v>240.5</v>
      </c>
      <c r="K333" s="193">
        <v>240.5</v>
      </c>
      <c r="L333" s="193">
        <v>240.5</v>
      </c>
      <c r="M333" s="193">
        <v>240.5</v>
      </c>
      <c r="N333" s="401">
        <v>48</v>
      </c>
      <c r="O333" s="340"/>
      <c r="P333" s="340"/>
      <c r="Q333" s="340"/>
      <c r="R333" s="340"/>
      <c r="S333" s="340"/>
      <c r="T333" s="340"/>
      <c r="U333" s="340"/>
      <c r="V333" s="340"/>
      <c r="W333" s="340"/>
    </row>
    <row r="334" spans="1:23" s="339" customFormat="1" ht="38.25" hidden="1">
      <c r="A334" s="327"/>
      <c r="B334" s="183" t="s">
        <v>562</v>
      </c>
      <c r="C334" s="195"/>
      <c r="D334" s="195" t="s">
        <v>388</v>
      </c>
      <c r="E334" s="195" t="s">
        <v>149</v>
      </c>
      <c r="F334" s="202" t="s">
        <v>563</v>
      </c>
      <c r="G334" s="166"/>
      <c r="H334" s="166"/>
      <c r="I334" s="252"/>
      <c r="J334" s="252"/>
      <c r="K334" s="193"/>
      <c r="L334" s="193"/>
      <c r="M334" s="193"/>
      <c r="N334" s="252"/>
      <c r="O334" s="340"/>
      <c r="P334" s="340"/>
      <c r="Q334" s="340"/>
      <c r="R334" s="340"/>
      <c r="S334" s="340"/>
      <c r="T334" s="340"/>
      <c r="U334" s="340"/>
      <c r="V334" s="340"/>
      <c r="W334" s="340"/>
    </row>
    <row r="335" spans="1:23" s="339" customFormat="1" ht="12.75" hidden="1">
      <c r="A335" s="327"/>
      <c r="B335" s="253" t="s">
        <v>554</v>
      </c>
      <c r="C335" s="195"/>
      <c r="D335" s="195"/>
      <c r="E335" s="195"/>
      <c r="F335" s="195" t="s">
        <v>563</v>
      </c>
      <c r="G335" s="189" t="s">
        <v>564</v>
      </c>
      <c r="H335" s="166"/>
      <c r="I335" s="252"/>
      <c r="J335" s="252"/>
      <c r="K335" s="193"/>
      <c r="L335" s="193"/>
      <c r="M335" s="193"/>
      <c r="N335" s="252"/>
      <c r="O335" s="340"/>
      <c r="P335" s="340"/>
      <c r="Q335" s="340"/>
      <c r="R335" s="340"/>
      <c r="S335" s="340"/>
      <c r="T335" s="340"/>
      <c r="U335" s="340"/>
      <c r="V335" s="340"/>
      <c r="W335" s="340"/>
    </row>
    <row r="336" spans="1:23" s="339" customFormat="1" ht="12.75" hidden="1">
      <c r="A336" s="327"/>
      <c r="B336" s="183" t="s">
        <v>148</v>
      </c>
      <c r="C336" s="195"/>
      <c r="D336" s="195"/>
      <c r="E336" s="195"/>
      <c r="F336" s="195" t="s">
        <v>563</v>
      </c>
      <c r="G336" s="189" t="s">
        <v>555</v>
      </c>
      <c r="H336" s="189" t="s">
        <v>149</v>
      </c>
      <c r="I336" s="252"/>
      <c r="J336" s="252"/>
      <c r="K336" s="193"/>
      <c r="L336" s="193"/>
      <c r="M336" s="193"/>
      <c r="N336" s="252"/>
      <c r="O336" s="340"/>
      <c r="P336" s="340"/>
      <c r="Q336" s="340"/>
      <c r="R336" s="340"/>
      <c r="S336" s="340"/>
      <c r="T336" s="340"/>
      <c r="U336" s="340"/>
      <c r="V336" s="340"/>
      <c r="W336" s="340"/>
    </row>
    <row r="337" spans="1:23" s="289" customFormat="1" ht="30" customHeight="1">
      <c r="A337" s="324"/>
      <c r="B337" s="350" t="s">
        <v>499</v>
      </c>
      <c r="C337" s="189"/>
      <c r="D337" s="184" t="s">
        <v>121</v>
      </c>
      <c r="E337" s="189" t="s">
        <v>498</v>
      </c>
      <c r="F337" s="188" t="s">
        <v>500</v>
      </c>
      <c r="G337" s="184" t="s">
        <v>362</v>
      </c>
      <c r="H337" s="189"/>
      <c r="I337" s="187">
        <f>I338</f>
        <v>2255.9</v>
      </c>
      <c r="J337" s="187">
        <f>J338</f>
        <v>2358.1</v>
      </c>
      <c r="K337" s="187"/>
      <c r="L337" s="187">
        <f>L338</f>
        <v>2000</v>
      </c>
      <c r="M337" s="187">
        <f>M338</f>
        <v>2000</v>
      </c>
      <c r="N337" s="410">
        <f>N338</f>
        <v>2175</v>
      </c>
      <c r="O337" s="325"/>
      <c r="P337" s="325"/>
      <c r="Q337" s="325"/>
      <c r="R337" s="325"/>
      <c r="S337" s="325"/>
      <c r="T337" s="325"/>
      <c r="U337" s="325"/>
      <c r="V337" s="325"/>
      <c r="W337" s="325"/>
    </row>
    <row r="338" spans="1:23" s="289" customFormat="1" ht="12.75">
      <c r="A338" s="324"/>
      <c r="B338" s="326" t="s">
        <v>501</v>
      </c>
      <c r="C338" s="189"/>
      <c r="D338" s="184" t="s">
        <v>121</v>
      </c>
      <c r="E338" s="189" t="s">
        <v>498</v>
      </c>
      <c r="F338" s="189" t="s">
        <v>500</v>
      </c>
      <c r="G338" s="184">
        <v>870</v>
      </c>
      <c r="H338" s="189"/>
      <c r="I338" s="187">
        <f>I339</f>
        <v>2255.9</v>
      </c>
      <c r="J338" s="187">
        <f>J339</f>
        <v>2358.1</v>
      </c>
      <c r="K338" s="187"/>
      <c r="L338" s="187">
        <v>2000</v>
      </c>
      <c r="M338" s="187">
        <v>2000</v>
      </c>
      <c r="N338" s="187">
        <f>N339</f>
        <v>2175</v>
      </c>
      <c r="O338" s="325"/>
      <c r="P338" s="325"/>
      <c r="Q338" s="325"/>
      <c r="R338" s="325"/>
      <c r="S338" s="325"/>
      <c r="T338" s="325"/>
      <c r="U338" s="325"/>
      <c r="V338" s="325"/>
      <c r="W338" s="325"/>
    </row>
    <row r="339" spans="1:23" s="289" customFormat="1" ht="12.75">
      <c r="A339" s="324"/>
      <c r="B339" s="343" t="s">
        <v>497</v>
      </c>
      <c r="C339" s="189"/>
      <c r="D339" s="184"/>
      <c r="E339" s="189"/>
      <c r="F339" s="189" t="s">
        <v>500</v>
      </c>
      <c r="G339" s="184">
        <v>870</v>
      </c>
      <c r="H339" s="189" t="s">
        <v>498</v>
      </c>
      <c r="I339" s="187">
        <v>2255.9</v>
      </c>
      <c r="J339" s="187">
        <v>2358.1</v>
      </c>
      <c r="K339" s="187"/>
      <c r="L339" s="187">
        <v>2000</v>
      </c>
      <c r="M339" s="187">
        <v>2000</v>
      </c>
      <c r="N339" s="386">
        <v>2175</v>
      </c>
      <c r="O339" s="325"/>
      <c r="P339" s="325"/>
      <c r="Q339" s="325"/>
      <c r="R339" s="325"/>
      <c r="S339" s="325"/>
      <c r="T339" s="325"/>
      <c r="U339" s="325"/>
      <c r="V339" s="325"/>
      <c r="W339" s="325"/>
    </row>
    <row r="340" spans="1:23" s="289" customFormat="1" ht="38.25" hidden="1">
      <c r="A340" s="324"/>
      <c r="B340" s="359" t="s">
        <v>17</v>
      </c>
      <c r="C340" s="189"/>
      <c r="D340" s="184"/>
      <c r="E340" s="189"/>
      <c r="F340" s="188" t="s">
        <v>18</v>
      </c>
      <c r="G340" s="184"/>
      <c r="H340" s="189"/>
      <c r="I340" s="187"/>
      <c r="J340" s="187"/>
      <c r="K340" s="187"/>
      <c r="L340" s="187"/>
      <c r="M340" s="360"/>
      <c r="N340" s="187"/>
      <c r="O340" s="325"/>
      <c r="P340" s="325"/>
      <c r="Q340" s="325"/>
      <c r="R340" s="325"/>
      <c r="S340" s="325"/>
      <c r="T340" s="325"/>
      <c r="U340" s="325"/>
      <c r="V340" s="325"/>
      <c r="W340" s="325"/>
    </row>
    <row r="341" spans="1:23" s="289" customFormat="1" ht="25.5" hidden="1">
      <c r="A341" s="324"/>
      <c r="B341" s="320" t="s">
        <v>553</v>
      </c>
      <c r="C341" s="189"/>
      <c r="D341" s="184"/>
      <c r="E341" s="189"/>
      <c r="F341" s="195" t="s">
        <v>18</v>
      </c>
      <c r="G341" s="189" t="s">
        <v>485</v>
      </c>
      <c r="H341" s="189"/>
      <c r="I341" s="187"/>
      <c r="J341" s="187"/>
      <c r="K341" s="187"/>
      <c r="L341" s="187"/>
      <c r="M341" s="360"/>
      <c r="N341" s="174"/>
      <c r="O341" s="325"/>
      <c r="P341" s="325"/>
      <c r="Q341" s="325"/>
      <c r="R341" s="325"/>
      <c r="S341" s="325"/>
      <c r="T341" s="325"/>
      <c r="U341" s="325"/>
      <c r="V341" s="325"/>
      <c r="W341" s="325"/>
    </row>
    <row r="342" spans="1:23" s="289" customFormat="1" ht="12.75" hidden="1">
      <c r="A342" s="324"/>
      <c r="B342" s="183" t="s">
        <v>212</v>
      </c>
      <c r="C342" s="189"/>
      <c r="D342" s="184"/>
      <c r="E342" s="189"/>
      <c r="F342" s="195" t="s">
        <v>18</v>
      </c>
      <c r="G342" s="189" t="s">
        <v>485</v>
      </c>
      <c r="H342" s="189" t="s">
        <v>213</v>
      </c>
      <c r="I342" s="187"/>
      <c r="J342" s="187"/>
      <c r="K342" s="187"/>
      <c r="L342" s="187"/>
      <c r="M342" s="360"/>
      <c r="N342" s="497"/>
      <c r="O342" s="325"/>
      <c r="P342" s="325"/>
      <c r="Q342" s="325"/>
      <c r="R342" s="325"/>
      <c r="S342" s="325"/>
      <c r="T342" s="325"/>
      <c r="U342" s="325"/>
      <c r="V342" s="325"/>
      <c r="W342" s="325"/>
    </row>
    <row r="343" spans="1:23" s="289" customFormat="1" ht="25.5" hidden="1">
      <c r="A343" s="324"/>
      <c r="B343" s="332" t="s">
        <v>19</v>
      </c>
      <c r="C343" s="189"/>
      <c r="D343" s="189" t="s">
        <v>388</v>
      </c>
      <c r="E343" s="189" t="s">
        <v>390</v>
      </c>
      <c r="F343" s="188" t="s">
        <v>20</v>
      </c>
      <c r="G343" s="249"/>
      <c r="H343" s="189"/>
      <c r="I343" s="254">
        <f>I345</f>
        <v>0</v>
      </c>
      <c r="J343" s="254">
        <f>J345</f>
        <v>0</v>
      </c>
      <c r="K343" s="187"/>
      <c r="L343" s="187"/>
      <c r="M343" s="360"/>
      <c r="N343" s="254">
        <f>N345</f>
        <v>0</v>
      </c>
      <c r="O343" s="325"/>
      <c r="P343" s="325"/>
      <c r="Q343" s="325"/>
      <c r="R343" s="325"/>
      <c r="S343" s="325"/>
      <c r="T343" s="325"/>
      <c r="U343" s="325"/>
      <c r="V343" s="325"/>
      <c r="W343" s="325"/>
    </row>
    <row r="344" spans="1:23" s="289" customFormat="1" ht="12.75" hidden="1">
      <c r="A344" s="324"/>
      <c r="B344" s="361" t="s">
        <v>554</v>
      </c>
      <c r="C344" s="189"/>
      <c r="D344" s="189"/>
      <c r="E344" s="189"/>
      <c r="F344" s="189" t="s">
        <v>20</v>
      </c>
      <c r="G344" s="189" t="s">
        <v>555</v>
      </c>
      <c r="H344" s="189"/>
      <c r="I344" s="187"/>
      <c r="J344" s="187"/>
      <c r="K344" s="187"/>
      <c r="L344" s="187"/>
      <c r="M344" s="360"/>
      <c r="N344" s="187"/>
      <c r="O344" s="325"/>
      <c r="P344" s="325"/>
      <c r="Q344" s="325"/>
      <c r="R344" s="325"/>
      <c r="S344" s="325"/>
      <c r="T344" s="325"/>
      <c r="U344" s="325"/>
      <c r="V344" s="325"/>
      <c r="W344" s="325"/>
    </row>
    <row r="345" spans="1:23" s="289" customFormat="1" ht="12.75" hidden="1">
      <c r="A345" s="324"/>
      <c r="B345" s="326" t="s">
        <v>389</v>
      </c>
      <c r="C345" s="189"/>
      <c r="D345" s="189" t="s">
        <v>388</v>
      </c>
      <c r="E345" s="189" t="s">
        <v>390</v>
      </c>
      <c r="F345" s="189" t="s">
        <v>20</v>
      </c>
      <c r="G345" s="189" t="s">
        <v>555</v>
      </c>
      <c r="H345" s="189" t="s">
        <v>390</v>
      </c>
      <c r="I345" s="187"/>
      <c r="J345" s="187"/>
      <c r="K345" s="187"/>
      <c r="L345" s="187"/>
      <c r="M345" s="360"/>
      <c r="N345" s="497"/>
      <c r="O345" s="325"/>
      <c r="P345" s="325"/>
      <c r="Q345" s="325"/>
      <c r="R345" s="325"/>
      <c r="S345" s="325"/>
      <c r="T345" s="325"/>
      <c r="U345" s="325"/>
      <c r="V345" s="325"/>
      <c r="W345" s="325"/>
    </row>
    <row r="346" spans="1:23" s="289" customFormat="1" ht="51" hidden="1">
      <c r="A346" s="324"/>
      <c r="B346" s="359" t="s">
        <v>21</v>
      </c>
      <c r="C346" s="189"/>
      <c r="D346" s="184"/>
      <c r="E346" s="189"/>
      <c r="F346" s="188" t="s">
        <v>22</v>
      </c>
      <c r="G346" s="184"/>
      <c r="H346" s="189"/>
      <c r="I346" s="187"/>
      <c r="J346" s="187"/>
      <c r="K346" s="187"/>
      <c r="L346" s="187"/>
      <c r="M346" s="360"/>
      <c r="N346" s="187"/>
      <c r="O346" s="325"/>
      <c r="P346" s="325"/>
      <c r="Q346" s="325"/>
      <c r="R346" s="325"/>
      <c r="S346" s="325"/>
      <c r="T346" s="325"/>
      <c r="U346" s="325"/>
      <c r="V346" s="325"/>
      <c r="W346" s="325"/>
    </row>
    <row r="347" spans="1:23" s="289" customFormat="1" ht="25.5" hidden="1">
      <c r="A347" s="324"/>
      <c r="B347" s="320" t="s">
        <v>553</v>
      </c>
      <c r="C347" s="162"/>
      <c r="D347" s="195" t="s">
        <v>538</v>
      </c>
      <c r="E347" s="195" t="s">
        <v>540</v>
      </c>
      <c r="F347" s="195" t="s">
        <v>22</v>
      </c>
      <c r="G347" s="184">
        <v>240</v>
      </c>
      <c r="H347" s="193"/>
      <c r="I347" s="187"/>
      <c r="J347" s="187"/>
      <c r="K347" s="176"/>
      <c r="L347" s="176"/>
      <c r="M347" s="140"/>
      <c r="N347" s="174"/>
      <c r="O347" s="340"/>
      <c r="P347" s="362"/>
      <c r="Q347" s="325"/>
      <c r="R347" s="325"/>
      <c r="S347" s="325"/>
      <c r="T347" s="325"/>
      <c r="U347" s="325"/>
      <c r="V347" s="325"/>
      <c r="W347" s="325"/>
    </row>
    <row r="348" spans="1:23" s="289" customFormat="1" ht="12.75" hidden="1">
      <c r="A348" s="324"/>
      <c r="B348" s="191" t="s">
        <v>539</v>
      </c>
      <c r="C348" s="162"/>
      <c r="D348" s="195"/>
      <c r="E348" s="195"/>
      <c r="F348" s="195" t="s">
        <v>22</v>
      </c>
      <c r="G348" s="184">
        <v>240</v>
      </c>
      <c r="H348" s="189" t="s">
        <v>540</v>
      </c>
      <c r="I348" s="187"/>
      <c r="J348" s="187"/>
      <c r="K348" s="176"/>
      <c r="L348" s="176"/>
      <c r="M348" s="140"/>
      <c r="N348" s="497"/>
      <c r="O348" s="340"/>
      <c r="P348" s="362"/>
      <c r="Q348" s="325"/>
      <c r="R348" s="325"/>
      <c r="S348" s="325"/>
      <c r="T348" s="325"/>
      <c r="U348" s="325"/>
      <c r="V348" s="325"/>
      <c r="W348" s="325"/>
    </row>
    <row r="349" spans="1:23" s="339" customFormat="1" ht="12.75" hidden="1">
      <c r="A349" s="341"/>
      <c r="B349" s="350" t="s">
        <v>381</v>
      </c>
      <c r="C349" s="189"/>
      <c r="D349" s="189" t="s">
        <v>538</v>
      </c>
      <c r="E349" s="189" t="s">
        <v>374</v>
      </c>
      <c r="F349" s="188" t="s">
        <v>382</v>
      </c>
      <c r="G349" s="188"/>
      <c r="H349" s="189"/>
      <c r="I349" s="192">
        <f>I350</f>
        <v>0</v>
      </c>
      <c r="J349" s="192">
        <f>J350</f>
        <v>0</v>
      </c>
      <c r="K349" s="192"/>
      <c r="L349" s="192">
        <f>L350</f>
        <v>0</v>
      </c>
      <c r="M349" s="192">
        <f>M350</f>
        <v>0</v>
      </c>
      <c r="N349" s="192">
        <f>N350</f>
        <v>0</v>
      </c>
      <c r="O349" s="340"/>
      <c r="P349" s="340"/>
      <c r="Q349" s="340"/>
      <c r="R349" s="340"/>
      <c r="S349" s="340"/>
      <c r="T349" s="340"/>
      <c r="U349" s="340"/>
      <c r="V349" s="340"/>
      <c r="W349" s="340"/>
    </row>
    <row r="350" spans="1:23" s="339" customFormat="1" ht="25.5" hidden="1">
      <c r="A350" s="341"/>
      <c r="B350" s="320" t="s">
        <v>553</v>
      </c>
      <c r="C350" s="189"/>
      <c r="D350" s="189" t="s">
        <v>538</v>
      </c>
      <c r="E350" s="189" t="s">
        <v>374</v>
      </c>
      <c r="F350" s="189" t="s">
        <v>382</v>
      </c>
      <c r="G350" s="189" t="s">
        <v>485</v>
      </c>
      <c r="H350" s="189"/>
      <c r="I350" s="193">
        <f>I351</f>
        <v>0</v>
      </c>
      <c r="J350" s="193">
        <f>J351</f>
        <v>0</v>
      </c>
      <c r="K350" s="193"/>
      <c r="L350" s="193"/>
      <c r="M350" s="193"/>
      <c r="N350" s="193">
        <f>N351</f>
        <v>0</v>
      </c>
      <c r="O350" s="340"/>
      <c r="P350" s="340"/>
      <c r="Q350" s="340"/>
      <c r="R350" s="340"/>
      <c r="S350" s="340"/>
      <c r="T350" s="340"/>
      <c r="U350" s="340"/>
      <c r="V350" s="340"/>
      <c r="W350" s="340"/>
    </row>
    <row r="351" spans="1:23" s="339" customFormat="1" ht="12.75" hidden="1">
      <c r="A351" s="341"/>
      <c r="B351" s="343" t="s">
        <v>373</v>
      </c>
      <c r="C351" s="189"/>
      <c r="D351" s="189"/>
      <c r="E351" s="189"/>
      <c r="F351" s="189" t="s">
        <v>382</v>
      </c>
      <c r="G351" s="189" t="s">
        <v>485</v>
      </c>
      <c r="H351" s="189" t="s">
        <v>374</v>
      </c>
      <c r="I351" s="193"/>
      <c r="J351" s="193"/>
      <c r="K351" s="193"/>
      <c r="L351" s="193"/>
      <c r="M351" s="193"/>
      <c r="N351" s="498"/>
      <c r="O351" s="340"/>
      <c r="P351" s="340"/>
      <c r="Q351" s="340"/>
      <c r="R351" s="340"/>
      <c r="S351" s="340"/>
      <c r="T351" s="340"/>
      <c r="U351" s="340"/>
      <c r="V351" s="340"/>
      <c r="W351" s="340"/>
    </row>
    <row r="352" spans="1:23" s="339" customFormat="1" ht="51">
      <c r="A352" s="341"/>
      <c r="B352" s="350" t="s">
        <v>35</v>
      </c>
      <c r="C352" s="189"/>
      <c r="D352" s="189" t="s">
        <v>538</v>
      </c>
      <c r="E352" s="189" t="s">
        <v>374</v>
      </c>
      <c r="F352" s="188" t="s">
        <v>384</v>
      </c>
      <c r="G352" s="189"/>
      <c r="H352" s="189"/>
      <c r="I352" s="192">
        <f>I353</f>
        <v>94.8</v>
      </c>
      <c r="J352" s="192">
        <f>J353</f>
        <v>94.8</v>
      </c>
      <c r="K352" s="192"/>
      <c r="L352" s="192">
        <f>L353</f>
        <v>64.8</v>
      </c>
      <c r="M352" s="192">
        <f>M353</f>
        <v>64.8</v>
      </c>
      <c r="N352" s="403">
        <f>N353</f>
        <v>94.8</v>
      </c>
      <c r="O352" s="340"/>
      <c r="P352" s="340"/>
      <c r="Q352" s="340"/>
      <c r="R352" s="340"/>
      <c r="S352" s="340"/>
      <c r="T352" s="340"/>
      <c r="U352" s="340"/>
      <c r="V352" s="340"/>
      <c r="W352" s="340"/>
    </row>
    <row r="353" spans="1:23" s="339" customFormat="1" ht="25.5">
      <c r="A353" s="341"/>
      <c r="B353" s="320" t="s">
        <v>553</v>
      </c>
      <c r="C353" s="189"/>
      <c r="D353" s="189" t="s">
        <v>538</v>
      </c>
      <c r="E353" s="189" t="s">
        <v>374</v>
      </c>
      <c r="F353" s="189" t="s">
        <v>384</v>
      </c>
      <c r="G353" s="189" t="s">
        <v>485</v>
      </c>
      <c r="H353" s="189"/>
      <c r="I353" s="193">
        <f>I354</f>
        <v>94.8</v>
      </c>
      <c r="J353" s="193">
        <f>J354</f>
        <v>94.8</v>
      </c>
      <c r="K353" s="193"/>
      <c r="L353" s="193">
        <v>64.8</v>
      </c>
      <c r="M353" s="193">
        <v>64.8</v>
      </c>
      <c r="N353" s="193">
        <f>N354</f>
        <v>94.8</v>
      </c>
      <c r="O353" s="340"/>
      <c r="P353" s="340"/>
      <c r="Q353" s="340"/>
      <c r="R353" s="340"/>
      <c r="S353" s="340"/>
      <c r="T353" s="340"/>
      <c r="U353" s="340"/>
      <c r="V353" s="340"/>
      <c r="W353" s="340"/>
    </row>
    <row r="354" spans="1:23" s="339" customFormat="1" ht="12.75">
      <c r="A354" s="341"/>
      <c r="B354" s="343" t="s">
        <v>373</v>
      </c>
      <c r="C354" s="189"/>
      <c r="D354" s="189"/>
      <c r="E354" s="189"/>
      <c r="F354" s="189" t="s">
        <v>384</v>
      </c>
      <c r="G354" s="189" t="s">
        <v>485</v>
      </c>
      <c r="H354" s="189" t="s">
        <v>374</v>
      </c>
      <c r="I354" s="193">
        <v>94.8</v>
      </c>
      <c r="J354" s="193">
        <v>94.8</v>
      </c>
      <c r="K354" s="193"/>
      <c r="L354" s="193">
        <v>64.8</v>
      </c>
      <c r="M354" s="193">
        <v>64.8</v>
      </c>
      <c r="N354" s="401">
        <v>94.8</v>
      </c>
      <c r="O354" s="340"/>
      <c r="P354" s="340"/>
      <c r="Q354" s="340"/>
      <c r="R354" s="340"/>
      <c r="S354" s="340"/>
      <c r="T354" s="340"/>
      <c r="U354" s="340"/>
      <c r="V354" s="340"/>
      <c r="W354" s="340"/>
    </row>
    <row r="355" spans="1:23" s="339" customFormat="1" ht="51">
      <c r="A355" s="341"/>
      <c r="B355" s="350" t="s">
        <v>36</v>
      </c>
      <c r="C355" s="189"/>
      <c r="D355" s="189" t="s">
        <v>538</v>
      </c>
      <c r="E355" s="189" t="s">
        <v>374</v>
      </c>
      <c r="F355" s="188" t="s">
        <v>386</v>
      </c>
      <c r="G355" s="189"/>
      <c r="H355" s="189"/>
      <c r="I355" s="180">
        <f>I356</f>
        <v>3258.5</v>
      </c>
      <c r="J355" s="180">
        <f>J356</f>
        <v>3459.7</v>
      </c>
      <c r="K355" s="192"/>
      <c r="L355" s="192">
        <f>L356</f>
        <v>0</v>
      </c>
      <c r="M355" s="192">
        <f>M356</f>
        <v>0</v>
      </c>
      <c r="N355" s="500">
        <f>N356</f>
        <v>3163.507</v>
      </c>
      <c r="O355" s="340"/>
      <c r="P355" s="340"/>
      <c r="Q355" s="340"/>
      <c r="R355" s="340"/>
      <c r="S355" s="340"/>
      <c r="T355" s="340"/>
      <c r="U355" s="340"/>
      <c r="V355" s="340"/>
      <c r="W355" s="340"/>
    </row>
    <row r="356" spans="1:23" s="339" customFormat="1" ht="12.75">
      <c r="A356" s="341"/>
      <c r="B356" s="326" t="s">
        <v>420</v>
      </c>
      <c r="C356" s="189"/>
      <c r="D356" s="189" t="s">
        <v>538</v>
      </c>
      <c r="E356" s="189" t="s">
        <v>374</v>
      </c>
      <c r="F356" s="189" t="s">
        <v>386</v>
      </c>
      <c r="G356" s="189" t="s">
        <v>485</v>
      </c>
      <c r="H356" s="189"/>
      <c r="I356" s="187">
        <f>I357</f>
        <v>3258.5</v>
      </c>
      <c r="J356" s="187">
        <f>J357</f>
        <v>3459.7</v>
      </c>
      <c r="K356" s="192"/>
      <c r="L356" s="192"/>
      <c r="M356" s="192"/>
      <c r="N356" s="187">
        <f>N357</f>
        <v>3163.507</v>
      </c>
      <c r="O356" s="340"/>
      <c r="P356" s="340"/>
      <c r="Q356" s="340"/>
      <c r="R356" s="340"/>
      <c r="S356" s="340"/>
      <c r="T356" s="340"/>
      <c r="U356" s="340"/>
      <c r="V356" s="340"/>
      <c r="W356" s="340"/>
    </row>
    <row r="357" spans="1:23" s="339" customFormat="1" ht="12.75">
      <c r="A357" s="341"/>
      <c r="B357" s="343" t="s">
        <v>373</v>
      </c>
      <c r="C357" s="189"/>
      <c r="D357" s="189"/>
      <c r="E357" s="189"/>
      <c r="F357" s="189" t="s">
        <v>386</v>
      </c>
      <c r="G357" s="189" t="s">
        <v>485</v>
      </c>
      <c r="H357" s="189" t="s">
        <v>374</v>
      </c>
      <c r="I357" s="187">
        <v>3258.5</v>
      </c>
      <c r="J357" s="187">
        <v>3459.7</v>
      </c>
      <c r="K357" s="192"/>
      <c r="L357" s="192"/>
      <c r="M357" s="192"/>
      <c r="N357" s="386">
        <v>3163.507</v>
      </c>
      <c r="O357" s="340"/>
      <c r="P357" s="340"/>
      <c r="Q357" s="340"/>
      <c r="R357" s="340"/>
      <c r="S357" s="340"/>
      <c r="T357" s="340"/>
      <c r="U357" s="340"/>
      <c r="V357" s="340"/>
      <c r="W357" s="340"/>
    </row>
    <row r="358" spans="1:23" s="339" customFormat="1" ht="38.25" hidden="1">
      <c r="A358" s="341"/>
      <c r="B358" s="328" t="s">
        <v>493</v>
      </c>
      <c r="C358" s="189"/>
      <c r="D358" s="188" t="s">
        <v>388</v>
      </c>
      <c r="E358" s="188" t="s">
        <v>149</v>
      </c>
      <c r="F358" s="188" t="s">
        <v>494</v>
      </c>
      <c r="G358" s="249"/>
      <c r="H358" s="188"/>
      <c r="I358" s="220">
        <f>I359</f>
        <v>200</v>
      </c>
      <c r="J358" s="220">
        <f>J359</f>
        <v>300</v>
      </c>
      <c r="K358" s="220"/>
      <c r="L358" s="220">
        <f>L359</f>
        <v>85</v>
      </c>
      <c r="M358" s="220">
        <f>M359</f>
        <v>85</v>
      </c>
      <c r="N358" s="220">
        <f>N359</f>
        <v>182.53199999999998</v>
      </c>
      <c r="O358" s="340"/>
      <c r="P358" s="340"/>
      <c r="Q358" s="340"/>
      <c r="R358" s="340"/>
      <c r="S358" s="340"/>
      <c r="T358" s="340"/>
      <c r="U358" s="340"/>
      <c r="V358" s="340"/>
      <c r="W358" s="340"/>
    </row>
    <row r="359" spans="1:23" s="339" customFormat="1" ht="63.75">
      <c r="A359" s="341"/>
      <c r="B359" s="350" t="s">
        <v>37</v>
      </c>
      <c r="C359" s="189"/>
      <c r="D359" s="189" t="s">
        <v>388</v>
      </c>
      <c r="E359" s="189" t="s">
        <v>149</v>
      </c>
      <c r="F359" s="188" t="s">
        <v>163</v>
      </c>
      <c r="G359" s="249"/>
      <c r="H359" s="189"/>
      <c r="I359" s="220">
        <f>I362</f>
        <v>200</v>
      </c>
      <c r="J359" s="220">
        <f>J362</f>
        <v>300</v>
      </c>
      <c r="K359" s="220"/>
      <c r="L359" s="220">
        <f>L362</f>
        <v>85</v>
      </c>
      <c r="M359" s="220">
        <f>M362</f>
        <v>85</v>
      </c>
      <c r="N359" s="402">
        <f>N362</f>
        <v>182.53199999999998</v>
      </c>
      <c r="O359" s="340"/>
      <c r="P359" s="340"/>
      <c r="Q359" s="340"/>
      <c r="R359" s="340"/>
      <c r="S359" s="340"/>
      <c r="T359" s="340"/>
      <c r="U359" s="340"/>
      <c r="V359" s="340"/>
      <c r="W359" s="340"/>
    </row>
    <row r="360" spans="1:23" s="339" customFormat="1" ht="25.5" hidden="1">
      <c r="A360" s="341"/>
      <c r="B360" s="352" t="s">
        <v>164</v>
      </c>
      <c r="C360" s="225"/>
      <c r="D360" s="225" t="s">
        <v>388</v>
      </c>
      <c r="E360" s="225" t="s">
        <v>149</v>
      </c>
      <c r="F360" s="225" t="s">
        <v>165</v>
      </c>
      <c r="G360" s="1202" t="s">
        <v>166</v>
      </c>
      <c r="H360" s="1203"/>
      <c r="I360" s="1203"/>
      <c r="J360" s="1208"/>
      <c r="K360" s="363"/>
      <c r="L360" s="364"/>
      <c r="M360" s="365"/>
      <c r="O360" s="340"/>
      <c r="P360" s="340"/>
      <c r="Q360" s="340"/>
      <c r="R360" s="340"/>
      <c r="S360" s="340"/>
      <c r="T360" s="340"/>
      <c r="U360" s="340"/>
      <c r="V360" s="340"/>
      <c r="W360" s="340"/>
    </row>
    <row r="361" spans="1:23" s="289" customFormat="1" ht="39" customHeight="1" hidden="1">
      <c r="A361" s="324"/>
      <c r="B361" s="352" t="s">
        <v>167</v>
      </c>
      <c r="C361" s="225"/>
      <c r="D361" s="225" t="s">
        <v>388</v>
      </c>
      <c r="E361" s="225" t="s">
        <v>149</v>
      </c>
      <c r="F361" s="225" t="s">
        <v>168</v>
      </c>
      <c r="G361" s="1202" t="s">
        <v>169</v>
      </c>
      <c r="H361" s="1203"/>
      <c r="I361" s="1203"/>
      <c r="J361" s="1208"/>
      <c r="K361" s="366"/>
      <c r="L361" s="325"/>
      <c r="M361" s="367"/>
      <c r="O361" s="325"/>
      <c r="P361" s="325"/>
      <c r="Q361" s="325"/>
      <c r="R361" s="325"/>
      <c r="S361" s="325"/>
      <c r="T361" s="325"/>
      <c r="U361" s="325"/>
      <c r="V361" s="325"/>
      <c r="W361" s="325"/>
    </row>
    <row r="362" spans="1:23" s="289" customFormat="1" ht="25.5">
      <c r="A362" s="324"/>
      <c r="B362" s="320" t="s">
        <v>553</v>
      </c>
      <c r="C362" s="225"/>
      <c r="D362" s="189" t="s">
        <v>388</v>
      </c>
      <c r="E362" s="189" t="s">
        <v>149</v>
      </c>
      <c r="F362" s="189" t="s">
        <v>163</v>
      </c>
      <c r="G362" s="166" t="s">
        <v>485</v>
      </c>
      <c r="H362" s="189"/>
      <c r="I362" s="274">
        <f>I363</f>
        <v>200</v>
      </c>
      <c r="J362" s="274">
        <f>J363</f>
        <v>300</v>
      </c>
      <c r="K362" s="368"/>
      <c r="L362" s="369">
        <v>85</v>
      </c>
      <c r="M362" s="274">
        <v>85</v>
      </c>
      <c r="N362" s="277">
        <f>N363</f>
        <v>182.53199999999998</v>
      </c>
      <c r="O362" s="325"/>
      <c r="P362" s="325"/>
      <c r="Q362" s="325"/>
      <c r="R362" s="325"/>
      <c r="S362" s="325"/>
      <c r="T362" s="325"/>
      <c r="U362" s="325"/>
      <c r="V362" s="325"/>
      <c r="W362" s="325"/>
    </row>
    <row r="363" spans="1:23" s="289" customFormat="1" ht="12.75">
      <c r="A363" s="324"/>
      <c r="B363" s="326" t="s">
        <v>148</v>
      </c>
      <c r="C363" s="225"/>
      <c r="D363" s="189"/>
      <c r="E363" s="189"/>
      <c r="F363" s="189" t="s">
        <v>163</v>
      </c>
      <c r="G363" s="166" t="s">
        <v>485</v>
      </c>
      <c r="H363" s="189" t="s">
        <v>149</v>
      </c>
      <c r="I363" s="274">
        <v>200</v>
      </c>
      <c r="J363" s="274">
        <v>300</v>
      </c>
      <c r="K363" s="368"/>
      <c r="L363" s="369">
        <v>85</v>
      </c>
      <c r="M363" s="274">
        <v>85</v>
      </c>
      <c r="N363" s="489">
        <f>85+97.532</f>
        <v>182.53199999999998</v>
      </c>
      <c r="O363" s="325"/>
      <c r="P363" s="325"/>
      <c r="Q363" s="325"/>
      <c r="R363" s="325"/>
      <c r="S363" s="325"/>
      <c r="T363" s="325"/>
      <c r="U363" s="325"/>
      <c r="V363" s="325"/>
      <c r="W363" s="325"/>
    </row>
    <row r="364" spans="1:23" s="289" customFormat="1" ht="53.25" customHeight="1">
      <c r="A364" s="324"/>
      <c r="B364" s="355" t="s">
        <v>38</v>
      </c>
      <c r="C364" s="273"/>
      <c r="D364" s="189"/>
      <c r="E364" s="189"/>
      <c r="F364" s="203">
        <v>9901073</v>
      </c>
      <c r="G364" s="166"/>
      <c r="H364" s="189"/>
      <c r="I364" s="274">
        <f>I365</f>
        <v>172</v>
      </c>
      <c r="J364" s="274">
        <f>J365</f>
        <v>172</v>
      </c>
      <c r="K364" s="368"/>
      <c r="L364" s="369"/>
      <c r="M364" s="274"/>
      <c r="N364" s="491">
        <f>N365</f>
        <v>153.32</v>
      </c>
      <c r="O364" s="325"/>
      <c r="P364" s="325"/>
      <c r="Q364" s="325"/>
      <c r="R364" s="325"/>
      <c r="S364" s="325"/>
      <c r="T364" s="325"/>
      <c r="U364" s="325"/>
      <c r="V364" s="325"/>
      <c r="W364" s="325"/>
    </row>
    <row r="365" spans="1:23" s="289" customFormat="1" ht="12.75">
      <c r="A365" s="324"/>
      <c r="B365" s="326" t="s">
        <v>205</v>
      </c>
      <c r="C365" s="370"/>
      <c r="D365" s="189" t="s">
        <v>201</v>
      </c>
      <c r="E365" s="189" t="s">
        <v>208</v>
      </c>
      <c r="F365" s="295">
        <v>9901073</v>
      </c>
      <c r="G365" s="166" t="s">
        <v>206</v>
      </c>
      <c r="H365" s="189"/>
      <c r="I365" s="193">
        <f>I366</f>
        <v>172</v>
      </c>
      <c r="J365" s="193">
        <f>J366</f>
        <v>172</v>
      </c>
      <c r="K365" s="193">
        <f>K366</f>
        <v>172</v>
      </c>
      <c r="L365" s="193">
        <f>L366</f>
        <v>172</v>
      </c>
      <c r="M365" s="193">
        <f>M366</f>
        <v>172</v>
      </c>
      <c r="N365" s="193">
        <f>N366</f>
        <v>153.32</v>
      </c>
      <c r="O365" s="325"/>
      <c r="P365" s="325"/>
      <c r="Q365" s="325"/>
      <c r="R365" s="325"/>
      <c r="S365" s="325"/>
      <c r="T365" s="325"/>
      <c r="U365" s="325"/>
      <c r="V365" s="325"/>
      <c r="W365" s="325"/>
    </row>
    <row r="366" spans="1:23" s="289" customFormat="1" ht="12.75">
      <c r="A366" s="324"/>
      <c r="B366" s="371" t="s">
        <v>207</v>
      </c>
      <c r="C366" s="370"/>
      <c r="D366" s="189" t="s">
        <v>201</v>
      </c>
      <c r="E366" s="189" t="s">
        <v>208</v>
      </c>
      <c r="F366" s="295">
        <v>9901073</v>
      </c>
      <c r="G366" s="166" t="s">
        <v>206</v>
      </c>
      <c r="H366" s="189" t="s">
        <v>208</v>
      </c>
      <c r="I366" s="193">
        <v>172</v>
      </c>
      <c r="J366" s="193">
        <v>172</v>
      </c>
      <c r="K366" s="193">
        <v>172</v>
      </c>
      <c r="L366" s="193">
        <v>172</v>
      </c>
      <c r="M366" s="193">
        <v>172</v>
      </c>
      <c r="N366" s="401">
        <v>153.32</v>
      </c>
      <c r="O366" s="325"/>
      <c r="P366" s="325"/>
      <c r="Q366" s="325"/>
      <c r="R366" s="325"/>
      <c r="S366" s="325"/>
      <c r="T366" s="325"/>
      <c r="U366" s="325"/>
      <c r="V366" s="325"/>
      <c r="W366" s="325"/>
    </row>
    <row r="367" spans="1:23" s="289" customFormat="1" ht="63.75">
      <c r="A367" s="324"/>
      <c r="B367" s="210" t="s">
        <v>39</v>
      </c>
      <c r="C367" s="370"/>
      <c r="D367" s="189"/>
      <c r="E367" s="189"/>
      <c r="F367" s="188" t="s">
        <v>23</v>
      </c>
      <c r="G367" s="166"/>
      <c r="H367" s="189"/>
      <c r="I367" s="507">
        <f>I368</f>
        <v>12819.531</v>
      </c>
      <c r="J367" s="507">
        <f>J368</f>
        <v>10841.504</v>
      </c>
      <c r="K367" s="373"/>
      <c r="L367" s="374"/>
      <c r="M367" s="374"/>
      <c r="N367" s="493">
        <f>N368</f>
        <v>17908.526</v>
      </c>
      <c r="O367" s="325"/>
      <c r="P367" s="325"/>
      <c r="Q367" s="325"/>
      <c r="R367" s="325"/>
      <c r="S367" s="325"/>
      <c r="T367" s="325"/>
      <c r="U367" s="325"/>
      <c r="V367" s="325"/>
      <c r="W367" s="325"/>
    </row>
    <row r="368" spans="1:28" s="289" customFormat="1" ht="25.5">
      <c r="A368" s="324"/>
      <c r="B368" s="320" t="s">
        <v>553</v>
      </c>
      <c r="C368" s="370"/>
      <c r="D368" s="189"/>
      <c r="E368" s="189"/>
      <c r="F368" s="189" t="s">
        <v>23</v>
      </c>
      <c r="G368" s="166" t="s">
        <v>485</v>
      </c>
      <c r="H368" s="189"/>
      <c r="I368" s="507">
        <f>I369</f>
        <v>12819.531</v>
      </c>
      <c r="J368" s="507">
        <f>J369</f>
        <v>10841.504</v>
      </c>
      <c r="K368" s="373"/>
      <c r="L368" s="374"/>
      <c r="M368" s="374"/>
      <c r="N368" s="372">
        <f>N369</f>
        <v>17908.526</v>
      </c>
      <c r="O368" s="375"/>
      <c r="P368" s="375"/>
      <c r="Q368" s="375"/>
      <c r="R368" s="375"/>
      <c r="S368" s="376"/>
      <c r="T368" s="362"/>
      <c r="U368" s="377"/>
      <c r="V368" s="378"/>
      <c r="W368" s="378"/>
      <c r="X368" s="100"/>
      <c r="Y368" s="100"/>
      <c r="Z368" s="100"/>
      <c r="AB368" s="379">
        <f>AB369</f>
        <v>672.105</v>
      </c>
    </row>
    <row r="369" spans="1:28" s="289" customFormat="1" ht="12.75">
      <c r="A369" s="324"/>
      <c r="B369" s="183" t="s">
        <v>170</v>
      </c>
      <c r="C369" s="370"/>
      <c r="D369" s="189"/>
      <c r="E369" s="189"/>
      <c r="F369" s="189" t="s">
        <v>23</v>
      </c>
      <c r="G369" s="166" t="s">
        <v>485</v>
      </c>
      <c r="H369" s="189" t="s">
        <v>171</v>
      </c>
      <c r="I369" s="507">
        <v>12819.531</v>
      </c>
      <c r="J369" s="507">
        <v>10841.504</v>
      </c>
      <c r="K369" s="373"/>
      <c r="L369" s="374"/>
      <c r="M369" s="374"/>
      <c r="N369" s="492">
        <v>17908.526</v>
      </c>
      <c r="O369" s="375"/>
      <c r="P369" s="375"/>
      <c r="Q369" s="375"/>
      <c r="R369" s="375"/>
      <c r="S369" s="376"/>
      <c r="T369" s="362"/>
      <c r="U369" s="377"/>
      <c r="V369" s="378"/>
      <c r="W369" s="378"/>
      <c r="X369" s="100"/>
      <c r="Y369" s="100"/>
      <c r="Z369" s="100"/>
      <c r="AB369" s="379">
        <v>672.105</v>
      </c>
    </row>
    <row r="370" spans="1:23" s="289" customFormat="1" ht="76.5">
      <c r="A370" s="324"/>
      <c r="B370" s="320" t="s">
        <v>40</v>
      </c>
      <c r="C370" s="370"/>
      <c r="D370" s="189"/>
      <c r="E370" s="189"/>
      <c r="F370" s="188" t="s">
        <v>24</v>
      </c>
      <c r="G370" s="166"/>
      <c r="H370" s="189"/>
      <c r="I370" s="507">
        <f>I371</f>
        <v>7768</v>
      </c>
      <c r="J370" s="507">
        <f>J371</f>
        <v>8076.8</v>
      </c>
      <c r="K370" s="373"/>
      <c r="L370" s="374"/>
      <c r="M370" s="374"/>
      <c r="N370" s="493">
        <f>N371</f>
        <v>7028.639</v>
      </c>
      <c r="O370" s="325"/>
      <c r="P370" s="325"/>
      <c r="Q370" s="325"/>
      <c r="R370" s="325"/>
      <c r="S370" s="325"/>
      <c r="T370" s="325"/>
      <c r="U370" s="325"/>
      <c r="V370" s="325"/>
      <c r="W370" s="325"/>
    </row>
    <row r="371" spans="1:23" s="289" customFormat="1" ht="25.5">
      <c r="A371" s="324"/>
      <c r="B371" s="320" t="s">
        <v>553</v>
      </c>
      <c r="C371" s="370"/>
      <c r="D371" s="189"/>
      <c r="E371" s="189"/>
      <c r="F371" s="189" t="s">
        <v>24</v>
      </c>
      <c r="G371" s="166" t="s">
        <v>485</v>
      </c>
      <c r="H371" s="189"/>
      <c r="I371" s="372">
        <f>I372</f>
        <v>7768</v>
      </c>
      <c r="J371" s="372">
        <f>J372</f>
        <v>8076.8</v>
      </c>
      <c r="K371" s="373"/>
      <c r="L371" s="374"/>
      <c r="M371" s="374"/>
      <c r="N371" s="372">
        <f>N372</f>
        <v>7028.639</v>
      </c>
      <c r="O371" s="325"/>
      <c r="P371" s="325"/>
      <c r="Q371" s="325"/>
      <c r="R371" s="325"/>
      <c r="S371" s="325"/>
      <c r="T371" s="325"/>
      <c r="U371" s="325"/>
      <c r="V371" s="325"/>
      <c r="W371" s="325"/>
    </row>
    <row r="372" spans="1:23" s="289" customFormat="1" ht="12.75">
      <c r="A372" s="324"/>
      <c r="B372" s="350" t="s">
        <v>170</v>
      </c>
      <c r="C372" s="370"/>
      <c r="D372" s="189"/>
      <c r="E372" s="189"/>
      <c r="F372" s="189" t="s">
        <v>24</v>
      </c>
      <c r="G372" s="166" t="s">
        <v>485</v>
      </c>
      <c r="H372" s="189" t="s">
        <v>171</v>
      </c>
      <c r="I372" s="507">
        <v>7768</v>
      </c>
      <c r="J372" s="507">
        <v>8076.8</v>
      </c>
      <c r="K372" s="603"/>
      <c r="L372" s="604"/>
      <c r="M372" s="604"/>
      <c r="N372" s="492">
        <f>838.062+6190.577</f>
        <v>7028.639</v>
      </c>
      <c r="O372" s="325"/>
      <c r="P372" s="325"/>
      <c r="Q372" s="325"/>
      <c r="R372" s="325"/>
      <c r="S372" s="325"/>
      <c r="T372" s="325"/>
      <c r="U372" s="325"/>
      <c r="V372" s="325"/>
      <c r="W372" s="325"/>
    </row>
    <row r="373" spans="1:23" s="289" customFormat="1" ht="25.5" hidden="1">
      <c r="A373" s="324"/>
      <c r="B373" s="380" t="s">
        <v>401</v>
      </c>
      <c r="C373" s="225"/>
      <c r="D373" s="189"/>
      <c r="E373" s="189"/>
      <c r="F373" s="188" t="s">
        <v>402</v>
      </c>
      <c r="G373" s="166"/>
      <c r="H373" s="189"/>
      <c r="I373" s="381"/>
      <c r="J373" s="381"/>
      <c r="K373" s="382"/>
      <c r="L373" s="381">
        <f>L374</f>
        <v>0</v>
      </c>
      <c r="M373" s="381">
        <f>M374</f>
        <v>0</v>
      </c>
      <c r="N373" s="381"/>
      <c r="O373" s="325"/>
      <c r="P373" s="325"/>
      <c r="Q373" s="325"/>
      <c r="R373" s="325"/>
      <c r="S373" s="325"/>
      <c r="T373" s="325"/>
      <c r="U373" s="325"/>
      <c r="V373" s="325"/>
      <c r="W373" s="325"/>
    </row>
    <row r="374" spans="1:23" s="289" customFormat="1" ht="25.5" hidden="1">
      <c r="A374" s="324"/>
      <c r="B374" s="359" t="s">
        <v>553</v>
      </c>
      <c r="C374" s="189"/>
      <c r="D374" s="189" t="s">
        <v>388</v>
      </c>
      <c r="E374" s="189" t="s">
        <v>390</v>
      </c>
      <c r="F374" s="189" t="s">
        <v>402</v>
      </c>
      <c r="G374" s="189" t="s">
        <v>485</v>
      </c>
      <c r="H374" s="189"/>
      <c r="I374" s="254"/>
      <c r="J374" s="254"/>
      <c r="K374" s="383"/>
      <c r="L374" s="384"/>
      <c r="M374" s="385"/>
      <c r="N374" s="254"/>
      <c r="O374" s="325"/>
      <c r="P374" s="325"/>
      <c r="Q374" s="325"/>
      <c r="R374" s="325"/>
      <c r="S374" s="325"/>
      <c r="T374" s="325"/>
      <c r="U374" s="325"/>
      <c r="V374" s="325"/>
      <c r="W374" s="325"/>
    </row>
    <row r="375" spans="1:23" s="289" customFormat="1" ht="12.75" hidden="1">
      <c r="A375" s="324"/>
      <c r="B375" s="326" t="s">
        <v>389</v>
      </c>
      <c r="C375" s="189"/>
      <c r="D375" s="189"/>
      <c r="E375" s="189"/>
      <c r="F375" s="189" t="s">
        <v>402</v>
      </c>
      <c r="G375" s="189" t="s">
        <v>485</v>
      </c>
      <c r="H375" s="189" t="s">
        <v>390</v>
      </c>
      <c r="I375" s="254"/>
      <c r="J375" s="254"/>
      <c r="K375" s="383"/>
      <c r="L375" s="384"/>
      <c r="M375" s="385"/>
      <c r="N375" s="254"/>
      <c r="O375" s="325"/>
      <c r="P375" s="325"/>
      <c r="Q375" s="325"/>
      <c r="R375" s="325"/>
      <c r="S375" s="325"/>
      <c r="T375" s="325"/>
      <c r="U375" s="325"/>
      <c r="V375" s="325"/>
      <c r="W375" s="325"/>
    </row>
    <row r="376" spans="1:23" s="289" customFormat="1" ht="27" customHeight="1" hidden="1">
      <c r="A376" s="324"/>
      <c r="B376" s="332" t="s">
        <v>19</v>
      </c>
      <c r="C376" s="189"/>
      <c r="D376" s="189" t="s">
        <v>388</v>
      </c>
      <c r="E376" s="189" t="s">
        <v>390</v>
      </c>
      <c r="F376" s="188" t="s">
        <v>20</v>
      </c>
      <c r="G376" s="249"/>
      <c r="H376" s="189"/>
      <c r="I376" s="254"/>
      <c r="J376" s="254"/>
      <c r="K376" s="250"/>
      <c r="L376" s="254">
        <f>L378</f>
        <v>10000</v>
      </c>
      <c r="M376" s="254">
        <f>M378</f>
        <v>10000</v>
      </c>
      <c r="N376" s="254"/>
      <c r="O376" s="325"/>
      <c r="P376" s="325"/>
      <c r="Q376" s="325"/>
      <c r="R376" s="325"/>
      <c r="S376" s="325"/>
      <c r="T376" s="325"/>
      <c r="U376" s="325"/>
      <c r="V376" s="325"/>
      <c r="W376" s="325"/>
    </row>
    <row r="377" spans="1:23" s="289" customFormat="1" ht="24.75" customHeight="1" hidden="1">
      <c r="A377" s="324"/>
      <c r="B377" s="361" t="s">
        <v>554</v>
      </c>
      <c r="C377" s="189"/>
      <c r="D377" s="189"/>
      <c r="E377" s="189"/>
      <c r="F377" s="189" t="s">
        <v>20</v>
      </c>
      <c r="G377" s="189" t="s">
        <v>555</v>
      </c>
      <c r="H377" s="189"/>
      <c r="I377" s="187"/>
      <c r="J377" s="187"/>
      <c r="K377" s="249"/>
      <c r="L377" s="387">
        <v>10000</v>
      </c>
      <c r="M377" s="387">
        <v>10000</v>
      </c>
      <c r="N377" s="187"/>
      <c r="O377" s="325"/>
      <c r="P377" s="325"/>
      <c r="Q377" s="325"/>
      <c r="R377" s="325"/>
      <c r="S377" s="325"/>
      <c r="T377" s="325"/>
      <c r="U377" s="325"/>
      <c r="V377" s="325"/>
      <c r="W377" s="325"/>
    </row>
    <row r="378" spans="1:23" s="289" customFormat="1" ht="17.25" customHeight="1" hidden="1">
      <c r="A378" s="324"/>
      <c r="B378" s="326" t="s">
        <v>389</v>
      </c>
      <c r="C378" s="189"/>
      <c r="D378" s="189" t="s">
        <v>388</v>
      </c>
      <c r="E378" s="189" t="s">
        <v>390</v>
      </c>
      <c r="F378" s="189" t="s">
        <v>20</v>
      </c>
      <c r="G378" s="189" t="s">
        <v>555</v>
      </c>
      <c r="H378" s="189" t="s">
        <v>390</v>
      </c>
      <c r="I378" s="187"/>
      <c r="J378" s="187"/>
      <c r="K378" s="249"/>
      <c r="L378" s="387">
        <v>10000</v>
      </c>
      <c r="M378" s="387">
        <v>10000</v>
      </c>
      <c r="N378" s="187"/>
      <c r="O378" s="325"/>
      <c r="P378" s="325"/>
      <c r="Q378" s="325"/>
      <c r="R378" s="325"/>
      <c r="S378" s="325"/>
      <c r="T378" s="325"/>
      <c r="U378" s="325"/>
      <c r="V378" s="325"/>
      <c r="W378" s="325"/>
    </row>
    <row r="379" spans="1:23" s="289" customFormat="1" ht="39" customHeight="1" hidden="1">
      <c r="A379" s="324"/>
      <c r="B379" s="328" t="s">
        <v>493</v>
      </c>
      <c r="C379" s="189"/>
      <c r="D379" s="188" t="s">
        <v>388</v>
      </c>
      <c r="E379" s="188" t="s">
        <v>149</v>
      </c>
      <c r="F379" s="188" t="s">
        <v>494</v>
      </c>
      <c r="G379" s="249"/>
      <c r="H379" s="188"/>
      <c r="I379" s="220">
        <f>I380</f>
        <v>0</v>
      </c>
      <c r="J379" s="220">
        <f>J380</f>
        <v>0</v>
      </c>
      <c r="K379" s="220"/>
      <c r="L379" s="220">
        <f>L380</f>
        <v>85</v>
      </c>
      <c r="M379" s="220">
        <f>M380</f>
        <v>85</v>
      </c>
      <c r="N379" s="220">
        <f>N380</f>
        <v>0</v>
      </c>
      <c r="O379" s="325"/>
      <c r="P379" s="325"/>
      <c r="Q379" s="325"/>
      <c r="R379" s="325"/>
      <c r="S379" s="325"/>
      <c r="T379" s="325"/>
      <c r="U379" s="325"/>
      <c r="V379" s="325"/>
      <c r="W379" s="325"/>
    </row>
    <row r="380" spans="1:23" s="289" customFormat="1" ht="43.5" customHeight="1" hidden="1">
      <c r="A380" s="324"/>
      <c r="B380" s="350" t="s">
        <v>162</v>
      </c>
      <c r="C380" s="189"/>
      <c r="D380" s="189" t="s">
        <v>388</v>
      </c>
      <c r="E380" s="189" t="s">
        <v>149</v>
      </c>
      <c r="F380" s="189" t="s">
        <v>163</v>
      </c>
      <c r="G380" s="249"/>
      <c r="H380" s="189"/>
      <c r="I380" s="250">
        <f>I383</f>
        <v>0</v>
      </c>
      <c r="J380" s="250">
        <f>J383</f>
        <v>0</v>
      </c>
      <c r="K380" s="250"/>
      <c r="L380" s="250">
        <f>L383</f>
        <v>85</v>
      </c>
      <c r="M380" s="250">
        <f>M383</f>
        <v>85</v>
      </c>
      <c r="N380" s="250">
        <f>N383</f>
        <v>0</v>
      </c>
      <c r="O380" s="325"/>
      <c r="P380" s="325"/>
      <c r="Q380" s="325"/>
      <c r="R380" s="325"/>
      <c r="S380" s="325"/>
      <c r="T380" s="325"/>
      <c r="U380" s="325"/>
      <c r="V380" s="325"/>
      <c r="W380" s="325"/>
    </row>
    <row r="381" spans="1:23" s="289" customFormat="1" ht="60.75" customHeight="1" hidden="1">
      <c r="A381" s="324"/>
      <c r="B381" s="352" t="s">
        <v>164</v>
      </c>
      <c r="C381" s="225"/>
      <c r="D381" s="225" t="s">
        <v>388</v>
      </c>
      <c r="E381" s="225" t="s">
        <v>149</v>
      </c>
      <c r="F381" s="225" t="s">
        <v>165</v>
      </c>
      <c r="G381" s="1202" t="s">
        <v>166</v>
      </c>
      <c r="H381" s="1203"/>
      <c r="I381" s="1203"/>
      <c r="J381" s="1208"/>
      <c r="K381" s="363"/>
      <c r="L381" s="364"/>
      <c r="M381" s="365"/>
      <c r="O381" s="325"/>
      <c r="P381" s="325"/>
      <c r="Q381" s="325"/>
      <c r="R381" s="325"/>
      <c r="S381" s="325"/>
      <c r="T381" s="325"/>
      <c r="U381" s="325"/>
      <c r="V381" s="325"/>
      <c r="W381" s="325"/>
    </row>
    <row r="382" spans="1:23" s="289" customFormat="1" ht="48" customHeight="1" hidden="1">
      <c r="A382" s="324"/>
      <c r="B382" s="352" t="s">
        <v>167</v>
      </c>
      <c r="C382" s="225"/>
      <c r="D382" s="225" t="s">
        <v>388</v>
      </c>
      <c r="E382" s="225" t="s">
        <v>149</v>
      </c>
      <c r="F382" s="225" t="s">
        <v>168</v>
      </c>
      <c r="G382" s="1202" t="s">
        <v>169</v>
      </c>
      <c r="H382" s="1203"/>
      <c r="I382" s="1203"/>
      <c r="J382" s="1208"/>
      <c r="K382" s="366"/>
      <c r="L382" s="325"/>
      <c r="M382" s="367"/>
      <c r="O382" s="325"/>
      <c r="P382" s="325"/>
      <c r="Q382" s="325"/>
      <c r="R382" s="325"/>
      <c r="S382" s="325"/>
      <c r="T382" s="325"/>
      <c r="U382" s="325"/>
      <c r="V382" s="325"/>
      <c r="W382" s="325"/>
    </row>
    <row r="383" spans="1:23" s="289" customFormat="1" ht="16.5" customHeight="1" hidden="1">
      <c r="A383" s="324"/>
      <c r="B383" s="388" t="s">
        <v>420</v>
      </c>
      <c r="C383" s="225"/>
      <c r="D383" s="189" t="s">
        <v>388</v>
      </c>
      <c r="E383" s="189" t="s">
        <v>149</v>
      </c>
      <c r="F383" s="189" t="s">
        <v>163</v>
      </c>
      <c r="G383" s="166" t="s">
        <v>485</v>
      </c>
      <c r="H383" s="189" t="s">
        <v>149</v>
      </c>
      <c r="I383" s="274"/>
      <c r="J383" s="274"/>
      <c r="K383" s="368"/>
      <c r="L383" s="369">
        <v>85</v>
      </c>
      <c r="M383" s="274">
        <v>85</v>
      </c>
      <c r="N383" s="274"/>
      <c r="O383" s="325"/>
      <c r="P383" s="325"/>
      <c r="Q383" s="325"/>
      <c r="R383" s="325"/>
      <c r="S383" s="325"/>
      <c r="T383" s="325"/>
      <c r="U383" s="325"/>
      <c r="V383" s="325"/>
      <c r="W383" s="325"/>
    </row>
    <row r="384" spans="1:23" s="289" customFormat="1" ht="33" customHeight="1">
      <c r="A384" s="324"/>
      <c r="B384" s="389" t="s">
        <v>41</v>
      </c>
      <c r="C384" s="225"/>
      <c r="D384" s="189"/>
      <c r="E384" s="189"/>
      <c r="F384" s="188" t="s">
        <v>25</v>
      </c>
      <c r="G384" s="166"/>
      <c r="H384" s="189"/>
      <c r="I384" s="274">
        <f>I385</f>
        <v>1109.218</v>
      </c>
      <c r="J384" s="274">
        <f>J385</f>
        <v>1109.218</v>
      </c>
      <c r="K384" s="368"/>
      <c r="L384" s="369"/>
      <c r="M384" s="274"/>
      <c r="N384" s="274">
        <f>N385</f>
        <v>1109.218</v>
      </c>
      <c r="O384" s="325"/>
      <c r="P384" s="325"/>
      <c r="Q384" s="325"/>
      <c r="R384" s="325"/>
      <c r="S384" s="325"/>
      <c r="T384" s="325"/>
      <c r="U384" s="325"/>
      <c r="V384" s="325"/>
      <c r="W384" s="325"/>
    </row>
    <row r="385" spans="1:23" s="289" customFormat="1" ht="16.5" customHeight="1">
      <c r="A385" s="324"/>
      <c r="B385" s="390" t="s">
        <v>508</v>
      </c>
      <c r="C385" s="225"/>
      <c r="D385" s="189"/>
      <c r="E385" s="189"/>
      <c r="F385" s="195" t="s">
        <v>25</v>
      </c>
      <c r="G385" s="189" t="s">
        <v>485</v>
      </c>
      <c r="H385" s="189"/>
      <c r="I385" s="274">
        <f>I386</f>
        <v>1109.218</v>
      </c>
      <c r="J385" s="274">
        <f>J386</f>
        <v>1109.218</v>
      </c>
      <c r="K385" s="368"/>
      <c r="L385" s="369"/>
      <c r="M385" s="274"/>
      <c r="N385" s="274">
        <f>N386</f>
        <v>1109.218</v>
      </c>
      <c r="O385" s="325"/>
      <c r="P385" s="325"/>
      <c r="Q385" s="325"/>
      <c r="R385" s="325"/>
      <c r="S385" s="325"/>
      <c r="T385" s="325"/>
      <c r="U385" s="325"/>
      <c r="V385" s="325"/>
      <c r="W385" s="325"/>
    </row>
    <row r="386" spans="1:23" s="289" customFormat="1" ht="16.5" customHeight="1">
      <c r="A386" s="324"/>
      <c r="B386" s="326" t="s">
        <v>389</v>
      </c>
      <c r="C386" s="225"/>
      <c r="D386" s="189"/>
      <c r="E386" s="189"/>
      <c r="F386" s="195" t="s">
        <v>25</v>
      </c>
      <c r="G386" s="189" t="s">
        <v>485</v>
      </c>
      <c r="H386" s="189" t="s">
        <v>390</v>
      </c>
      <c r="I386" s="260">
        <v>1109.218</v>
      </c>
      <c r="J386" s="260">
        <v>1109.218</v>
      </c>
      <c r="K386" s="368"/>
      <c r="L386" s="369"/>
      <c r="M386" s="274"/>
      <c r="N386" s="490">
        <v>1109.218</v>
      </c>
      <c r="O386" s="325"/>
      <c r="P386" s="325"/>
      <c r="Q386" s="325"/>
      <c r="R386" s="325"/>
      <c r="S386" s="325"/>
      <c r="T386" s="325"/>
      <c r="U386" s="325"/>
      <c r="V386" s="325"/>
      <c r="W386" s="325"/>
    </row>
    <row r="387" spans="1:23" s="289" customFormat="1" ht="63.75">
      <c r="A387" s="324"/>
      <c r="B387" s="640" t="s">
        <v>42</v>
      </c>
      <c r="C387" s="391"/>
      <c r="D387" s="392"/>
      <c r="E387" s="392"/>
      <c r="F387" s="393" t="s">
        <v>515</v>
      </c>
      <c r="G387" s="392"/>
      <c r="H387" s="392"/>
      <c r="I387" s="394">
        <f>I388+I390</f>
        <v>600.8</v>
      </c>
      <c r="J387" s="394">
        <f>J388+J390</f>
        <v>600.8</v>
      </c>
      <c r="K387" s="395"/>
      <c r="L387" s="396">
        <f>L388+L390</f>
        <v>605.883</v>
      </c>
      <c r="M387" s="396">
        <f>M388+M390</f>
        <v>605.883</v>
      </c>
      <c r="N387" s="411">
        <f>N388+N390</f>
        <v>600.8</v>
      </c>
      <c r="O387" s="325"/>
      <c r="P387" s="325"/>
      <c r="Q387" s="325"/>
      <c r="R387" s="325"/>
      <c r="S387" s="325"/>
      <c r="T387" s="325"/>
      <c r="U387" s="325"/>
      <c r="V387" s="325"/>
      <c r="W387" s="325"/>
    </row>
    <row r="388" spans="1:23" s="289" customFormat="1" ht="12.75">
      <c r="A388" s="324"/>
      <c r="B388" s="326" t="s">
        <v>557</v>
      </c>
      <c r="C388" s="391"/>
      <c r="D388" s="392"/>
      <c r="E388" s="392"/>
      <c r="F388" s="215" t="s">
        <v>515</v>
      </c>
      <c r="G388" s="189" t="s">
        <v>484</v>
      </c>
      <c r="H388" s="392"/>
      <c r="I388" s="193">
        <f>I389</f>
        <v>493.39</v>
      </c>
      <c r="J388" s="193">
        <f>J389</f>
        <v>493.39</v>
      </c>
      <c r="K388" s="395"/>
      <c r="L388" s="193">
        <v>555.32</v>
      </c>
      <c r="M388" s="193">
        <v>555.32</v>
      </c>
      <c r="N388" s="193">
        <f>N389</f>
        <v>493.39</v>
      </c>
      <c r="O388" s="325"/>
      <c r="P388" s="325"/>
      <c r="Q388" s="325"/>
      <c r="R388" s="325"/>
      <c r="S388" s="325"/>
      <c r="T388" s="325"/>
      <c r="U388" s="325"/>
      <c r="V388" s="325"/>
      <c r="W388" s="325"/>
    </row>
    <row r="389" spans="1:23" s="289" customFormat="1" ht="12.75">
      <c r="A389" s="324"/>
      <c r="B389" s="326" t="s">
        <v>512</v>
      </c>
      <c r="C389" s="391"/>
      <c r="D389" s="392"/>
      <c r="E389" s="392"/>
      <c r="F389" s="215" t="s">
        <v>515</v>
      </c>
      <c r="G389" s="189" t="s">
        <v>484</v>
      </c>
      <c r="H389" s="189" t="s">
        <v>513</v>
      </c>
      <c r="I389" s="193">
        <v>493.39</v>
      </c>
      <c r="J389" s="193">
        <v>493.39</v>
      </c>
      <c r="K389" s="395"/>
      <c r="L389" s="193">
        <v>555.32</v>
      </c>
      <c r="M389" s="193">
        <v>555.32</v>
      </c>
      <c r="N389" s="401">
        <f>378.948+114.442</f>
        <v>493.39</v>
      </c>
      <c r="O389" s="325"/>
      <c r="P389" s="325"/>
      <c r="Q389" s="325"/>
      <c r="R389" s="325"/>
      <c r="S389" s="325"/>
      <c r="T389" s="325"/>
      <c r="U389" s="325"/>
      <c r="V389" s="325"/>
      <c r="W389" s="325"/>
    </row>
    <row r="390" spans="1:23" s="289" customFormat="1" ht="25.5">
      <c r="A390" s="324"/>
      <c r="B390" s="320" t="s">
        <v>553</v>
      </c>
      <c r="C390" s="391"/>
      <c r="D390" s="392"/>
      <c r="E390" s="392"/>
      <c r="F390" s="215" t="s">
        <v>515</v>
      </c>
      <c r="G390" s="189" t="s">
        <v>485</v>
      </c>
      <c r="H390" s="189"/>
      <c r="I390" s="397">
        <f>I391</f>
        <v>107.41</v>
      </c>
      <c r="J390" s="397">
        <f>J391</f>
        <v>107.41</v>
      </c>
      <c r="K390" s="395"/>
      <c r="L390" s="395">
        <v>50.563</v>
      </c>
      <c r="M390" s="395">
        <v>50.563</v>
      </c>
      <c r="N390" s="397">
        <f>N391</f>
        <v>107.41</v>
      </c>
      <c r="O390" s="325"/>
      <c r="P390" s="325"/>
      <c r="Q390" s="325"/>
      <c r="R390" s="325"/>
      <c r="S390" s="325"/>
      <c r="T390" s="325"/>
      <c r="U390" s="325"/>
      <c r="V390" s="325"/>
      <c r="W390" s="325"/>
    </row>
    <row r="391" spans="1:23" s="289" customFormat="1" ht="12.75">
      <c r="A391" s="324"/>
      <c r="B391" s="398" t="s">
        <v>630</v>
      </c>
      <c r="C391" s="391"/>
      <c r="D391" s="392"/>
      <c r="E391" s="392"/>
      <c r="F391" s="215" t="s">
        <v>515</v>
      </c>
      <c r="G391" s="189" t="s">
        <v>485</v>
      </c>
      <c r="H391" s="189" t="s">
        <v>513</v>
      </c>
      <c r="I391" s="193">
        <v>107.41</v>
      </c>
      <c r="J391" s="193">
        <v>107.41</v>
      </c>
      <c r="K391" s="395"/>
      <c r="L391" s="395">
        <v>50.563</v>
      </c>
      <c r="M391" s="395">
        <v>50.563</v>
      </c>
      <c r="N391" s="401">
        <f>86.41+21</f>
        <v>107.41</v>
      </c>
      <c r="O391" s="325"/>
      <c r="P391" s="325"/>
      <c r="Q391" s="325"/>
      <c r="R391" s="325"/>
      <c r="S391" s="325"/>
      <c r="T391" s="325"/>
      <c r="U391" s="325"/>
      <c r="V391" s="325"/>
      <c r="W391" s="325"/>
    </row>
    <row r="392" spans="2:23" s="289" customFormat="1" ht="12.75">
      <c r="B392" s="399"/>
      <c r="C392" s="400"/>
      <c r="D392" s="97"/>
      <c r="E392" s="97"/>
      <c r="F392" s="97"/>
      <c r="G392" s="97"/>
      <c r="H392" s="97"/>
      <c r="I392" s="106"/>
      <c r="J392" s="106"/>
      <c r="K392" s="106"/>
      <c r="L392" s="106"/>
      <c r="M392" s="106"/>
      <c r="N392" s="106"/>
      <c r="O392" s="325"/>
      <c r="P392" s="325"/>
      <c r="Q392" s="325"/>
      <c r="R392" s="325"/>
      <c r="S392" s="325"/>
      <c r="T392" s="325"/>
      <c r="U392" s="325"/>
      <c r="V392" s="325"/>
      <c r="W392" s="325"/>
    </row>
    <row r="393" spans="2:23" s="289" customFormat="1" ht="12.75">
      <c r="B393" s="399"/>
      <c r="C393" s="400"/>
      <c r="D393" s="97"/>
      <c r="E393" s="97"/>
      <c r="F393" s="97"/>
      <c r="G393" s="97"/>
      <c r="H393" s="97"/>
      <c r="I393" s="106"/>
      <c r="J393" s="106"/>
      <c r="K393" s="106"/>
      <c r="L393" s="106"/>
      <c r="M393" s="106"/>
      <c r="N393" s="106">
        <f>N189</f>
        <v>72325.90000000001</v>
      </c>
      <c r="O393" s="325"/>
      <c r="P393" s="325"/>
      <c r="Q393" s="325"/>
      <c r="R393" s="325"/>
      <c r="S393" s="325"/>
      <c r="T393" s="325"/>
      <c r="U393" s="325"/>
      <c r="V393" s="325"/>
      <c r="W393" s="325"/>
    </row>
  </sheetData>
  <sheetProtection/>
  <autoFilter ref="A191:AB191"/>
  <mergeCells count="17">
    <mergeCell ref="A16:J16"/>
    <mergeCell ref="A13:J13"/>
    <mergeCell ref="D1:J1"/>
    <mergeCell ref="D2:J2"/>
    <mergeCell ref="D3:J3"/>
    <mergeCell ref="D4:J4"/>
    <mergeCell ref="D5:J5"/>
    <mergeCell ref="A17:J17"/>
    <mergeCell ref="B12:J12"/>
    <mergeCell ref="A14:J14"/>
    <mergeCell ref="G382:J382"/>
    <mergeCell ref="G127:J127"/>
    <mergeCell ref="G128:J128"/>
    <mergeCell ref="G360:J360"/>
    <mergeCell ref="G361:J361"/>
    <mergeCell ref="G381:J381"/>
    <mergeCell ref="A15:J15"/>
  </mergeCells>
  <printOptions/>
  <pageMargins left="0.5905511811023623" right="0.5905511811023623" top="0.31496062992125984" bottom="0.31496062992125984" header="0.31496062992125984" footer="0.31496062992125984"/>
  <pageSetup firstPageNumber="55" useFirstPageNumber="1" fitToHeight="6" fitToWidth="1" horizontalDpi="600" verticalDpi="600" orientation="portrait" scale="65" r:id="rId1"/>
  <rowBreaks count="1" manualBreakCount="1">
    <brk id="205" max="8" man="1"/>
  </rowBreaks>
</worksheet>
</file>

<file path=xl/worksheets/sheet5.xml><?xml version="1.0" encoding="utf-8"?>
<worksheet xmlns="http://schemas.openxmlformats.org/spreadsheetml/2006/main" xmlns:r="http://schemas.openxmlformats.org/officeDocument/2006/relationships">
  <dimension ref="A1:X245"/>
  <sheetViews>
    <sheetView zoomScale="90" zoomScaleNormal="90" zoomScaleSheetLayoutView="106" zoomScalePageLayoutView="0" workbookViewId="0" topLeftCell="A1">
      <selection activeCell="P5" sqref="P5"/>
    </sheetView>
  </sheetViews>
  <sheetFormatPr defaultColWidth="9.140625" defaultRowHeight="12.75"/>
  <cols>
    <col min="1" max="1" width="5.28125" style="100" customWidth="1"/>
    <col min="2" max="2" width="62.421875" style="94" customWidth="1"/>
    <col min="3" max="3" width="10.00390625" style="95" customWidth="1"/>
    <col min="4" max="4" width="9.28125" style="96" customWidth="1"/>
    <col min="5" max="5" width="10.421875" style="96" customWidth="1"/>
    <col min="6" max="6" width="11.57421875" style="96" customWidth="1"/>
    <col min="7" max="7" width="10.28125" style="96" customWidth="1"/>
    <col min="8" max="9" width="14.7109375" style="99" hidden="1" customWidth="1"/>
    <col min="10" max="10" width="15.8515625" style="99" hidden="1" customWidth="1"/>
    <col min="11" max="11" width="18.7109375" style="99" hidden="1" customWidth="1"/>
    <col min="12" max="14" width="9.140625" style="100" hidden="1" customWidth="1"/>
    <col min="15" max="15" width="9.140625" style="289" hidden="1" customWidth="1"/>
    <col min="16" max="16" width="16.8515625" style="99" customWidth="1"/>
    <col min="17" max="18" width="8.8515625" style="100" hidden="1" customWidth="1"/>
    <col min="19" max="19" width="15.421875" style="100" hidden="1" customWidth="1"/>
    <col min="20" max="22" width="9.140625" style="100" hidden="1" customWidth="1"/>
    <col min="23" max="23" width="13.28125" style="100" hidden="1" customWidth="1"/>
    <col min="24" max="24" width="9.140625" style="100" hidden="1" customWidth="1"/>
    <col min="25" max="16384" width="9.140625" style="100" customWidth="1"/>
  </cols>
  <sheetData>
    <row r="1" spans="11:20" ht="15.75">
      <c r="K1" s="6" t="s">
        <v>631</v>
      </c>
      <c r="L1" s="6"/>
      <c r="M1" s="6"/>
      <c r="N1" s="6"/>
      <c r="O1" s="6"/>
      <c r="P1" s="92" t="s">
        <v>254</v>
      </c>
      <c r="Q1" s="6"/>
      <c r="R1" s="6"/>
      <c r="S1" s="6"/>
      <c r="T1" s="6"/>
    </row>
    <row r="2" spans="5:20" ht="15.75">
      <c r="E2" s="6"/>
      <c r="F2" s="6"/>
      <c r="G2" s="6"/>
      <c r="H2" s="6"/>
      <c r="K2" s="6" t="s">
        <v>97</v>
      </c>
      <c r="L2" s="6"/>
      <c r="M2" s="6"/>
      <c r="N2" s="6"/>
      <c r="O2" s="6"/>
      <c r="P2" s="92" t="s">
        <v>97</v>
      </c>
      <c r="R2" s="6"/>
      <c r="S2" s="6"/>
      <c r="T2" s="6"/>
    </row>
    <row r="3" spans="5:20" ht="15.75">
      <c r="E3" s="6"/>
      <c r="F3" s="6"/>
      <c r="G3" s="6"/>
      <c r="H3" s="6"/>
      <c r="K3" s="6" t="s">
        <v>95</v>
      </c>
      <c r="L3" s="6"/>
      <c r="M3" s="6"/>
      <c r="N3" s="6"/>
      <c r="O3" s="6"/>
      <c r="P3" s="92" t="s">
        <v>407</v>
      </c>
      <c r="Q3" s="6"/>
      <c r="R3" s="6"/>
      <c r="S3" s="6"/>
      <c r="T3" s="6"/>
    </row>
    <row r="4" spans="5:20" ht="15.75">
      <c r="E4" s="6"/>
      <c r="F4" s="6"/>
      <c r="G4" s="6"/>
      <c r="H4" s="6"/>
      <c r="K4" s="6" t="s">
        <v>98</v>
      </c>
      <c r="L4" s="6"/>
      <c r="M4" s="6"/>
      <c r="N4" s="6"/>
      <c r="O4" s="6"/>
      <c r="P4" s="92" t="s">
        <v>98</v>
      </c>
      <c r="Q4" s="6"/>
      <c r="R4" s="6"/>
      <c r="S4" s="6"/>
      <c r="T4" s="6"/>
    </row>
    <row r="5" spans="5:20" ht="15.75">
      <c r="E5" s="412"/>
      <c r="F5" s="412"/>
      <c r="G5" s="412"/>
      <c r="H5" s="412"/>
      <c r="K5" s="412" t="s">
        <v>342</v>
      </c>
      <c r="L5" s="412"/>
      <c r="M5" s="412"/>
      <c r="N5" s="412"/>
      <c r="O5" s="412"/>
      <c r="P5" s="91" t="s">
        <v>67</v>
      </c>
      <c r="Q5" s="9" t="s">
        <v>99</v>
      </c>
      <c r="S5" s="10"/>
      <c r="T5" s="10"/>
    </row>
    <row r="6" spans="11:20" ht="15.75">
      <c r="K6" s="96"/>
      <c r="L6" s="96"/>
      <c r="M6" s="96"/>
      <c r="N6" s="96"/>
      <c r="O6" s="99"/>
      <c r="Q6" s="11"/>
      <c r="R6" s="11"/>
      <c r="S6" s="11"/>
      <c r="T6" s="11"/>
    </row>
    <row r="7" spans="5:20" ht="15.75">
      <c r="E7" s="102"/>
      <c r="F7" s="102"/>
      <c r="G7" s="102"/>
      <c r="H7" s="91" t="s">
        <v>438</v>
      </c>
      <c r="K7" s="96"/>
      <c r="L7" s="102"/>
      <c r="M7" s="102"/>
      <c r="N7" s="102"/>
      <c r="O7" s="91" t="s">
        <v>438</v>
      </c>
      <c r="P7" s="91" t="s">
        <v>438</v>
      </c>
      <c r="Q7" s="11"/>
      <c r="R7" s="11"/>
      <c r="S7" s="11"/>
      <c r="T7" s="11"/>
    </row>
    <row r="8" spans="5:19" ht="15.75">
      <c r="E8" s="102"/>
      <c r="F8" s="102"/>
      <c r="G8" s="102"/>
      <c r="H8" s="413"/>
      <c r="K8" s="96"/>
      <c r="L8" s="102"/>
      <c r="M8" s="102"/>
      <c r="N8" s="102"/>
      <c r="O8" s="413"/>
      <c r="P8" s="413"/>
      <c r="R8" s="11"/>
      <c r="S8" s="11"/>
    </row>
    <row r="9" spans="5:20" ht="15.75">
      <c r="E9" s="102"/>
      <c r="F9" s="102"/>
      <c r="G9" s="102"/>
      <c r="H9" s="91" t="s">
        <v>343</v>
      </c>
      <c r="K9" s="96"/>
      <c r="L9" s="102"/>
      <c r="M9" s="102"/>
      <c r="N9" s="102"/>
      <c r="O9" s="91" t="s">
        <v>343</v>
      </c>
      <c r="P9" s="91" t="s">
        <v>343</v>
      </c>
      <c r="Q9" s="11"/>
      <c r="R9" s="11"/>
      <c r="S9" s="11"/>
      <c r="T9" s="11"/>
    </row>
    <row r="10" spans="9:16" s="1" customFormat="1" ht="15.75">
      <c r="I10" s="11" t="s">
        <v>439</v>
      </c>
      <c r="K10" s="2"/>
      <c r="M10" s="3"/>
      <c r="N10" s="3"/>
      <c r="O10" s="3"/>
      <c r="P10" s="5"/>
    </row>
    <row r="11" spans="11:20" ht="15.75">
      <c r="K11" s="6" t="s">
        <v>631</v>
      </c>
      <c r="L11" s="6"/>
      <c r="M11" s="6"/>
      <c r="N11" s="6"/>
      <c r="O11" s="6"/>
      <c r="P11" s="92" t="s">
        <v>632</v>
      </c>
      <c r="Q11" s="6"/>
      <c r="R11" s="6"/>
      <c r="S11" s="6"/>
      <c r="T11" s="6"/>
    </row>
    <row r="12" spans="5:20" ht="15.75">
      <c r="E12" s="6"/>
      <c r="F12" s="6"/>
      <c r="G12" s="6"/>
      <c r="H12" s="6"/>
      <c r="K12" s="6" t="s">
        <v>97</v>
      </c>
      <c r="L12" s="6"/>
      <c r="M12" s="6"/>
      <c r="N12" s="6"/>
      <c r="O12" s="6"/>
      <c r="P12" s="92" t="s">
        <v>97</v>
      </c>
      <c r="R12" s="6"/>
      <c r="S12" s="6"/>
      <c r="T12" s="6"/>
    </row>
    <row r="13" spans="5:20" ht="15.75">
      <c r="E13" s="6"/>
      <c r="F13" s="6"/>
      <c r="G13" s="6"/>
      <c r="H13" s="6"/>
      <c r="K13" s="6" t="s">
        <v>95</v>
      </c>
      <c r="L13" s="6"/>
      <c r="M13" s="6"/>
      <c r="N13" s="6"/>
      <c r="O13" s="6"/>
      <c r="P13" s="92" t="s">
        <v>407</v>
      </c>
      <c r="Q13" s="6"/>
      <c r="R13" s="6"/>
      <c r="S13" s="6"/>
      <c r="T13" s="6"/>
    </row>
    <row r="14" spans="5:20" ht="15.75">
      <c r="E14" s="6"/>
      <c r="F14" s="6"/>
      <c r="G14" s="6"/>
      <c r="H14" s="6"/>
      <c r="K14" s="6" t="s">
        <v>98</v>
      </c>
      <c r="L14" s="6"/>
      <c r="M14" s="6"/>
      <c r="N14" s="6"/>
      <c r="O14" s="6"/>
      <c r="P14" s="92" t="s">
        <v>98</v>
      </c>
      <c r="Q14" s="6"/>
      <c r="R14" s="6"/>
      <c r="S14" s="6"/>
      <c r="T14" s="6"/>
    </row>
    <row r="15" spans="5:20" ht="15.75">
      <c r="E15" s="412"/>
      <c r="F15" s="412"/>
      <c r="G15" s="412"/>
      <c r="H15" s="412"/>
      <c r="K15" s="412" t="s">
        <v>342</v>
      </c>
      <c r="L15" s="412"/>
      <c r="M15" s="412"/>
      <c r="N15" s="412"/>
      <c r="O15" s="412"/>
      <c r="P15" s="91" t="s">
        <v>128</v>
      </c>
      <c r="Q15" s="9" t="s">
        <v>99</v>
      </c>
      <c r="S15" s="10"/>
      <c r="T15" s="10"/>
    </row>
    <row r="16" spans="11:20" ht="15.75">
      <c r="K16" s="96"/>
      <c r="L16" s="96"/>
      <c r="M16" s="96"/>
      <c r="N16" s="96"/>
      <c r="O16" s="99"/>
      <c r="Q16" s="11"/>
      <c r="R16" s="11"/>
      <c r="S16" s="11"/>
      <c r="T16" s="11"/>
    </row>
    <row r="17" spans="5:20" ht="15.75">
      <c r="E17" s="102"/>
      <c r="F17" s="102"/>
      <c r="G17" s="102"/>
      <c r="H17" s="91" t="s">
        <v>438</v>
      </c>
      <c r="K17" s="96"/>
      <c r="L17" s="102"/>
      <c r="M17" s="102"/>
      <c r="N17" s="102"/>
      <c r="O17" s="91" t="s">
        <v>438</v>
      </c>
      <c r="P17" s="91" t="s">
        <v>438</v>
      </c>
      <c r="Q17" s="11"/>
      <c r="R17" s="11"/>
      <c r="S17" s="11"/>
      <c r="T17" s="11"/>
    </row>
    <row r="18" spans="5:19" ht="15.75">
      <c r="E18" s="102"/>
      <c r="F18" s="102"/>
      <c r="G18" s="102"/>
      <c r="H18" s="413"/>
      <c r="K18" s="96"/>
      <c r="L18" s="102"/>
      <c r="M18" s="102"/>
      <c r="N18" s="102"/>
      <c r="O18" s="413"/>
      <c r="P18" s="413"/>
      <c r="R18" s="11"/>
      <c r="S18" s="11"/>
    </row>
    <row r="19" spans="5:20" ht="15.75">
      <c r="E19" s="102"/>
      <c r="F19" s="102"/>
      <c r="G19" s="102"/>
      <c r="H19" s="91" t="s">
        <v>343</v>
      </c>
      <c r="K19" s="96"/>
      <c r="L19" s="102"/>
      <c r="M19" s="102"/>
      <c r="N19" s="102"/>
      <c r="O19" s="91" t="s">
        <v>343</v>
      </c>
      <c r="P19" s="91" t="s">
        <v>343</v>
      </c>
      <c r="Q19" s="11"/>
      <c r="R19" s="11"/>
      <c r="S19" s="11"/>
      <c r="T19" s="11"/>
    </row>
    <row r="20" spans="2:19" ht="15.75">
      <c r="B20" s="110"/>
      <c r="C20" s="111"/>
      <c r="D20" s="112"/>
      <c r="E20" s="112"/>
      <c r="F20" s="112"/>
      <c r="G20" s="112"/>
      <c r="H20" s="414">
        <v>69983.1</v>
      </c>
      <c r="I20" s="115" t="s">
        <v>344</v>
      </c>
      <c r="J20" s="116">
        <v>72195.9</v>
      </c>
      <c r="K20" s="117">
        <v>73707.5</v>
      </c>
      <c r="L20" s="96"/>
      <c r="M20" s="96"/>
      <c r="N20" s="96"/>
      <c r="O20" s="99"/>
      <c r="P20" s="414">
        <v>69983.1</v>
      </c>
      <c r="Q20" s="11"/>
      <c r="R20" s="11"/>
      <c r="S20" s="11"/>
    </row>
    <row r="21" spans="2:16" ht="12.75">
      <c r="B21" s="110"/>
      <c r="C21" s="111"/>
      <c r="D21" s="112"/>
      <c r="E21" s="112"/>
      <c r="F21" s="112"/>
      <c r="G21" s="415" t="s">
        <v>345</v>
      </c>
      <c r="H21" s="416">
        <f>H20-H28</f>
        <v>0</v>
      </c>
      <c r="I21" s="115" t="s">
        <v>346</v>
      </c>
      <c r="J21" s="116">
        <v>1804.9</v>
      </c>
      <c r="K21" s="120">
        <v>3685.4</v>
      </c>
      <c r="P21" s="416">
        <f>P20-P28</f>
        <v>-89787.77489999999</v>
      </c>
    </row>
    <row r="22" spans="2:16" ht="15.75">
      <c r="B22" s="1210"/>
      <c r="C22" s="1210"/>
      <c r="D22" s="1210"/>
      <c r="E22" s="1210"/>
      <c r="F22" s="1210"/>
      <c r="G22" s="1210"/>
      <c r="H22" s="1210"/>
      <c r="I22" s="121" t="s">
        <v>345</v>
      </c>
      <c r="J22" s="122">
        <f>J20-J21-J28</f>
        <v>0.014660000015283003</v>
      </c>
      <c r="K22" s="123">
        <f>K20-K21-K28</f>
        <v>0.01629619998857379</v>
      </c>
      <c r="P22" s="100"/>
    </row>
    <row r="23" spans="1:16" ht="15" customHeight="1">
      <c r="A23" s="1211" t="s">
        <v>633</v>
      </c>
      <c r="B23" s="1211"/>
      <c r="C23" s="1211"/>
      <c r="D23" s="1211"/>
      <c r="E23" s="1211"/>
      <c r="F23" s="1211"/>
      <c r="G23" s="1211"/>
      <c r="H23" s="1211"/>
      <c r="I23" s="127"/>
      <c r="J23" s="100"/>
      <c r="K23" s="100"/>
      <c r="P23" s="100"/>
    </row>
    <row r="24" spans="1:16" ht="15" customHeight="1">
      <c r="A24" s="1211" t="s">
        <v>634</v>
      </c>
      <c r="B24" s="1211"/>
      <c r="C24" s="1211"/>
      <c r="D24" s="1211"/>
      <c r="E24" s="1211"/>
      <c r="F24" s="1211"/>
      <c r="G24" s="1211"/>
      <c r="H24" s="1211"/>
      <c r="I24" s="127"/>
      <c r="J24" s="100"/>
      <c r="K24" s="100"/>
      <c r="P24" s="100"/>
    </row>
    <row r="25" spans="1:16" ht="15" customHeight="1">
      <c r="A25" s="1211" t="s">
        <v>651</v>
      </c>
      <c r="B25" s="1211"/>
      <c r="C25" s="1211"/>
      <c r="D25" s="1211"/>
      <c r="E25" s="1211"/>
      <c r="F25" s="1211"/>
      <c r="G25" s="1211"/>
      <c r="H25" s="1211"/>
      <c r="I25" s="127"/>
      <c r="J25" s="127"/>
      <c r="K25" s="100"/>
      <c r="P25" s="100"/>
    </row>
    <row r="26" spans="1:16" ht="16.5" thickBot="1">
      <c r="A26" s="417"/>
      <c r="B26" s="128"/>
      <c r="C26" s="129"/>
      <c r="D26" s="130"/>
      <c r="E26" s="130"/>
      <c r="F26" s="130"/>
      <c r="G26" s="130"/>
      <c r="H26" s="133" t="s">
        <v>350</v>
      </c>
      <c r="I26" s="133"/>
      <c r="J26" s="133"/>
      <c r="K26" s="133"/>
      <c r="P26" s="133" t="s">
        <v>350</v>
      </c>
    </row>
    <row r="27" spans="1:16" ht="63.75">
      <c r="A27" s="785" t="s">
        <v>635</v>
      </c>
      <c r="B27" s="786" t="s">
        <v>351</v>
      </c>
      <c r="C27" s="787" t="s">
        <v>352</v>
      </c>
      <c r="D27" s="787" t="s">
        <v>353</v>
      </c>
      <c r="E27" s="787" t="s">
        <v>354</v>
      </c>
      <c r="F27" s="787" t="s">
        <v>355</v>
      </c>
      <c r="G27" s="787" t="s">
        <v>356</v>
      </c>
      <c r="H27" s="788" t="s">
        <v>358</v>
      </c>
      <c r="I27" s="788"/>
      <c r="J27" s="789" t="s">
        <v>359</v>
      </c>
      <c r="K27" s="789" t="s">
        <v>360</v>
      </c>
      <c r="L27" s="790"/>
      <c r="M27" s="790"/>
      <c r="N27" s="790"/>
      <c r="O27" s="790"/>
      <c r="P27" s="791" t="s">
        <v>358</v>
      </c>
    </row>
    <row r="28" spans="1:19" s="140" customFormat="1" ht="16.5" thickBot="1">
      <c r="A28" s="792"/>
      <c r="B28" s="772" t="s">
        <v>361</v>
      </c>
      <c r="C28" s="773" t="s">
        <v>362</v>
      </c>
      <c r="D28" s="773" t="s">
        <v>362</v>
      </c>
      <c r="E28" s="773" t="s">
        <v>362</v>
      </c>
      <c r="F28" s="773" t="s">
        <v>362</v>
      </c>
      <c r="G28" s="773" t="s">
        <v>362</v>
      </c>
      <c r="H28" s="774">
        <f>H29+H43+H224</f>
        <v>69983.1</v>
      </c>
      <c r="I28" s="775"/>
      <c r="J28" s="774">
        <f>J29+J43+J224</f>
        <v>70390.98533999998</v>
      </c>
      <c r="K28" s="774">
        <f>K29+K43+K224</f>
        <v>70022.08370380002</v>
      </c>
      <c r="L28" s="147"/>
      <c r="M28" s="147"/>
      <c r="N28" s="147"/>
      <c r="O28" s="340"/>
      <c r="P28" s="961">
        <f>P29+P43+P224</f>
        <v>159770.8749</v>
      </c>
      <c r="R28" s="140">
        <v>136430.507</v>
      </c>
      <c r="S28" s="419">
        <f>R28-P28</f>
        <v>-23340.367899999983</v>
      </c>
    </row>
    <row r="29" spans="1:16" s="140" customFormat="1" ht="48" thickBot="1">
      <c r="A29" s="764">
        <v>1</v>
      </c>
      <c r="B29" s="759" t="s">
        <v>636</v>
      </c>
      <c r="C29" s="765" t="s">
        <v>120</v>
      </c>
      <c r="D29" s="776"/>
      <c r="E29" s="776"/>
      <c r="F29" s="776"/>
      <c r="G29" s="776"/>
      <c r="H29" s="777">
        <f>H34+H39</f>
        <v>2255.091</v>
      </c>
      <c r="I29" s="778"/>
      <c r="J29" s="777">
        <f>J34+J39</f>
        <v>2384.43816</v>
      </c>
      <c r="K29" s="777">
        <f>K34+K39</f>
        <v>2544.3974812</v>
      </c>
      <c r="L29" s="771"/>
      <c r="M29" s="771"/>
      <c r="N29" s="771"/>
      <c r="O29" s="771"/>
      <c r="P29" s="779">
        <f>P34+P39</f>
        <v>2727.895</v>
      </c>
    </row>
    <row r="30" spans="1:16" s="339" customFormat="1" ht="15.75">
      <c r="A30" s="793"/>
      <c r="B30" s="866" t="s">
        <v>119</v>
      </c>
      <c r="C30" s="867"/>
      <c r="D30" s="868" t="s">
        <v>121</v>
      </c>
      <c r="E30" s="868"/>
      <c r="F30" s="868"/>
      <c r="G30" s="868"/>
      <c r="H30" s="869">
        <f>H34+H39</f>
        <v>2255.091</v>
      </c>
      <c r="I30" s="870"/>
      <c r="J30" s="869">
        <f>J34+J39</f>
        <v>2384.43816</v>
      </c>
      <c r="K30" s="869">
        <f>K34+K39</f>
        <v>2544.3974812</v>
      </c>
      <c r="L30" s="798"/>
      <c r="M30" s="798"/>
      <c r="N30" s="798"/>
      <c r="O30" s="798"/>
      <c r="P30" s="871">
        <f>P34+P39</f>
        <v>2727.895</v>
      </c>
    </row>
    <row r="31" spans="1:16" s="140" customFormat="1" ht="25.5" hidden="1">
      <c r="A31" s="794"/>
      <c r="B31" s="163" t="s">
        <v>122</v>
      </c>
      <c r="C31" s="426"/>
      <c r="D31" s="166" t="s">
        <v>121</v>
      </c>
      <c r="E31" s="166" t="s">
        <v>123</v>
      </c>
      <c r="F31" s="165"/>
      <c r="G31" s="426"/>
      <c r="H31" s="197"/>
      <c r="I31" s="197"/>
      <c r="J31" s="197"/>
      <c r="K31" s="197"/>
      <c r="L31" s="797"/>
      <c r="M31" s="797"/>
      <c r="N31" s="797"/>
      <c r="O31" s="798"/>
      <c r="P31" s="552"/>
    </row>
    <row r="32" spans="1:16" s="140" customFormat="1" ht="38.25" hidden="1">
      <c r="A32" s="794"/>
      <c r="B32" s="163" t="s">
        <v>414</v>
      </c>
      <c r="C32" s="426"/>
      <c r="D32" s="164" t="s">
        <v>121</v>
      </c>
      <c r="E32" s="164" t="s">
        <v>123</v>
      </c>
      <c r="F32" s="425">
        <v>9100000</v>
      </c>
      <c r="G32" s="426"/>
      <c r="H32" s="197"/>
      <c r="I32" s="197"/>
      <c r="J32" s="197"/>
      <c r="K32" s="197"/>
      <c r="L32" s="797"/>
      <c r="M32" s="797"/>
      <c r="N32" s="797"/>
      <c r="O32" s="798"/>
      <c r="P32" s="552"/>
    </row>
    <row r="33" spans="1:16" s="140" customFormat="1" ht="25.5" customHeight="1" hidden="1">
      <c r="A33" s="794"/>
      <c r="B33" s="163" t="s">
        <v>415</v>
      </c>
      <c r="C33" s="426"/>
      <c r="D33" s="164" t="s">
        <v>121</v>
      </c>
      <c r="E33" s="164" t="s">
        <v>123</v>
      </c>
      <c r="F33" s="425">
        <v>9100003</v>
      </c>
      <c r="G33" s="426"/>
      <c r="H33" s="197"/>
      <c r="I33" s="197"/>
      <c r="J33" s="197"/>
      <c r="K33" s="197"/>
      <c r="L33" s="797"/>
      <c r="M33" s="797"/>
      <c r="N33" s="797"/>
      <c r="O33" s="798"/>
      <c r="P33" s="552"/>
    </row>
    <row r="34" spans="1:16" s="140" customFormat="1" ht="38.25">
      <c r="A34" s="794"/>
      <c r="B34" s="163" t="s">
        <v>416</v>
      </c>
      <c r="C34" s="426"/>
      <c r="D34" s="166" t="s">
        <v>121</v>
      </c>
      <c r="E34" s="166" t="s">
        <v>417</v>
      </c>
      <c r="F34" s="425"/>
      <c r="G34" s="426"/>
      <c r="H34" s="190">
        <f>H35</f>
        <v>2155.786</v>
      </c>
      <c r="I34" s="197"/>
      <c r="J34" s="190">
        <f>J35</f>
        <v>2285.1331600000003</v>
      </c>
      <c r="K34" s="190">
        <f>K35</f>
        <v>2445.0924812000003</v>
      </c>
      <c r="L34" s="797"/>
      <c r="M34" s="797"/>
      <c r="N34" s="797"/>
      <c r="O34" s="798"/>
      <c r="P34" s="799">
        <f>P35</f>
        <v>2557.795</v>
      </c>
    </row>
    <row r="35" spans="1:16" s="140" customFormat="1" ht="38.25">
      <c r="A35" s="794"/>
      <c r="B35" s="170" t="s">
        <v>414</v>
      </c>
      <c r="C35" s="426"/>
      <c r="D35" s="164" t="s">
        <v>121</v>
      </c>
      <c r="E35" s="166" t="s">
        <v>417</v>
      </c>
      <c r="F35" s="165">
        <v>9100000</v>
      </c>
      <c r="G35" s="426"/>
      <c r="H35" s="190">
        <f>H36</f>
        <v>2155.786</v>
      </c>
      <c r="I35" s="190"/>
      <c r="J35" s="190">
        <f>J36</f>
        <v>2285.1331600000003</v>
      </c>
      <c r="K35" s="190">
        <f>K36</f>
        <v>2445.0924812000003</v>
      </c>
      <c r="L35" s="797"/>
      <c r="M35" s="797"/>
      <c r="N35" s="797"/>
      <c r="O35" s="798"/>
      <c r="P35" s="799">
        <f>P36</f>
        <v>2557.795</v>
      </c>
    </row>
    <row r="36" spans="1:16" s="140" customFormat="1" ht="39" customHeight="1">
      <c r="A36" s="794"/>
      <c r="B36" s="635" t="s">
        <v>114</v>
      </c>
      <c r="C36" s="426"/>
      <c r="D36" s="164" t="s">
        <v>121</v>
      </c>
      <c r="E36" s="166" t="s">
        <v>417</v>
      </c>
      <c r="F36" s="158">
        <v>9100004</v>
      </c>
      <c r="G36" s="426"/>
      <c r="H36" s="190">
        <f>H37+H38</f>
        <v>2155.786</v>
      </c>
      <c r="I36" s="197"/>
      <c r="J36" s="190">
        <f>J37+J38</f>
        <v>2285.1331600000003</v>
      </c>
      <c r="K36" s="190">
        <f>K37+K38</f>
        <v>2445.0924812000003</v>
      </c>
      <c r="L36" s="797"/>
      <c r="M36" s="797"/>
      <c r="N36" s="797"/>
      <c r="O36" s="798"/>
      <c r="P36" s="799">
        <f>P37+P38</f>
        <v>2557.795</v>
      </c>
    </row>
    <row r="37" spans="1:16" s="140" customFormat="1" ht="15.75" customHeight="1">
      <c r="A37" s="794"/>
      <c r="B37" s="800" t="s">
        <v>557</v>
      </c>
      <c r="C37" s="426"/>
      <c r="D37" s="164" t="s">
        <v>121</v>
      </c>
      <c r="E37" s="166" t="s">
        <v>417</v>
      </c>
      <c r="F37" s="165">
        <v>9100004</v>
      </c>
      <c r="G37" s="426">
        <v>120</v>
      </c>
      <c r="H37" s="190">
        <v>1300.211</v>
      </c>
      <c r="I37" s="190"/>
      <c r="J37" s="174">
        <f>H37*106%</f>
        <v>1378.22366</v>
      </c>
      <c r="K37" s="174">
        <f>J37*107%</f>
        <v>1474.6993162</v>
      </c>
      <c r="L37" s="797"/>
      <c r="M37" s="797"/>
      <c r="N37" s="797"/>
      <c r="O37" s="798"/>
      <c r="P37" s="801">
        <v>1048.974</v>
      </c>
    </row>
    <row r="38" spans="1:17" s="140" customFormat="1" ht="24.75" customHeight="1">
      <c r="A38" s="794"/>
      <c r="B38" s="320" t="s">
        <v>553</v>
      </c>
      <c r="C38" s="431"/>
      <c r="D38" s="428" t="s">
        <v>121</v>
      </c>
      <c r="E38" s="429" t="s">
        <v>417</v>
      </c>
      <c r="F38" s="430">
        <v>9100004</v>
      </c>
      <c r="G38" s="431">
        <v>240</v>
      </c>
      <c r="H38" s="432">
        <v>855.575</v>
      </c>
      <c r="I38" s="432"/>
      <c r="J38" s="434">
        <f>H38*106%</f>
        <v>906.9095000000001</v>
      </c>
      <c r="K38" s="434">
        <f>J38*107%</f>
        <v>970.3931650000002</v>
      </c>
      <c r="L38" s="797"/>
      <c r="M38" s="797"/>
      <c r="N38" s="797"/>
      <c r="O38" s="798"/>
      <c r="P38" s="802">
        <f>1338.821+170</f>
        <v>1508.821</v>
      </c>
      <c r="Q38" s="140">
        <v>1</v>
      </c>
    </row>
    <row r="39" spans="1:16" s="140" customFormat="1" ht="42.75" customHeight="1">
      <c r="A39" s="794"/>
      <c r="B39" s="183" t="s">
        <v>486</v>
      </c>
      <c r="C39" s="195"/>
      <c r="D39" s="178" t="s">
        <v>121</v>
      </c>
      <c r="E39" s="195" t="s">
        <v>487</v>
      </c>
      <c r="F39" s="178" t="s">
        <v>362</v>
      </c>
      <c r="G39" s="178" t="s">
        <v>362</v>
      </c>
      <c r="H39" s="176">
        <f>H40</f>
        <v>99.305</v>
      </c>
      <c r="I39" s="176"/>
      <c r="J39" s="176">
        <f aca="true" t="shared" si="0" ref="J39:K41">J40</f>
        <v>99.305</v>
      </c>
      <c r="K39" s="176">
        <f t="shared" si="0"/>
        <v>99.305</v>
      </c>
      <c r="L39" s="797"/>
      <c r="M39" s="797"/>
      <c r="N39" s="797"/>
      <c r="O39" s="798"/>
      <c r="P39" s="811">
        <f>P40</f>
        <v>170.1</v>
      </c>
    </row>
    <row r="40" spans="1:16" s="140" customFormat="1" ht="39.75" customHeight="1">
      <c r="A40" s="794"/>
      <c r="B40" s="183" t="s">
        <v>414</v>
      </c>
      <c r="C40" s="195"/>
      <c r="D40" s="178" t="s">
        <v>121</v>
      </c>
      <c r="E40" s="178" t="s">
        <v>487</v>
      </c>
      <c r="F40" s="195" t="s">
        <v>488</v>
      </c>
      <c r="G40" s="475"/>
      <c r="H40" s="176">
        <f>H41</f>
        <v>99.305</v>
      </c>
      <c r="I40" s="176"/>
      <c r="J40" s="176">
        <f t="shared" si="0"/>
        <v>99.305</v>
      </c>
      <c r="K40" s="176">
        <f t="shared" si="0"/>
        <v>99.305</v>
      </c>
      <c r="L40" s="797"/>
      <c r="M40" s="797"/>
      <c r="N40" s="797"/>
      <c r="O40" s="798"/>
      <c r="P40" s="811">
        <f>P41</f>
        <v>170.1</v>
      </c>
    </row>
    <row r="41" spans="1:16" s="140" customFormat="1" ht="60.75" customHeight="1">
      <c r="A41" s="794"/>
      <c r="B41" s="638" t="s">
        <v>100</v>
      </c>
      <c r="C41" s="195"/>
      <c r="D41" s="178" t="s">
        <v>121</v>
      </c>
      <c r="E41" s="178" t="s">
        <v>487</v>
      </c>
      <c r="F41" s="202" t="s">
        <v>490</v>
      </c>
      <c r="G41" s="195"/>
      <c r="H41" s="197">
        <f>H42</f>
        <v>99.305</v>
      </c>
      <c r="I41" s="197"/>
      <c r="J41" s="197">
        <f t="shared" si="0"/>
        <v>99.305</v>
      </c>
      <c r="K41" s="197">
        <f t="shared" si="0"/>
        <v>99.305</v>
      </c>
      <c r="L41" s="147"/>
      <c r="M41" s="147"/>
      <c r="N41" s="147"/>
      <c r="O41" s="340"/>
      <c r="P41" s="804">
        <f>P42</f>
        <v>170.1</v>
      </c>
    </row>
    <row r="42" spans="1:16" s="140" customFormat="1" ht="18" customHeight="1" thickBot="1">
      <c r="A42" s="794"/>
      <c r="B42" s="800" t="s">
        <v>434</v>
      </c>
      <c r="C42" s="484"/>
      <c r="D42" s="763" t="s">
        <v>121</v>
      </c>
      <c r="E42" s="763" t="s">
        <v>487</v>
      </c>
      <c r="F42" s="484" t="s">
        <v>490</v>
      </c>
      <c r="G42" s="484" t="s">
        <v>435</v>
      </c>
      <c r="H42" s="432">
        <v>99.305</v>
      </c>
      <c r="I42" s="432"/>
      <c r="J42" s="432">
        <v>99.305</v>
      </c>
      <c r="K42" s="432">
        <v>99.305</v>
      </c>
      <c r="L42" s="147"/>
      <c r="M42" s="147"/>
      <c r="N42" s="147"/>
      <c r="O42" s="340"/>
      <c r="P42" s="805">
        <v>170.1</v>
      </c>
    </row>
    <row r="43" spans="1:16" s="140" customFormat="1" ht="51" customHeight="1" thickBot="1">
      <c r="A43" s="764">
        <v>2</v>
      </c>
      <c r="B43" s="759" t="s">
        <v>640</v>
      </c>
      <c r="C43" s="765" t="s">
        <v>120</v>
      </c>
      <c r="D43" s="766"/>
      <c r="E43" s="766"/>
      <c r="F43" s="767"/>
      <c r="G43" s="768"/>
      <c r="H43" s="769">
        <f>H44+H81+H86+H100+H127+H179+H201+H209</f>
        <v>60575.509</v>
      </c>
      <c r="I43" s="770"/>
      <c r="J43" s="769">
        <f>J44+J81+J86+J100+J127+J179+J201+J209</f>
        <v>60423.047179999994</v>
      </c>
      <c r="K43" s="769">
        <f>K44+K81+K86+K100+K127+K179+K201+K209</f>
        <v>59279.18622260001</v>
      </c>
      <c r="L43" s="771"/>
      <c r="M43" s="771"/>
      <c r="N43" s="771"/>
      <c r="O43" s="771"/>
      <c r="P43" s="960">
        <f>P44+P81+P86+P100+P127+P179+P201+P209</f>
        <v>147229.83990000002</v>
      </c>
    </row>
    <row r="44" spans="1:16" s="239" customFormat="1" ht="26.25" customHeight="1">
      <c r="A44" s="806"/>
      <c r="B44" s="872" t="s">
        <v>119</v>
      </c>
      <c r="C44" s="873"/>
      <c r="D44" s="874" t="s">
        <v>121</v>
      </c>
      <c r="E44" s="760"/>
      <c r="F44" s="761"/>
      <c r="G44" s="762"/>
      <c r="H44" s="875">
        <f>H45+H65+H69</f>
        <v>13940.6</v>
      </c>
      <c r="I44" s="876"/>
      <c r="J44" s="875">
        <f>J45+J65+J69</f>
        <v>14595.62918</v>
      </c>
      <c r="K44" s="875">
        <f>K45+K65+K69</f>
        <v>15391.951222600002</v>
      </c>
      <c r="L44" s="877"/>
      <c r="M44" s="877"/>
      <c r="N44" s="877"/>
      <c r="O44" s="877"/>
      <c r="P44" s="878">
        <f>P45+P65+P69</f>
        <v>20543.6888</v>
      </c>
    </row>
    <row r="45" spans="1:16" ht="38.25">
      <c r="A45" s="794"/>
      <c r="B45" s="183" t="s">
        <v>421</v>
      </c>
      <c r="C45" s="178" t="s">
        <v>422</v>
      </c>
      <c r="D45" s="178" t="s">
        <v>121</v>
      </c>
      <c r="E45" s="178" t="s">
        <v>423</v>
      </c>
      <c r="F45" s="178" t="s">
        <v>362</v>
      </c>
      <c r="G45" s="178" t="s">
        <v>362</v>
      </c>
      <c r="H45" s="174">
        <f>H46</f>
        <v>11843.717</v>
      </c>
      <c r="I45" s="176"/>
      <c r="J45" s="174">
        <f>J46</f>
        <v>12487.62918</v>
      </c>
      <c r="K45" s="174">
        <f>K46</f>
        <v>13283.951222600002</v>
      </c>
      <c r="L45" s="101"/>
      <c r="M45" s="101"/>
      <c r="N45" s="101"/>
      <c r="O45" s="325"/>
      <c r="P45" s="820">
        <f>P46</f>
        <v>17440.371</v>
      </c>
    </row>
    <row r="46" spans="1:16" ht="25.5" customHeight="1">
      <c r="A46" s="794"/>
      <c r="B46" s="183" t="s">
        <v>414</v>
      </c>
      <c r="C46" s="178" t="s">
        <v>422</v>
      </c>
      <c r="D46" s="178" t="s">
        <v>121</v>
      </c>
      <c r="E46" s="178" t="s">
        <v>423</v>
      </c>
      <c r="F46" s="178">
        <v>9100000</v>
      </c>
      <c r="G46" s="178" t="s">
        <v>362</v>
      </c>
      <c r="H46" s="174">
        <f>H47+H50+H52+H54+H56+H59</f>
        <v>11843.717</v>
      </c>
      <c r="I46" s="176"/>
      <c r="J46" s="174">
        <f>J47+J50+J52+J54+J56+J59</f>
        <v>12487.62918</v>
      </c>
      <c r="K46" s="174">
        <f>K47+K50+K52+K54+K56+K59</f>
        <v>13283.951222600002</v>
      </c>
      <c r="L46" s="101"/>
      <c r="M46" s="101"/>
      <c r="N46" s="101"/>
      <c r="O46" s="325"/>
      <c r="P46" s="820">
        <f>P47+P50+P52+P54+P56+P59</f>
        <v>17440.371</v>
      </c>
    </row>
    <row r="47" spans="1:16" ht="39.75" customHeight="1">
      <c r="A47" s="794"/>
      <c r="B47" s="635" t="s">
        <v>114</v>
      </c>
      <c r="C47" s="178" t="s">
        <v>422</v>
      </c>
      <c r="D47" s="178" t="s">
        <v>121</v>
      </c>
      <c r="E47" s="178" t="s">
        <v>423</v>
      </c>
      <c r="F47" s="179">
        <v>9100004</v>
      </c>
      <c r="G47" s="178" t="s">
        <v>362</v>
      </c>
      <c r="H47" s="186">
        <f>H48+H49</f>
        <v>9577.492</v>
      </c>
      <c r="I47" s="176"/>
      <c r="J47" s="186">
        <f>J48+J49</f>
        <v>10152.14152</v>
      </c>
      <c r="K47" s="186">
        <f>K48+K49</f>
        <v>10862.791426400001</v>
      </c>
      <c r="L47" s="101"/>
      <c r="M47" s="101"/>
      <c r="N47" s="101"/>
      <c r="O47" s="325"/>
      <c r="P47" s="809">
        <f>P48+P49</f>
        <v>15604.828</v>
      </c>
    </row>
    <row r="48" spans="1:16" ht="25.5" customHeight="1">
      <c r="A48" s="794"/>
      <c r="B48" s="201" t="s">
        <v>557</v>
      </c>
      <c r="C48" s="178"/>
      <c r="D48" s="178" t="s">
        <v>121</v>
      </c>
      <c r="E48" s="178" t="s">
        <v>423</v>
      </c>
      <c r="F48" s="178">
        <v>9100004</v>
      </c>
      <c r="G48" s="178">
        <v>120</v>
      </c>
      <c r="H48" s="174">
        <v>7361.933</v>
      </c>
      <c r="I48" s="174"/>
      <c r="J48" s="174">
        <f>H48*106%</f>
        <v>7803.64898</v>
      </c>
      <c r="K48" s="174">
        <f>J48*107%</f>
        <v>8349.904408600001</v>
      </c>
      <c r="L48" s="101"/>
      <c r="M48" s="101"/>
      <c r="N48" s="101"/>
      <c r="O48" s="325"/>
      <c r="P48" s="810">
        <f>7148.583+1116.434</f>
        <v>8265.017</v>
      </c>
    </row>
    <row r="49" spans="1:23" ht="24.75" customHeight="1">
      <c r="A49" s="794"/>
      <c r="B49" s="320" t="s">
        <v>553</v>
      </c>
      <c r="C49" s="178"/>
      <c r="D49" s="178" t="s">
        <v>121</v>
      </c>
      <c r="E49" s="178" t="s">
        <v>423</v>
      </c>
      <c r="F49" s="178">
        <v>9100004</v>
      </c>
      <c r="G49" s="178">
        <v>240</v>
      </c>
      <c r="H49" s="174">
        <f>2215.573-0.014</f>
        <v>2215.5589999999997</v>
      </c>
      <c r="I49" s="174"/>
      <c r="J49" s="174">
        <f>H49*106%</f>
        <v>2348.4925399999997</v>
      </c>
      <c r="K49" s="174">
        <f>J49*107%</f>
        <v>2512.8870177999997</v>
      </c>
      <c r="L49" s="101"/>
      <c r="M49" s="101"/>
      <c r="N49" s="101"/>
      <c r="O49" s="325"/>
      <c r="P49" s="810">
        <f>2273.525+W49+399.422</f>
        <v>7339.811</v>
      </c>
      <c r="Q49" s="100" t="s">
        <v>641</v>
      </c>
      <c r="W49" s="710">
        <f>4621.864+45</f>
        <v>4666.864</v>
      </c>
    </row>
    <row r="50" spans="1:16" ht="51">
      <c r="A50" s="794"/>
      <c r="B50" s="350" t="s">
        <v>101</v>
      </c>
      <c r="C50" s="178" t="s">
        <v>422</v>
      </c>
      <c r="D50" s="178" t="s">
        <v>121</v>
      </c>
      <c r="E50" s="178" t="s">
        <v>423</v>
      </c>
      <c r="F50" s="202" t="s">
        <v>425</v>
      </c>
      <c r="G50" s="195"/>
      <c r="H50" s="190">
        <f>H51</f>
        <v>1154.611</v>
      </c>
      <c r="I50" s="190"/>
      <c r="J50" s="190">
        <f>J51</f>
        <v>1223.88766</v>
      </c>
      <c r="K50" s="190">
        <f>K51</f>
        <v>1309.5597962000002</v>
      </c>
      <c r="L50" s="101"/>
      <c r="M50" s="101"/>
      <c r="N50" s="101"/>
      <c r="O50" s="325"/>
      <c r="P50" s="801">
        <f>P51</f>
        <v>1183.243</v>
      </c>
    </row>
    <row r="51" spans="1:16" ht="15.75">
      <c r="A51" s="794"/>
      <c r="B51" s="201" t="s">
        <v>557</v>
      </c>
      <c r="C51" s="178"/>
      <c r="D51" s="178" t="s">
        <v>121</v>
      </c>
      <c r="E51" s="178" t="s">
        <v>423</v>
      </c>
      <c r="F51" s="195" t="s">
        <v>425</v>
      </c>
      <c r="G51" s="178">
        <v>120</v>
      </c>
      <c r="H51" s="190">
        <v>1154.611</v>
      </c>
      <c r="I51" s="190"/>
      <c r="J51" s="174">
        <f>H51*106%</f>
        <v>1223.88766</v>
      </c>
      <c r="K51" s="174">
        <f>J51*107%</f>
        <v>1309.5597962000002</v>
      </c>
      <c r="L51" s="101"/>
      <c r="M51" s="101"/>
      <c r="N51" s="101"/>
      <c r="O51" s="325"/>
      <c r="P51" s="801">
        <v>1183.243</v>
      </c>
    </row>
    <row r="52" spans="1:16" ht="51">
      <c r="A52" s="794"/>
      <c r="B52" s="342" t="s">
        <v>102</v>
      </c>
      <c r="C52" s="178"/>
      <c r="D52" s="178" t="s">
        <v>121</v>
      </c>
      <c r="E52" s="178" t="s">
        <v>423</v>
      </c>
      <c r="F52" s="202" t="s">
        <v>427</v>
      </c>
      <c r="G52" s="195"/>
      <c r="H52" s="181">
        <f>H53</f>
        <v>171.8</v>
      </c>
      <c r="I52" s="181"/>
      <c r="J52" s="181">
        <f>J53</f>
        <v>171.8</v>
      </c>
      <c r="K52" s="181">
        <f>K53</f>
        <v>171.8</v>
      </c>
      <c r="L52" s="101"/>
      <c r="M52" s="101"/>
      <c r="N52" s="101"/>
      <c r="O52" s="325"/>
      <c r="P52" s="811">
        <f>P53</f>
        <v>179.7</v>
      </c>
    </row>
    <row r="53" spans="1:16" ht="15.75">
      <c r="A53" s="794"/>
      <c r="B53" s="800" t="s">
        <v>428</v>
      </c>
      <c r="C53" s="178"/>
      <c r="D53" s="178" t="s">
        <v>121</v>
      </c>
      <c r="E53" s="178" t="s">
        <v>423</v>
      </c>
      <c r="F53" s="195" t="s">
        <v>427</v>
      </c>
      <c r="G53" s="195" t="s">
        <v>429</v>
      </c>
      <c r="H53" s="176">
        <v>171.8</v>
      </c>
      <c r="I53" s="176"/>
      <c r="J53" s="176">
        <v>171.8</v>
      </c>
      <c r="K53" s="176">
        <v>171.8</v>
      </c>
      <c r="L53" s="101"/>
      <c r="M53" s="101"/>
      <c r="N53" s="101"/>
      <c r="O53" s="325"/>
      <c r="P53" s="811">
        <v>179.7</v>
      </c>
    </row>
    <row r="54" spans="1:16" ht="64.5" customHeight="1">
      <c r="A54" s="794"/>
      <c r="B54" s="636" t="s">
        <v>103</v>
      </c>
      <c r="C54" s="178"/>
      <c r="D54" s="195" t="s">
        <v>121</v>
      </c>
      <c r="E54" s="195" t="s">
        <v>423</v>
      </c>
      <c r="F54" s="202" t="s">
        <v>431</v>
      </c>
      <c r="G54" s="195"/>
      <c r="H54" s="181">
        <f>H55</f>
        <v>263</v>
      </c>
      <c r="I54" s="181"/>
      <c r="J54" s="181">
        <f>J55</f>
        <v>263</v>
      </c>
      <c r="K54" s="181">
        <f>K55</f>
        <v>263</v>
      </c>
      <c r="L54" s="101"/>
      <c r="M54" s="101"/>
      <c r="N54" s="101"/>
      <c r="O54" s="325"/>
      <c r="P54" s="811">
        <f>P55</f>
        <v>303</v>
      </c>
    </row>
    <row r="55" spans="1:16" ht="15" customHeight="1">
      <c r="A55" s="794"/>
      <c r="B55" s="800" t="s">
        <v>434</v>
      </c>
      <c r="C55" s="195"/>
      <c r="D55" s="195" t="s">
        <v>121</v>
      </c>
      <c r="E55" s="195" t="s">
        <v>423</v>
      </c>
      <c r="F55" s="195" t="s">
        <v>431</v>
      </c>
      <c r="G55" s="195" t="s">
        <v>435</v>
      </c>
      <c r="H55" s="197">
        <v>263</v>
      </c>
      <c r="I55" s="197"/>
      <c r="J55" s="197">
        <v>263</v>
      </c>
      <c r="K55" s="197">
        <v>263</v>
      </c>
      <c r="L55" s="101"/>
      <c r="M55" s="101"/>
      <c r="N55" s="101"/>
      <c r="O55" s="325"/>
      <c r="P55" s="804">
        <v>303</v>
      </c>
    </row>
    <row r="56" spans="1:16" ht="57" customHeight="1">
      <c r="A56" s="794"/>
      <c r="B56" s="353" t="s">
        <v>104</v>
      </c>
      <c r="C56" s="195"/>
      <c r="D56" s="195" t="s">
        <v>121</v>
      </c>
      <c r="E56" s="195" t="s">
        <v>423</v>
      </c>
      <c r="F56" s="202" t="s">
        <v>437</v>
      </c>
      <c r="G56" s="195"/>
      <c r="H56" s="161">
        <f>H57</f>
        <v>130.1</v>
      </c>
      <c r="I56" s="161"/>
      <c r="J56" s="161">
        <f>J57</f>
        <v>130.1</v>
      </c>
      <c r="K56" s="161">
        <f>K57</f>
        <v>130.1</v>
      </c>
      <c r="L56" s="101"/>
      <c r="M56" s="101"/>
      <c r="N56" s="101"/>
      <c r="O56" s="325"/>
      <c r="P56" s="552">
        <f>P57</f>
        <v>169.6</v>
      </c>
    </row>
    <row r="57" spans="1:16" ht="15" customHeight="1">
      <c r="A57" s="794"/>
      <c r="B57" s="800" t="s">
        <v>434</v>
      </c>
      <c r="C57" s="195"/>
      <c r="D57" s="195" t="s">
        <v>121</v>
      </c>
      <c r="E57" s="195" t="s">
        <v>423</v>
      </c>
      <c r="F57" s="195" t="s">
        <v>437</v>
      </c>
      <c r="G57" s="195" t="s">
        <v>435</v>
      </c>
      <c r="H57" s="197">
        <v>130.1</v>
      </c>
      <c r="I57" s="197"/>
      <c r="J57" s="197">
        <v>130.1</v>
      </c>
      <c r="K57" s="197">
        <v>130.1</v>
      </c>
      <c r="L57" s="101"/>
      <c r="M57" s="101"/>
      <c r="N57" s="101"/>
      <c r="O57" s="325"/>
      <c r="P57" s="804">
        <v>169.6</v>
      </c>
    </row>
    <row r="58" spans="1:16" ht="27.75" customHeight="1" hidden="1">
      <c r="A58" s="794"/>
      <c r="B58" s="199" t="s">
        <v>480</v>
      </c>
      <c r="C58" s="178"/>
      <c r="D58" s="178" t="s">
        <v>121</v>
      </c>
      <c r="E58" s="178" t="s">
        <v>423</v>
      </c>
      <c r="F58" s="195" t="s">
        <v>481</v>
      </c>
      <c r="G58" s="195"/>
      <c r="H58" s="197"/>
      <c r="I58" s="197"/>
      <c r="J58" s="197"/>
      <c r="K58" s="197"/>
      <c r="L58" s="101"/>
      <c r="M58" s="101"/>
      <c r="N58" s="101"/>
      <c r="O58" s="325"/>
      <c r="P58" s="804"/>
    </row>
    <row r="59" spans="1:16" ht="63.75" hidden="1">
      <c r="A59" s="794"/>
      <c r="B59" s="637" t="s">
        <v>105</v>
      </c>
      <c r="C59" s="178"/>
      <c r="D59" s="178" t="s">
        <v>121</v>
      </c>
      <c r="E59" s="178" t="s">
        <v>423</v>
      </c>
      <c r="F59" s="202" t="s">
        <v>483</v>
      </c>
      <c r="G59" s="195"/>
      <c r="H59" s="161">
        <f>H60+H61</f>
        <v>546.714</v>
      </c>
      <c r="I59" s="161"/>
      <c r="J59" s="161">
        <f>J60+J61</f>
        <v>546.7</v>
      </c>
      <c r="K59" s="161">
        <f>K60+K61</f>
        <v>546.7</v>
      </c>
      <c r="L59" s="101"/>
      <c r="M59" s="101"/>
      <c r="N59" s="101"/>
      <c r="O59" s="325"/>
      <c r="P59" s="804">
        <f>P60+P61</f>
        <v>0</v>
      </c>
    </row>
    <row r="60" spans="1:16" ht="15.75" hidden="1">
      <c r="A60" s="794"/>
      <c r="B60" s="201" t="s">
        <v>557</v>
      </c>
      <c r="C60" s="178"/>
      <c r="D60" s="178" t="s">
        <v>121</v>
      </c>
      <c r="E60" s="178" t="s">
        <v>423</v>
      </c>
      <c r="F60" s="195" t="s">
        <v>483</v>
      </c>
      <c r="G60" s="195" t="s">
        <v>484</v>
      </c>
      <c r="H60" s="197">
        <f>546.7-45.2+0.014</f>
        <v>501.51400000000007</v>
      </c>
      <c r="I60" s="197"/>
      <c r="J60" s="197">
        <f>546.7-45.2</f>
        <v>501.50000000000006</v>
      </c>
      <c r="K60" s="197">
        <f>546.7-45.2</f>
        <v>501.50000000000006</v>
      </c>
      <c r="L60" s="101"/>
      <c r="M60" s="101"/>
      <c r="N60" s="101"/>
      <c r="O60" s="325"/>
      <c r="P60" s="804">
        <v>0</v>
      </c>
    </row>
    <row r="61" spans="1:16" s="289" customFormat="1" ht="24.75" customHeight="1" hidden="1">
      <c r="A61" s="793"/>
      <c r="B61" s="359" t="s">
        <v>553</v>
      </c>
      <c r="C61" s="184"/>
      <c r="D61" s="184" t="s">
        <v>121</v>
      </c>
      <c r="E61" s="184" t="s">
        <v>423</v>
      </c>
      <c r="F61" s="189" t="s">
        <v>483</v>
      </c>
      <c r="G61" s="189" t="s">
        <v>485</v>
      </c>
      <c r="H61" s="175">
        <v>45.2</v>
      </c>
      <c r="I61" s="175"/>
      <c r="J61" s="175">
        <v>45.2</v>
      </c>
      <c r="K61" s="175">
        <v>45.2</v>
      </c>
      <c r="L61" s="325"/>
      <c r="M61" s="325"/>
      <c r="N61" s="325"/>
      <c r="O61" s="325"/>
      <c r="P61" s="804">
        <v>0</v>
      </c>
    </row>
    <row r="62" spans="1:16" ht="15.75" hidden="1">
      <c r="A62" s="794"/>
      <c r="B62" s="204" t="s">
        <v>491</v>
      </c>
      <c r="C62" s="205"/>
      <c r="D62" s="206" t="s">
        <v>121</v>
      </c>
      <c r="E62" s="207" t="s">
        <v>492</v>
      </c>
      <c r="F62" s="195"/>
      <c r="G62" s="195"/>
      <c r="H62" s="197"/>
      <c r="I62" s="197"/>
      <c r="J62" s="197"/>
      <c r="K62" s="197"/>
      <c r="L62" s="101"/>
      <c r="M62" s="101"/>
      <c r="N62" s="101"/>
      <c r="O62" s="325"/>
      <c r="P62" s="552"/>
    </row>
    <row r="63" spans="1:16" ht="25.5" hidden="1">
      <c r="A63" s="794"/>
      <c r="B63" s="177" t="s">
        <v>642</v>
      </c>
      <c r="C63" s="195"/>
      <c r="D63" s="179" t="s">
        <v>121</v>
      </c>
      <c r="E63" s="202" t="s">
        <v>492</v>
      </c>
      <c r="F63" s="202" t="s">
        <v>494</v>
      </c>
      <c r="G63" s="195"/>
      <c r="H63" s="197"/>
      <c r="I63" s="197"/>
      <c r="J63" s="197"/>
      <c r="K63" s="197"/>
      <c r="L63" s="101"/>
      <c r="M63" s="101"/>
      <c r="N63" s="101"/>
      <c r="O63" s="325"/>
      <c r="P63" s="552"/>
    </row>
    <row r="64" spans="1:16" ht="25.5" hidden="1">
      <c r="A64" s="794"/>
      <c r="B64" s="209" t="s">
        <v>495</v>
      </c>
      <c r="C64" s="205"/>
      <c r="D64" s="178" t="s">
        <v>121</v>
      </c>
      <c r="E64" s="195" t="s">
        <v>492</v>
      </c>
      <c r="F64" s="195" t="s">
        <v>496</v>
      </c>
      <c r="G64" s="195"/>
      <c r="H64" s="197"/>
      <c r="I64" s="197"/>
      <c r="J64" s="197"/>
      <c r="K64" s="197"/>
      <c r="L64" s="101"/>
      <c r="M64" s="101"/>
      <c r="N64" s="101"/>
      <c r="O64" s="325"/>
      <c r="P64" s="552"/>
    </row>
    <row r="65" spans="1:16" ht="15.75">
      <c r="A65" s="794"/>
      <c r="B65" s="183" t="s">
        <v>497</v>
      </c>
      <c r="C65" s="195"/>
      <c r="D65" s="184" t="s">
        <v>121</v>
      </c>
      <c r="E65" s="189" t="s">
        <v>498</v>
      </c>
      <c r="F65" s="179" t="s">
        <v>362</v>
      </c>
      <c r="G65" s="179" t="s">
        <v>362</v>
      </c>
      <c r="H65" s="182">
        <f>H66</f>
        <v>2000</v>
      </c>
      <c r="I65" s="182"/>
      <c r="J65" s="182">
        <f aca="true" t="shared" si="1" ref="J65:K67">J66</f>
        <v>2000</v>
      </c>
      <c r="K65" s="182">
        <f t="shared" si="1"/>
        <v>2000</v>
      </c>
      <c r="L65" s="101"/>
      <c r="M65" s="101"/>
      <c r="N65" s="101"/>
      <c r="O65" s="325"/>
      <c r="P65" s="813">
        <f>P66</f>
        <v>2016.0088</v>
      </c>
    </row>
    <row r="66" spans="1:16" s="140" customFormat="1" ht="38.25">
      <c r="A66" s="794"/>
      <c r="B66" s="183" t="s">
        <v>493</v>
      </c>
      <c r="C66" s="195"/>
      <c r="D66" s="184" t="s">
        <v>121</v>
      </c>
      <c r="E66" s="189" t="s">
        <v>498</v>
      </c>
      <c r="F66" s="178">
        <v>9900000</v>
      </c>
      <c r="G66" s="179"/>
      <c r="H66" s="174">
        <f>H67</f>
        <v>2000</v>
      </c>
      <c r="I66" s="174"/>
      <c r="J66" s="174">
        <f t="shared" si="1"/>
        <v>2000</v>
      </c>
      <c r="K66" s="174">
        <f t="shared" si="1"/>
        <v>2000</v>
      </c>
      <c r="L66" s="147"/>
      <c r="M66" s="147"/>
      <c r="N66" s="147"/>
      <c r="O66" s="340"/>
      <c r="P66" s="813">
        <f>P67</f>
        <v>2016.0088</v>
      </c>
    </row>
    <row r="67" spans="1:16" ht="25.5">
      <c r="A67" s="794"/>
      <c r="B67" s="183" t="s">
        <v>499</v>
      </c>
      <c r="C67" s="195"/>
      <c r="D67" s="184" t="s">
        <v>121</v>
      </c>
      <c r="E67" s="189" t="s">
        <v>498</v>
      </c>
      <c r="F67" s="202" t="s">
        <v>500</v>
      </c>
      <c r="G67" s="178" t="s">
        <v>362</v>
      </c>
      <c r="H67" s="174">
        <f>H68</f>
        <v>2000</v>
      </c>
      <c r="I67" s="174"/>
      <c r="J67" s="174">
        <f t="shared" si="1"/>
        <v>2000</v>
      </c>
      <c r="K67" s="174">
        <f t="shared" si="1"/>
        <v>2000</v>
      </c>
      <c r="L67" s="101"/>
      <c r="M67" s="101"/>
      <c r="N67" s="101"/>
      <c r="O67" s="325"/>
      <c r="P67" s="813">
        <f>P68</f>
        <v>2016.0088</v>
      </c>
    </row>
    <row r="68" spans="1:16" ht="15.75">
      <c r="A68" s="794"/>
      <c r="B68" s="800" t="s">
        <v>501</v>
      </c>
      <c r="C68" s="195"/>
      <c r="D68" s="184" t="s">
        <v>121</v>
      </c>
      <c r="E68" s="189" t="s">
        <v>498</v>
      </c>
      <c r="F68" s="195" t="s">
        <v>500</v>
      </c>
      <c r="G68" s="178">
        <v>870</v>
      </c>
      <c r="H68" s="174">
        <v>2000</v>
      </c>
      <c r="I68" s="174"/>
      <c r="J68" s="174">
        <v>2000</v>
      </c>
      <c r="K68" s="174">
        <v>2000</v>
      </c>
      <c r="L68" s="101"/>
      <c r="M68" s="101"/>
      <c r="N68" s="101"/>
      <c r="O68" s="325"/>
      <c r="P68" s="814">
        <f>2175-2-1156.9912+1000</f>
        <v>2016.0088</v>
      </c>
    </row>
    <row r="69" spans="1:16" s="289" customFormat="1" ht="15.75">
      <c r="A69" s="793"/>
      <c r="B69" s="350" t="s">
        <v>502</v>
      </c>
      <c r="C69" s="184"/>
      <c r="D69" s="184" t="s">
        <v>121</v>
      </c>
      <c r="E69" s="189" t="s">
        <v>503</v>
      </c>
      <c r="F69" s="189"/>
      <c r="G69" s="136"/>
      <c r="H69" s="160">
        <f>H74</f>
        <v>96.883</v>
      </c>
      <c r="I69" s="160"/>
      <c r="J69" s="160">
        <f>J74</f>
        <v>108</v>
      </c>
      <c r="K69" s="160">
        <f>K74</f>
        <v>108</v>
      </c>
      <c r="L69" s="325"/>
      <c r="M69" s="325"/>
      <c r="N69" s="325"/>
      <c r="O69" s="325"/>
      <c r="P69" s="804">
        <f>P74+P77+P71</f>
        <v>1087.3090000000002</v>
      </c>
    </row>
    <row r="70" spans="1:16" s="289" customFormat="1" ht="38.25">
      <c r="A70" s="793"/>
      <c r="B70" s="350" t="s">
        <v>414</v>
      </c>
      <c r="C70" s="184"/>
      <c r="D70" s="184" t="s">
        <v>121</v>
      </c>
      <c r="E70" s="189" t="s">
        <v>503</v>
      </c>
      <c r="F70" s="189" t="s">
        <v>488</v>
      </c>
      <c r="G70" s="136"/>
      <c r="H70" s="160"/>
      <c r="I70" s="160"/>
      <c r="J70" s="160"/>
      <c r="K70" s="160"/>
      <c r="L70" s="325"/>
      <c r="M70" s="325"/>
      <c r="N70" s="325"/>
      <c r="O70" s="325"/>
      <c r="P70" s="804">
        <f>P71</f>
        <v>547.48</v>
      </c>
    </row>
    <row r="71" spans="1:16" ht="63.75">
      <c r="A71" s="794"/>
      <c r="B71" s="637" t="s">
        <v>105</v>
      </c>
      <c r="C71" s="178"/>
      <c r="D71" s="178" t="s">
        <v>121</v>
      </c>
      <c r="E71" s="195" t="s">
        <v>503</v>
      </c>
      <c r="F71" s="202" t="s">
        <v>483</v>
      </c>
      <c r="G71" s="195"/>
      <c r="H71" s="161">
        <f>H72+H73</f>
        <v>546.714</v>
      </c>
      <c r="I71" s="161"/>
      <c r="J71" s="161">
        <f>J72+J73</f>
        <v>546.7</v>
      </c>
      <c r="K71" s="161">
        <f>K72+K73</f>
        <v>546.7</v>
      </c>
      <c r="L71" s="101"/>
      <c r="M71" s="101"/>
      <c r="N71" s="101"/>
      <c r="O71" s="325"/>
      <c r="P71" s="804">
        <f>P72+P73</f>
        <v>547.48</v>
      </c>
    </row>
    <row r="72" spans="1:16" ht="15.75">
      <c r="A72" s="794"/>
      <c r="B72" s="201" t="s">
        <v>557</v>
      </c>
      <c r="C72" s="178"/>
      <c r="D72" s="178" t="s">
        <v>121</v>
      </c>
      <c r="E72" s="195" t="s">
        <v>503</v>
      </c>
      <c r="F72" s="195" t="s">
        <v>483</v>
      </c>
      <c r="G72" s="195" t="s">
        <v>484</v>
      </c>
      <c r="H72" s="197">
        <f>546.7-45.2+0.014</f>
        <v>501.51400000000007</v>
      </c>
      <c r="I72" s="197"/>
      <c r="J72" s="197">
        <f>546.7-45.2</f>
        <v>501.50000000000006</v>
      </c>
      <c r="K72" s="197">
        <f>546.7-45.2</f>
        <v>501.50000000000006</v>
      </c>
      <c r="L72" s="101"/>
      <c r="M72" s="101"/>
      <c r="N72" s="101"/>
      <c r="O72" s="325"/>
      <c r="P72" s="804">
        <v>510.28</v>
      </c>
    </row>
    <row r="73" spans="1:16" s="289" customFormat="1" ht="24.75" customHeight="1">
      <c r="A73" s="793"/>
      <c r="B73" s="359" t="s">
        <v>553</v>
      </c>
      <c r="C73" s="184"/>
      <c r="D73" s="184" t="s">
        <v>121</v>
      </c>
      <c r="E73" s="195" t="s">
        <v>503</v>
      </c>
      <c r="F73" s="189" t="s">
        <v>483</v>
      </c>
      <c r="G73" s="189" t="s">
        <v>485</v>
      </c>
      <c r="H73" s="175">
        <v>45.2</v>
      </c>
      <c r="I73" s="175"/>
      <c r="J73" s="175">
        <v>45.2</v>
      </c>
      <c r="K73" s="175">
        <v>45.2</v>
      </c>
      <c r="L73" s="325"/>
      <c r="M73" s="325"/>
      <c r="N73" s="325"/>
      <c r="O73" s="325"/>
      <c r="P73" s="804">
        <v>37.2</v>
      </c>
    </row>
    <row r="74" spans="1:16" ht="25.5">
      <c r="A74" s="794"/>
      <c r="B74" s="183" t="s">
        <v>504</v>
      </c>
      <c r="C74" s="202"/>
      <c r="D74" s="195" t="s">
        <v>121</v>
      </c>
      <c r="E74" s="195" t="s">
        <v>503</v>
      </c>
      <c r="F74" s="195" t="s">
        <v>505</v>
      </c>
      <c r="G74" s="202"/>
      <c r="H74" s="181">
        <f>H75</f>
        <v>96.883</v>
      </c>
      <c r="I74" s="181"/>
      <c r="J74" s="181">
        <f>J75</f>
        <v>108</v>
      </c>
      <c r="K74" s="181">
        <f>K75</f>
        <v>108</v>
      </c>
      <c r="L74" s="101"/>
      <c r="M74" s="101"/>
      <c r="N74" s="101"/>
      <c r="O74" s="325"/>
      <c r="P74" s="811">
        <f>P75</f>
        <v>539.8290000000001</v>
      </c>
    </row>
    <row r="75" spans="1:16" ht="38.25">
      <c r="A75" s="794"/>
      <c r="B75" s="350" t="s">
        <v>33</v>
      </c>
      <c r="C75" s="202"/>
      <c r="D75" s="195" t="s">
        <v>121</v>
      </c>
      <c r="E75" s="195" t="s">
        <v>503</v>
      </c>
      <c r="F75" s="202" t="s">
        <v>507</v>
      </c>
      <c r="G75" s="202"/>
      <c r="H75" s="176">
        <f>H76+H80</f>
        <v>96.883</v>
      </c>
      <c r="I75" s="176"/>
      <c r="J75" s="176">
        <f>J76+J80</f>
        <v>108</v>
      </c>
      <c r="K75" s="176">
        <f>K76+K80</f>
        <v>108</v>
      </c>
      <c r="L75" s="101"/>
      <c r="M75" s="101"/>
      <c r="N75" s="101"/>
      <c r="O75" s="325"/>
      <c r="P75" s="811">
        <f>P76+P80+P79+P78</f>
        <v>539.8290000000001</v>
      </c>
    </row>
    <row r="76" spans="1:17" ht="24.75" customHeight="1">
      <c r="A76" s="794"/>
      <c r="B76" s="320" t="s">
        <v>553</v>
      </c>
      <c r="C76" s="202"/>
      <c r="D76" s="195" t="s">
        <v>121</v>
      </c>
      <c r="E76" s="195" t="s">
        <v>503</v>
      </c>
      <c r="F76" s="195" t="s">
        <v>507</v>
      </c>
      <c r="G76" s="195" t="s">
        <v>485</v>
      </c>
      <c r="H76" s="193">
        <f>105-11.117</f>
        <v>93.883</v>
      </c>
      <c r="I76" s="193"/>
      <c r="J76" s="193">
        <v>105</v>
      </c>
      <c r="K76" s="193">
        <v>105</v>
      </c>
      <c r="L76" s="101"/>
      <c r="M76" s="101"/>
      <c r="N76" s="101"/>
      <c r="O76" s="325"/>
      <c r="P76" s="811">
        <f>198.2-18.4</f>
        <v>179.79999999999998</v>
      </c>
      <c r="Q76" s="100">
        <v>5</v>
      </c>
    </row>
    <row r="77" spans="1:18" ht="24.75" customHeight="1" hidden="1">
      <c r="A77" s="794"/>
      <c r="B77" s="446" t="s">
        <v>558</v>
      </c>
      <c r="C77" s="202"/>
      <c r="D77" s="195" t="s">
        <v>121</v>
      </c>
      <c r="E77" s="195" t="s">
        <v>503</v>
      </c>
      <c r="F77" s="195" t="s">
        <v>507</v>
      </c>
      <c r="G77" s="195" t="s">
        <v>559</v>
      </c>
      <c r="H77" s="193"/>
      <c r="I77" s="193"/>
      <c r="J77" s="193"/>
      <c r="K77" s="193"/>
      <c r="L77" s="101"/>
      <c r="M77" s="101"/>
      <c r="N77" s="101"/>
      <c r="O77" s="325"/>
      <c r="P77" s="811"/>
      <c r="Q77" s="100">
        <v>5</v>
      </c>
      <c r="R77" s="100" t="s">
        <v>643</v>
      </c>
    </row>
    <row r="78" spans="1:16" ht="24.75" customHeight="1">
      <c r="A78" s="794"/>
      <c r="B78" s="350" t="s">
        <v>46</v>
      </c>
      <c r="C78" s="202"/>
      <c r="D78" s="195" t="s">
        <v>121</v>
      </c>
      <c r="E78" s="195" t="s">
        <v>503</v>
      </c>
      <c r="F78" s="195" t="s">
        <v>507</v>
      </c>
      <c r="G78" s="195" t="s">
        <v>45</v>
      </c>
      <c r="H78" s="193"/>
      <c r="I78" s="193"/>
      <c r="J78" s="193"/>
      <c r="K78" s="193"/>
      <c r="L78" s="101"/>
      <c r="M78" s="101"/>
      <c r="N78" s="101"/>
      <c r="O78" s="325"/>
      <c r="P78" s="811">
        <v>82.09</v>
      </c>
    </row>
    <row r="79" spans="1:16" ht="12" customHeight="1">
      <c r="A79" s="794"/>
      <c r="B79" s="742" t="s">
        <v>558</v>
      </c>
      <c r="C79" s="202"/>
      <c r="D79" s="195" t="s">
        <v>121</v>
      </c>
      <c r="E79" s="195" t="s">
        <v>503</v>
      </c>
      <c r="F79" s="195" t="s">
        <v>507</v>
      </c>
      <c r="G79" s="195" t="s">
        <v>559</v>
      </c>
      <c r="H79" s="193">
        <f>105-11.117</f>
        <v>93.883</v>
      </c>
      <c r="I79" s="193"/>
      <c r="J79" s="193">
        <v>105</v>
      </c>
      <c r="K79" s="193">
        <v>105</v>
      </c>
      <c r="L79" s="101"/>
      <c r="M79" s="101"/>
      <c r="N79" s="101"/>
      <c r="O79" s="325"/>
      <c r="P79" s="811">
        <f>232.09-82.09+54.539</f>
        <v>204.539</v>
      </c>
    </row>
    <row r="80" spans="1:23" ht="15.75">
      <c r="A80" s="794"/>
      <c r="B80" s="800" t="s">
        <v>508</v>
      </c>
      <c r="C80" s="202"/>
      <c r="D80" s="195" t="s">
        <v>121</v>
      </c>
      <c r="E80" s="195" t="s">
        <v>503</v>
      </c>
      <c r="F80" s="195" t="s">
        <v>507</v>
      </c>
      <c r="G80" s="195" t="s">
        <v>509</v>
      </c>
      <c r="H80" s="193">
        <v>3</v>
      </c>
      <c r="I80" s="193"/>
      <c r="J80" s="193">
        <v>3</v>
      </c>
      <c r="K80" s="193">
        <v>3</v>
      </c>
      <c r="L80" s="101"/>
      <c r="M80" s="101"/>
      <c r="N80" s="101"/>
      <c r="O80" s="325"/>
      <c r="P80" s="811">
        <f>13+2+W80+150-232.09+18.4</f>
        <v>73.40000000000003</v>
      </c>
      <c r="W80" s="710">
        <f>82.09+40</f>
        <v>122.09</v>
      </c>
    </row>
    <row r="81" spans="1:16" s="270" customFormat="1" ht="14.25">
      <c r="A81" s="815"/>
      <c r="B81" s="448" t="s">
        <v>510</v>
      </c>
      <c r="C81" s="449"/>
      <c r="D81" s="449" t="s">
        <v>511</v>
      </c>
      <c r="E81" s="449"/>
      <c r="F81" s="449"/>
      <c r="G81" s="449"/>
      <c r="H81" s="450">
        <f>H82</f>
        <v>617</v>
      </c>
      <c r="I81" s="450"/>
      <c r="J81" s="450">
        <f>J82</f>
        <v>605.883</v>
      </c>
      <c r="K81" s="450">
        <f>K82</f>
        <v>605.883</v>
      </c>
      <c r="L81" s="271"/>
      <c r="M81" s="271"/>
      <c r="N81" s="271"/>
      <c r="O81" s="271"/>
      <c r="P81" s="816">
        <f>P82</f>
        <v>552.8499999999999</v>
      </c>
    </row>
    <row r="82" spans="1:16" ht="15.75">
      <c r="A82" s="794"/>
      <c r="B82" s="183" t="s">
        <v>512</v>
      </c>
      <c r="C82" s="202"/>
      <c r="D82" s="195" t="s">
        <v>511</v>
      </c>
      <c r="E82" s="195" t="s">
        <v>513</v>
      </c>
      <c r="F82" s="202"/>
      <c r="G82" s="202"/>
      <c r="H82" s="176">
        <f>H83</f>
        <v>617</v>
      </c>
      <c r="I82" s="176"/>
      <c r="J82" s="176">
        <f>J83</f>
        <v>605.883</v>
      </c>
      <c r="K82" s="176">
        <f>K83</f>
        <v>605.883</v>
      </c>
      <c r="L82" s="101"/>
      <c r="M82" s="101"/>
      <c r="N82" s="101"/>
      <c r="O82" s="325"/>
      <c r="P82" s="548">
        <f>P83</f>
        <v>552.8499999999999</v>
      </c>
    </row>
    <row r="83" spans="1:16" ht="63.75">
      <c r="A83" s="794"/>
      <c r="B83" s="640" t="s">
        <v>106</v>
      </c>
      <c r="C83" s="195"/>
      <c r="D83" s="195" t="s">
        <v>511</v>
      </c>
      <c r="E83" s="195" t="s">
        <v>513</v>
      </c>
      <c r="F83" s="641" t="s">
        <v>515</v>
      </c>
      <c r="G83" s="195"/>
      <c r="H83" s="176">
        <f>H84+H85</f>
        <v>617</v>
      </c>
      <c r="I83" s="176"/>
      <c r="J83" s="176">
        <f>J84+J85</f>
        <v>605.883</v>
      </c>
      <c r="K83" s="176">
        <f>K84+K85</f>
        <v>605.883</v>
      </c>
      <c r="L83" s="101"/>
      <c r="M83" s="101"/>
      <c r="N83" s="101"/>
      <c r="O83" s="325"/>
      <c r="P83" s="817">
        <f>P84+P85</f>
        <v>552.8499999999999</v>
      </c>
    </row>
    <row r="84" spans="1:16" ht="15.75">
      <c r="A84" s="794"/>
      <c r="B84" s="800" t="s">
        <v>557</v>
      </c>
      <c r="C84" s="195"/>
      <c r="D84" s="195" t="s">
        <v>511</v>
      </c>
      <c r="E84" s="195" t="s">
        <v>513</v>
      </c>
      <c r="F84" s="451" t="s">
        <v>515</v>
      </c>
      <c r="G84" s="195" t="s">
        <v>484</v>
      </c>
      <c r="H84" s="176">
        <v>555.32</v>
      </c>
      <c r="I84" s="176"/>
      <c r="J84" s="176">
        <v>555.32</v>
      </c>
      <c r="K84" s="176">
        <v>555.32</v>
      </c>
      <c r="L84" s="101"/>
      <c r="M84" s="101"/>
      <c r="N84" s="101"/>
      <c r="O84" s="325"/>
      <c r="P84" s="811">
        <f>493.39+13.335</f>
        <v>506.72499999999997</v>
      </c>
    </row>
    <row r="85" spans="1:23" ht="24.75" customHeight="1">
      <c r="A85" s="794"/>
      <c r="B85" s="320" t="s">
        <v>553</v>
      </c>
      <c r="C85" s="195"/>
      <c r="D85" s="195" t="s">
        <v>511</v>
      </c>
      <c r="E85" s="195" t="s">
        <v>513</v>
      </c>
      <c r="F85" s="451" t="s">
        <v>515</v>
      </c>
      <c r="G85" s="195" t="s">
        <v>485</v>
      </c>
      <c r="H85" s="176">
        <f>50.563+11.117</f>
        <v>61.68000000000001</v>
      </c>
      <c r="I85" s="176"/>
      <c r="J85" s="176">
        <v>50.563</v>
      </c>
      <c r="K85" s="176">
        <v>50.563</v>
      </c>
      <c r="L85" s="101"/>
      <c r="M85" s="101"/>
      <c r="N85" s="101"/>
      <c r="O85" s="325"/>
      <c r="P85" s="811">
        <f>107.41+W85-61.326</f>
        <v>46.12499999999999</v>
      </c>
      <c r="W85" s="728">
        <v>0.041</v>
      </c>
    </row>
    <row r="86" spans="1:16" s="270" customFormat="1" ht="32.25" customHeight="1">
      <c r="A86" s="818"/>
      <c r="B86" s="437" t="s">
        <v>516</v>
      </c>
      <c r="C86" s="438"/>
      <c r="D86" s="438" t="s">
        <v>517</v>
      </c>
      <c r="E86" s="438"/>
      <c r="F86" s="438"/>
      <c r="G86" s="438"/>
      <c r="H86" s="453">
        <f>H87</f>
        <v>1397</v>
      </c>
      <c r="I86" s="453"/>
      <c r="J86" s="453">
        <f>J87</f>
        <v>1182</v>
      </c>
      <c r="K86" s="453">
        <f>K87</f>
        <v>1022</v>
      </c>
      <c r="L86" s="271"/>
      <c r="M86" s="271"/>
      <c r="N86" s="271"/>
      <c r="O86" s="271"/>
      <c r="P86" s="819">
        <f>P87</f>
        <v>1182</v>
      </c>
    </row>
    <row r="87" spans="1:16" ht="25.5">
      <c r="A87" s="794"/>
      <c r="B87" s="183" t="s">
        <v>518</v>
      </c>
      <c r="C87" s="195"/>
      <c r="D87" s="195" t="s">
        <v>517</v>
      </c>
      <c r="E87" s="195" t="s">
        <v>519</v>
      </c>
      <c r="F87" s="195"/>
      <c r="G87" s="195"/>
      <c r="H87" s="174">
        <f>H88</f>
        <v>1397</v>
      </c>
      <c r="I87" s="174"/>
      <c r="J87" s="174">
        <f>J88</f>
        <v>1182</v>
      </c>
      <c r="K87" s="174">
        <f>K88</f>
        <v>1022</v>
      </c>
      <c r="L87" s="101"/>
      <c r="M87" s="101"/>
      <c r="N87" s="101"/>
      <c r="O87" s="325"/>
      <c r="P87" s="820">
        <f>P88</f>
        <v>1182</v>
      </c>
    </row>
    <row r="88" spans="1:16" ht="39" customHeight="1">
      <c r="A88" s="794"/>
      <c r="B88" s="183" t="s">
        <v>479</v>
      </c>
      <c r="C88" s="195"/>
      <c r="D88" s="195" t="s">
        <v>517</v>
      </c>
      <c r="E88" s="195" t="s">
        <v>519</v>
      </c>
      <c r="F88" s="195" t="s">
        <v>521</v>
      </c>
      <c r="G88" s="461"/>
      <c r="H88" s="252">
        <f>H89+H94</f>
        <v>1397</v>
      </c>
      <c r="I88" s="252"/>
      <c r="J88" s="252">
        <f>J89+J94</f>
        <v>1182</v>
      </c>
      <c r="K88" s="252">
        <f>K89+K94</f>
        <v>1022</v>
      </c>
      <c r="L88" s="101"/>
      <c r="M88" s="101"/>
      <c r="N88" s="101"/>
      <c r="O88" s="325"/>
      <c r="P88" s="879">
        <f>P89+P94</f>
        <v>1182</v>
      </c>
    </row>
    <row r="89" spans="1:16" ht="63.75">
      <c r="A89" s="794"/>
      <c r="B89" s="222" t="s">
        <v>107</v>
      </c>
      <c r="C89" s="195"/>
      <c r="D89" s="195" t="s">
        <v>517</v>
      </c>
      <c r="E89" s="195" t="s">
        <v>519</v>
      </c>
      <c r="F89" s="195" t="s">
        <v>523</v>
      </c>
      <c r="G89" s="178"/>
      <c r="H89" s="176">
        <f>H90+H92</f>
        <v>711</v>
      </c>
      <c r="I89" s="176"/>
      <c r="J89" s="176">
        <f>J90+J92</f>
        <v>496</v>
      </c>
      <c r="K89" s="176">
        <f>K90+K92</f>
        <v>336</v>
      </c>
      <c r="L89" s="101"/>
      <c r="M89" s="101"/>
      <c r="N89" s="101"/>
      <c r="O89" s="325"/>
      <c r="P89" s="548">
        <f>P90+P92</f>
        <v>496</v>
      </c>
    </row>
    <row r="90" spans="1:16" ht="63.75">
      <c r="A90" s="794"/>
      <c r="B90" s="183" t="s">
        <v>108</v>
      </c>
      <c r="C90" s="195"/>
      <c r="D90" s="195" t="s">
        <v>517</v>
      </c>
      <c r="E90" s="195" t="s">
        <v>519</v>
      </c>
      <c r="F90" s="202" t="s">
        <v>525</v>
      </c>
      <c r="G90" s="178"/>
      <c r="H90" s="176">
        <f>H91</f>
        <v>426</v>
      </c>
      <c r="I90" s="176"/>
      <c r="J90" s="176">
        <f>J91</f>
        <v>296</v>
      </c>
      <c r="K90" s="176">
        <f>K91</f>
        <v>136</v>
      </c>
      <c r="L90" s="101"/>
      <c r="M90" s="101"/>
      <c r="N90" s="101"/>
      <c r="O90" s="325"/>
      <c r="P90" s="548">
        <f>P91</f>
        <v>296</v>
      </c>
    </row>
    <row r="91" spans="1:16" ht="24.75" customHeight="1">
      <c r="A91" s="794"/>
      <c r="B91" s="320" t="s">
        <v>553</v>
      </c>
      <c r="C91" s="195"/>
      <c r="D91" s="195" t="s">
        <v>517</v>
      </c>
      <c r="E91" s="195" t="s">
        <v>519</v>
      </c>
      <c r="F91" s="195" t="s">
        <v>525</v>
      </c>
      <c r="G91" s="178">
        <v>240</v>
      </c>
      <c r="H91" s="176">
        <v>426</v>
      </c>
      <c r="I91" s="176"/>
      <c r="J91" s="176">
        <v>296</v>
      </c>
      <c r="K91" s="176">
        <v>136</v>
      </c>
      <c r="L91" s="101"/>
      <c r="M91" s="101"/>
      <c r="N91" s="101"/>
      <c r="O91" s="325"/>
      <c r="P91" s="811">
        <v>296</v>
      </c>
    </row>
    <row r="92" spans="1:16" ht="103.5" customHeight="1">
      <c r="A92" s="794"/>
      <c r="B92" s="183" t="s">
        <v>109</v>
      </c>
      <c r="C92" s="195"/>
      <c r="D92" s="195" t="s">
        <v>517</v>
      </c>
      <c r="E92" s="195" t="s">
        <v>519</v>
      </c>
      <c r="F92" s="202" t="s">
        <v>527</v>
      </c>
      <c r="G92" s="178"/>
      <c r="H92" s="176">
        <f>H93</f>
        <v>285</v>
      </c>
      <c r="I92" s="176"/>
      <c r="J92" s="176">
        <f>J93</f>
        <v>200</v>
      </c>
      <c r="K92" s="176">
        <f>K93</f>
        <v>200</v>
      </c>
      <c r="L92" s="101"/>
      <c r="M92" s="101"/>
      <c r="N92" s="101"/>
      <c r="O92" s="325"/>
      <c r="P92" s="811">
        <f>P93</f>
        <v>200</v>
      </c>
    </row>
    <row r="93" spans="1:16" ht="24.75" customHeight="1">
      <c r="A93" s="794"/>
      <c r="B93" s="320" t="s">
        <v>553</v>
      </c>
      <c r="C93" s="195"/>
      <c r="D93" s="195" t="s">
        <v>517</v>
      </c>
      <c r="E93" s="195" t="s">
        <v>519</v>
      </c>
      <c r="F93" s="195" t="s">
        <v>527</v>
      </c>
      <c r="G93" s="178">
        <v>240</v>
      </c>
      <c r="H93" s="176">
        <v>285</v>
      </c>
      <c r="I93" s="176"/>
      <c r="J93" s="176">
        <v>200</v>
      </c>
      <c r="K93" s="176">
        <v>200</v>
      </c>
      <c r="L93" s="101"/>
      <c r="M93" s="101"/>
      <c r="N93" s="101"/>
      <c r="O93" s="325"/>
      <c r="P93" s="811">
        <v>200</v>
      </c>
    </row>
    <row r="94" spans="1:16" ht="63.75">
      <c r="A94" s="794"/>
      <c r="B94" s="222" t="s">
        <v>233</v>
      </c>
      <c r="C94" s="202"/>
      <c r="D94" s="195" t="s">
        <v>517</v>
      </c>
      <c r="E94" s="195" t="s">
        <v>519</v>
      </c>
      <c r="F94" s="202" t="s">
        <v>529</v>
      </c>
      <c r="G94" s="202"/>
      <c r="H94" s="181">
        <f>H95</f>
        <v>686</v>
      </c>
      <c r="I94" s="181"/>
      <c r="J94" s="181">
        <f>J95</f>
        <v>686</v>
      </c>
      <c r="K94" s="181">
        <f>K95</f>
        <v>686</v>
      </c>
      <c r="L94" s="101"/>
      <c r="M94" s="101"/>
      <c r="N94" s="101"/>
      <c r="O94" s="325"/>
      <c r="P94" s="817">
        <f>P95</f>
        <v>686</v>
      </c>
    </row>
    <row r="95" spans="1:16" ht="51">
      <c r="A95" s="794"/>
      <c r="B95" s="183" t="s">
        <v>234</v>
      </c>
      <c r="C95" s="202"/>
      <c r="D95" s="195" t="s">
        <v>517</v>
      </c>
      <c r="E95" s="195" t="s">
        <v>519</v>
      </c>
      <c r="F95" s="202" t="s">
        <v>531</v>
      </c>
      <c r="G95" s="202"/>
      <c r="H95" s="176">
        <f>H97</f>
        <v>686</v>
      </c>
      <c r="I95" s="176"/>
      <c r="J95" s="176">
        <f>J97</f>
        <v>686</v>
      </c>
      <c r="K95" s="176">
        <f>K97</f>
        <v>686</v>
      </c>
      <c r="L95" s="101"/>
      <c r="M95" s="101"/>
      <c r="N95" s="101"/>
      <c r="O95" s="325"/>
      <c r="P95" s="548">
        <f>P97</f>
        <v>686</v>
      </c>
    </row>
    <row r="96" spans="1:16" ht="40.5" customHeight="1" hidden="1">
      <c r="A96" s="794"/>
      <c r="B96" s="196" t="s">
        <v>532</v>
      </c>
      <c r="C96" s="223"/>
      <c r="D96" s="224" t="s">
        <v>517</v>
      </c>
      <c r="E96" s="224" t="s">
        <v>519</v>
      </c>
      <c r="F96" s="224" t="s">
        <v>533</v>
      </c>
      <c r="G96" s="454"/>
      <c r="H96" s="228"/>
      <c r="I96" s="228"/>
      <c r="J96" s="228"/>
      <c r="K96" s="228"/>
      <c r="L96" s="101"/>
      <c r="M96" s="101"/>
      <c r="N96" s="101"/>
      <c r="O96" s="325"/>
      <c r="P96" s="822"/>
    </row>
    <row r="97" spans="1:16" ht="24.75" customHeight="1">
      <c r="A97" s="794"/>
      <c r="B97" s="320" t="s">
        <v>553</v>
      </c>
      <c r="C97" s="223"/>
      <c r="D97" s="195" t="s">
        <v>517</v>
      </c>
      <c r="E97" s="195" t="s">
        <v>519</v>
      </c>
      <c r="F97" s="195" t="s">
        <v>531</v>
      </c>
      <c r="G97" s="164" t="s">
        <v>485</v>
      </c>
      <c r="H97" s="176">
        <v>686</v>
      </c>
      <c r="I97" s="228"/>
      <c r="J97" s="176">
        <v>686</v>
      </c>
      <c r="K97" s="176">
        <v>686</v>
      </c>
      <c r="L97" s="101"/>
      <c r="M97" s="101"/>
      <c r="N97" s="101"/>
      <c r="O97" s="325"/>
      <c r="P97" s="811">
        <v>686</v>
      </c>
    </row>
    <row r="98" spans="1:16" ht="44.25" customHeight="1" hidden="1">
      <c r="A98" s="794"/>
      <c r="B98" s="177" t="s">
        <v>26</v>
      </c>
      <c r="C98" s="195"/>
      <c r="D98" s="202" t="s">
        <v>517</v>
      </c>
      <c r="E98" s="202" t="s">
        <v>519</v>
      </c>
      <c r="F98" s="202" t="s">
        <v>534</v>
      </c>
      <c r="G98" s="229"/>
      <c r="H98" s="229"/>
      <c r="I98" s="229"/>
      <c r="J98" s="101"/>
      <c r="K98" s="230"/>
      <c r="L98" s="101"/>
      <c r="M98" s="101"/>
      <c r="N98" s="101"/>
      <c r="O98" s="325"/>
      <c r="P98" s="823"/>
    </row>
    <row r="99" spans="1:16" ht="38.25" hidden="1">
      <c r="A99" s="794"/>
      <c r="B99" s="183" t="s">
        <v>535</v>
      </c>
      <c r="C99" s="195"/>
      <c r="D99" s="195" t="s">
        <v>517</v>
      </c>
      <c r="E99" s="195" t="s">
        <v>519</v>
      </c>
      <c r="F99" s="195" t="s">
        <v>536</v>
      </c>
      <c r="G99" s="178"/>
      <c r="H99" s="176"/>
      <c r="I99" s="176"/>
      <c r="J99" s="176"/>
      <c r="K99" s="176"/>
      <c r="L99" s="101"/>
      <c r="M99" s="101"/>
      <c r="N99" s="101"/>
      <c r="O99" s="325"/>
      <c r="P99" s="548"/>
    </row>
    <row r="100" spans="1:16" s="239" customFormat="1" ht="15">
      <c r="A100" s="815"/>
      <c r="B100" s="437" t="s">
        <v>537</v>
      </c>
      <c r="C100" s="438"/>
      <c r="D100" s="438" t="s">
        <v>538</v>
      </c>
      <c r="E100" s="438" t="s">
        <v>422</v>
      </c>
      <c r="F100" s="438" t="s">
        <v>422</v>
      </c>
      <c r="G100" s="438" t="s">
        <v>422</v>
      </c>
      <c r="H100" s="455">
        <f>H101+H115</f>
        <v>18097.09</v>
      </c>
      <c r="I100" s="456"/>
      <c r="J100" s="455">
        <f>J101+J115</f>
        <v>11814.485</v>
      </c>
      <c r="K100" s="455">
        <f>K101+K115</f>
        <v>14413.347</v>
      </c>
      <c r="L100" s="807"/>
      <c r="M100" s="807"/>
      <c r="N100" s="807"/>
      <c r="O100" s="807"/>
      <c r="P100" s="819">
        <f>P101+P115</f>
        <v>21791.864</v>
      </c>
    </row>
    <row r="101" spans="1:16" s="140" customFormat="1" ht="15.75">
      <c r="A101" s="794"/>
      <c r="B101" s="191" t="s">
        <v>539</v>
      </c>
      <c r="C101" s="164"/>
      <c r="D101" s="164" t="s">
        <v>538</v>
      </c>
      <c r="E101" s="164" t="s">
        <v>540</v>
      </c>
      <c r="F101" s="164"/>
      <c r="G101" s="164"/>
      <c r="H101" s="174">
        <f>H102</f>
        <v>17447.29</v>
      </c>
      <c r="I101" s="176"/>
      <c r="J101" s="174">
        <f>J102</f>
        <v>11444.685000000001</v>
      </c>
      <c r="K101" s="174">
        <f>K102</f>
        <v>14038.547</v>
      </c>
      <c r="L101" s="797"/>
      <c r="M101" s="797"/>
      <c r="N101" s="797"/>
      <c r="O101" s="798"/>
      <c r="P101" s="820">
        <f>P102+P110</f>
        <v>17138.557</v>
      </c>
    </row>
    <row r="102" spans="1:16" s="140" customFormat="1" ht="38.25" customHeight="1">
      <c r="A102" s="794"/>
      <c r="B102" s="183" t="s">
        <v>412</v>
      </c>
      <c r="C102" s="164"/>
      <c r="D102" s="164" t="s">
        <v>538</v>
      </c>
      <c r="E102" s="164" t="s">
        <v>540</v>
      </c>
      <c r="F102" s="164" t="s">
        <v>542</v>
      </c>
      <c r="G102" s="461"/>
      <c r="H102" s="252">
        <f>H103+H107</f>
        <v>17447.29</v>
      </c>
      <c r="I102" s="880"/>
      <c r="J102" s="252">
        <f>J103+J107</f>
        <v>11444.685000000001</v>
      </c>
      <c r="K102" s="252">
        <f>K103+K107</f>
        <v>14038.547</v>
      </c>
      <c r="L102" s="797"/>
      <c r="M102" s="797"/>
      <c r="N102" s="797"/>
      <c r="O102" s="798"/>
      <c r="P102" s="879">
        <f>P103+P107</f>
        <v>1600</v>
      </c>
    </row>
    <row r="103" spans="1:16" s="140" customFormat="1" ht="63.75">
      <c r="A103" s="794"/>
      <c r="B103" s="222" t="s">
        <v>543</v>
      </c>
      <c r="C103" s="164"/>
      <c r="D103" s="164" t="s">
        <v>538</v>
      </c>
      <c r="E103" s="164" t="s">
        <v>540</v>
      </c>
      <c r="F103" s="164" t="s">
        <v>544</v>
      </c>
      <c r="G103" s="164"/>
      <c r="H103" s="174">
        <f>H104</f>
        <v>16806.29</v>
      </c>
      <c r="I103" s="176"/>
      <c r="J103" s="176">
        <f>J104</f>
        <v>10777.685000000001</v>
      </c>
      <c r="K103" s="174">
        <f>K104</f>
        <v>13305.547</v>
      </c>
      <c r="L103" s="797"/>
      <c r="M103" s="797"/>
      <c r="N103" s="797"/>
      <c r="O103" s="798"/>
      <c r="P103" s="820">
        <f>P104</f>
        <v>800</v>
      </c>
    </row>
    <row r="104" spans="1:16" s="140" customFormat="1" ht="63.75">
      <c r="A104" s="794"/>
      <c r="B104" s="191" t="s">
        <v>235</v>
      </c>
      <c r="C104" s="164"/>
      <c r="D104" s="164" t="s">
        <v>538</v>
      </c>
      <c r="E104" s="164" t="s">
        <v>540</v>
      </c>
      <c r="F104" s="162" t="s">
        <v>366</v>
      </c>
      <c r="G104" s="164"/>
      <c r="H104" s="174">
        <f>H105</f>
        <v>16806.29</v>
      </c>
      <c r="I104" s="176"/>
      <c r="J104" s="174">
        <f>J105</f>
        <v>10777.685000000001</v>
      </c>
      <c r="K104" s="174">
        <f>K105</f>
        <v>13305.547</v>
      </c>
      <c r="L104" s="147"/>
      <c r="M104" s="147"/>
      <c r="N104" s="147"/>
      <c r="O104" s="340"/>
      <c r="P104" s="820">
        <f>P105</f>
        <v>800</v>
      </c>
    </row>
    <row r="105" spans="1:16" s="140" customFormat="1" ht="24.75" customHeight="1">
      <c r="A105" s="794"/>
      <c r="B105" s="320" t="s">
        <v>553</v>
      </c>
      <c r="C105" s="164"/>
      <c r="D105" s="164" t="s">
        <v>538</v>
      </c>
      <c r="E105" s="164" t="s">
        <v>540</v>
      </c>
      <c r="F105" s="164" t="s">
        <v>366</v>
      </c>
      <c r="G105" s="164" t="s">
        <v>485</v>
      </c>
      <c r="H105" s="174">
        <f>7156.753+13430-3780.463</f>
        <v>16806.29</v>
      </c>
      <c r="I105" s="176"/>
      <c r="J105" s="187">
        <f>22480.2-11702.515</f>
        <v>10777.685000000001</v>
      </c>
      <c r="K105" s="187">
        <v>13305.547</v>
      </c>
      <c r="L105" s="147"/>
      <c r="M105" s="147"/>
      <c r="N105" s="147"/>
      <c r="O105" s="340"/>
      <c r="P105" s="810">
        <v>800</v>
      </c>
    </row>
    <row r="106" spans="1:16" s="140" customFormat="1" ht="51" hidden="1">
      <c r="A106" s="794"/>
      <c r="B106" s="191" t="s">
        <v>367</v>
      </c>
      <c r="C106" s="162"/>
      <c r="D106" s="164" t="s">
        <v>538</v>
      </c>
      <c r="E106" s="164" t="s">
        <v>540</v>
      </c>
      <c r="F106" s="164" t="s">
        <v>368</v>
      </c>
      <c r="G106" s="162"/>
      <c r="H106" s="176"/>
      <c r="I106" s="176"/>
      <c r="J106" s="176"/>
      <c r="K106" s="176"/>
      <c r="L106" s="147"/>
      <c r="M106" s="147"/>
      <c r="N106" s="147"/>
      <c r="O106" s="340"/>
      <c r="P106" s="548"/>
    </row>
    <row r="107" spans="1:16" s="140" customFormat="1" ht="63.75">
      <c r="A107" s="794"/>
      <c r="B107" s="222" t="s">
        <v>236</v>
      </c>
      <c r="C107" s="162"/>
      <c r="D107" s="164" t="s">
        <v>538</v>
      </c>
      <c r="E107" s="164" t="s">
        <v>540</v>
      </c>
      <c r="F107" s="164" t="s">
        <v>370</v>
      </c>
      <c r="G107" s="178"/>
      <c r="H107" s="176">
        <f>H108</f>
        <v>641</v>
      </c>
      <c r="I107" s="176"/>
      <c r="J107" s="176">
        <f>J108</f>
        <v>667</v>
      </c>
      <c r="K107" s="176">
        <f>K108</f>
        <v>733</v>
      </c>
      <c r="L107" s="797"/>
      <c r="M107" s="797"/>
      <c r="N107" s="797"/>
      <c r="O107" s="798"/>
      <c r="P107" s="548">
        <f>P108</f>
        <v>800</v>
      </c>
    </row>
    <row r="108" spans="1:16" s="140" customFormat="1" ht="63.75">
      <c r="A108" s="794"/>
      <c r="B108" s="183" t="s">
        <v>237</v>
      </c>
      <c r="C108" s="162"/>
      <c r="D108" s="164" t="s">
        <v>538</v>
      </c>
      <c r="E108" s="164" t="s">
        <v>540</v>
      </c>
      <c r="F108" s="162" t="s">
        <v>372</v>
      </c>
      <c r="G108" s="178"/>
      <c r="H108" s="176">
        <f>H109</f>
        <v>641</v>
      </c>
      <c r="I108" s="176"/>
      <c r="J108" s="176">
        <f>J109</f>
        <v>667</v>
      </c>
      <c r="K108" s="176">
        <f>K109</f>
        <v>733</v>
      </c>
      <c r="L108" s="147"/>
      <c r="M108" s="147"/>
      <c r="N108" s="147"/>
      <c r="O108" s="340"/>
      <c r="P108" s="548">
        <f>P109</f>
        <v>800</v>
      </c>
    </row>
    <row r="109" spans="1:16" s="339" customFormat="1" ht="24.75" customHeight="1">
      <c r="A109" s="793"/>
      <c r="B109" s="359" t="s">
        <v>553</v>
      </c>
      <c r="C109" s="157"/>
      <c r="D109" s="166" t="s">
        <v>538</v>
      </c>
      <c r="E109" s="166" t="s">
        <v>540</v>
      </c>
      <c r="F109" s="166" t="s">
        <v>372</v>
      </c>
      <c r="G109" s="184">
        <v>240</v>
      </c>
      <c r="H109" s="193">
        <v>641</v>
      </c>
      <c r="I109" s="193"/>
      <c r="J109" s="193">
        <v>667</v>
      </c>
      <c r="K109" s="193">
        <v>733</v>
      </c>
      <c r="L109" s="340"/>
      <c r="M109" s="340"/>
      <c r="N109" s="340"/>
      <c r="O109" s="340"/>
      <c r="P109" s="811">
        <v>800</v>
      </c>
    </row>
    <row r="110" spans="1:16" s="140" customFormat="1" ht="24.75" customHeight="1">
      <c r="A110" s="794"/>
      <c r="B110" s="177" t="s">
        <v>493</v>
      </c>
      <c r="C110" s="195"/>
      <c r="D110" s="202" t="s">
        <v>538</v>
      </c>
      <c r="E110" s="202" t="s">
        <v>540</v>
      </c>
      <c r="F110" s="202" t="s">
        <v>494</v>
      </c>
      <c r="G110" s="202"/>
      <c r="H110" s="176"/>
      <c r="I110" s="176"/>
      <c r="J110" s="176"/>
      <c r="K110" s="176"/>
      <c r="L110" s="147"/>
      <c r="M110" s="147"/>
      <c r="N110" s="147"/>
      <c r="O110" s="340"/>
      <c r="P110" s="808">
        <f>P111+P113</f>
        <v>15538.557</v>
      </c>
    </row>
    <row r="111" spans="1:16" s="140" customFormat="1" ht="51" customHeight="1">
      <c r="A111" s="794"/>
      <c r="B111" s="355" t="s">
        <v>138</v>
      </c>
      <c r="C111" s="162"/>
      <c r="D111" s="195" t="s">
        <v>538</v>
      </c>
      <c r="E111" s="195" t="s">
        <v>540</v>
      </c>
      <c r="F111" s="202" t="s">
        <v>133</v>
      </c>
      <c r="G111" s="178"/>
      <c r="H111" s="176"/>
      <c r="I111" s="176"/>
      <c r="J111" s="176"/>
      <c r="K111" s="176"/>
      <c r="L111" s="147"/>
      <c r="M111" s="147"/>
      <c r="N111" s="147"/>
      <c r="O111" s="340"/>
      <c r="P111" s="820">
        <f>P112</f>
        <v>486</v>
      </c>
    </row>
    <row r="112" spans="1:23" s="140" customFormat="1" ht="24.75" customHeight="1">
      <c r="A112" s="794"/>
      <c r="B112" s="320" t="s">
        <v>553</v>
      </c>
      <c r="C112" s="162"/>
      <c r="D112" s="195" t="s">
        <v>538</v>
      </c>
      <c r="E112" s="195" t="s">
        <v>540</v>
      </c>
      <c r="F112" s="195" t="s">
        <v>133</v>
      </c>
      <c r="G112" s="178">
        <v>240</v>
      </c>
      <c r="H112" s="176"/>
      <c r="I112" s="176"/>
      <c r="J112" s="176"/>
      <c r="K112" s="176"/>
      <c r="L112" s="147"/>
      <c r="M112" s="147"/>
      <c r="N112" s="147"/>
      <c r="O112" s="340"/>
      <c r="P112" s="820">
        <f>W112</f>
        <v>486</v>
      </c>
      <c r="Q112" s="140">
        <v>6</v>
      </c>
      <c r="W112" s="709">
        <v>486</v>
      </c>
    </row>
    <row r="113" spans="1:23" s="140" customFormat="1" ht="111" customHeight="1">
      <c r="A113" s="794"/>
      <c r="B113" s="350" t="s">
        <v>238</v>
      </c>
      <c r="C113" s="162"/>
      <c r="D113" s="195" t="s">
        <v>538</v>
      </c>
      <c r="E113" s="195" t="s">
        <v>540</v>
      </c>
      <c r="F113" s="202" t="s">
        <v>22</v>
      </c>
      <c r="G113" s="178"/>
      <c r="H113" s="176"/>
      <c r="I113" s="176"/>
      <c r="J113" s="176"/>
      <c r="K113" s="176"/>
      <c r="L113" s="147"/>
      <c r="M113" s="147"/>
      <c r="N113" s="147"/>
      <c r="O113" s="340"/>
      <c r="P113" s="820">
        <f>P114</f>
        <v>15052.557</v>
      </c>
      <c r="W113" s="733"/>
    </row>
    <row r="114" spans="1:23" s="140" customFormat="1" ht="24.75" customHeight="1">
      <c r="A114" s="794"/>
      <c r="B114" s="320" t="s">
        <v>553</v>
      </c>
      <c r="C114" s="162"/>
      <c r="D114" s="195" t="s">
        <v>538</v>
      </c>
      <c r="E114" s="195" t="s">
        <v>540</v>
      </c>
      <c r="F114" s="195" t="s">
        <v>22</v>
      </c>
      <c r="G114" s="178">
        <v>240</v>
      </c>
      <c r="H114" s="176"/>
      <c r="I114" s="176"/>
      <c r="J114" s="176"/>
      <c r="K114" s="176"/>
      <c r="L114" s="147"/>
      <c r="M114" s="147"/>
      <c r="N114" s="147"/>
      <c r="O114" s="340"/>
      <c r="P114" s="820">
        <f>W114+530</f>
        <v>15052.557</v>
      </c>
      <c r="W114" s="709">
        <f>13522.557+700+300</f>
        <v>14522.557</v>
      </c>
    </row>
    <row r="115" spans="1:16" s="339" customFormat="1" ht="15.75">
      <c r="A115" s="793"/>
      <c r="B115" s="169" t="s">
        <v>373</v>
      </c>
      <c r="C115" s="157"/>
      <c r="D115" s="188" t="s">
        <v>538</v>
      </c>
      <c r="E115" s="188" t="s">
        <v>374</v>
      </c>
      <c r="F115" s="166"/>
      <c r="G115" s="184"/>
      <c r="H115" s="237">
        <f>H116+H120</f>
        <v>649.8</v>
      </c>
      <c r="I115" s="237"/>
      <c r="J115" s="237">
        <f>J116+J120</f>
        <v>369.8</v>
      </c>
      <c r="K115" s="237">
        <f>K116+K120</f>
        <v>374.8</v>
      </c>
      <c r="L115" s="340"/>
      <c r="M115" s="340"/>
      <c r="N115" s="340"/>
      <c r="O115" s="340"/>
      <c r="P115" s="824">
        <f>P116+P120</f>
        <v>4653.307</v>
      </c>
    </row>
    <row r="116" spans="1:16" s="140" customFormat="1" ht="51.75" customHeight="1">
      <c r="A116" s="794"/>
      <c r="B116" s="177" t="s">
        <v>471</v>
      </c>
      <c r="C116" s="195"/>
      <c r="D116" s="202" t="s">
        <v>538</v>
      </c>
      <c r="E116" s="202" t="s">
        <v>374</v>
      </c>
      <c r="F116" s="202" t="s">
        <v>376</v>
      </c>
      <c r="G116" s="229"/>
      <c r="H116" s="221">
        <f>H118</f>
        <v>300</v>
      </c>
      <c r="I116" s="221"/>
      <c r="J116" s="221">
        <f>J118</f>
        <v>305</v>
      </c>
      <c r="K116" s="221">
        <f>K118</f>
        <v>310</v>
      </c>
      <c r="L116" s="147"/>
      <c r="M116" s="147"/>
      <c r="N116" s="147"/>
      <c r="O116" s="340"/>
      <c r="P116" s="821">
        <f>P118</f>
        <v>305</v>
      </c>
    </row>
    <row r="117" spans="1:16" s="140" customFormat="1" ht="78" customHeight="1" hidden="1">
      <c r="A117" s="794"/>
      <c r="B117" s="163" t="s">
        <v>377</v>
      </c>
      <c r="C117" s="807"/>
      <c r="D117" s="164" t="s">
        <v>538</v>
      </c>
      <c r="E117" s="164" t="s">
        <v>374</v>
      </c>
      <c r="F117" s="164" t="s">
        <v>378</v>
      </c>
      <c r="G117" s="195"/>
      <c r="H117" s="181"/>
      <c r="I117" s="181"/>
      <c r="J117" s="181"/>
      <c r="K117" s="181"/>
      <c r="L117" s="147"/>
      <c r="M117" s="147"/>
      <c r="N117" s="147"/>
      <c r="O117" s="340"/>
      <c r="P117" s="817"/>
    </row>
    <row r="118" spans="1:16" s="140" customFormat="1" ht="75">
      <c r="A118" s="794"/>
      <c r="B118" s="240" t="s">
        <v>239</v>
      </c>
      <c r="C118" s="195"/>
      <c r="D118" s="164" t="s">
        <v>538</v>
      </c>
      <c r="E118" s="164" t="s">
        <v>374</v>
      </c>
      <c r="F118" s="164" t="s">
        <v>380</v>
      </c>
      <c r="G118" s="195"/>
      <c r="H118" s="181">
        <f>H119</f>
        <v>300</v>
      </c>
      <c r="I118" s="181"/>
      <c r="J118" s="181">
        <f>J119</f>
        <v>305</v>
      </c>
      <c r="K118" s="181">
        <f>K119</f>
        <v>310</v>
      </c>
      <c r="L118" s="147"/>
      <c r="M118" s="147"/>
      <c r="N118" s="147"/>
      <c r="O118" s="340"/>
      <c r="P118" s="817">
        <f>P119</f>
        <v>305</v>
      </c>
    </row>
    <row r="119" spans="1:16" s="140" customFormat="1" ht="24.75" customHeight="1">
      <c r="A119" s="794"/>
      <c r="B119" s="320" t="s">
        <v>553</v>
      </c>
      <c r="C119" s="195"/>
      <c r="D119" s="164" t="s">
        <v>538</v>
      </c>
      <c r="E119" s="164" t="s">
        <v>374</v>
      </c>
      <c r="F119" s="164" t="s">
        <v>380</v>
      </c>
      <c r="G119" s="195" t="s">
        <v>485</v>
      </c>
      <c r="H119" s="176">
        <v>300</v>
      </c>
      <c r="I119" s="181"/>
      <c r="J119" s="176">
        <v>305</v>
      </c>
      <c r="K119" s="176">
        <v>310</v>
      </c>
      <c r="L119" s="147"/>
      <c r="M119" s="147"/>
      <c r="N119" s="147"/>
      <c r="O119" s="340"/>
      <c r="P119" s="811">
        <v>305</v>
      </c>
    </row>
    <row r="120" spans="1:16" s="140" customFormat="1" ht="38.25">
      <c r="A120" s="794"/>
      <c r="B120" s="177" t="s">
        <v>493</v>
      </c>
      <c r="C120" s="195"/>
      <c r="D120" s="202" t="s">
        <v>538</v>
      </c>
      <c r="E120" s="202" t="s">
        <v>374</v>
      </c>
      <c r="F120" s="202" t="s">
        <v>494</v>
      </c>
      <c r="G120" s="202"/>
      <c r="H120" s="181">
        <f>H121+H123+H125</f>
        <v>349.8</v>
      </c>
      <c r="I120" s="181"/>
      <c r="J120" s="181">
        <f>J121+J123+J125</f>
        <v>64.8</v>
      </c>
      <c r="K120" s="181">
        <f>K121+K123+K125</f>
        <v>64.8</v>
      </c>
      <c r="L120" s="147"/>
      <c r="M120" s="147"/>
      <c r="N120" s="147"/>
      <c r="O120" s="340"/>
      <c r="P120" s="817">
        <f>P121+P123+P125</f>
        <v>4348.307</v>
      </c>
    </row>
    <row r="121" spans="1:16" s="140" customFormat="1" ht="15.75" hidden="1">
      <c r="A121" s="794"/>
      <c r="B121" s="183" t="s">
        <v>381</v>
      </c>
      <c r="C121" s="195"/>
      <c r="D121" s="195" t="s">
        <v>538</v>
      </c>
      <c r="E121" s="195" t="s">
        <v>374</v>
      </c>
      <c r="F121" s="202" t="s">
        <v>382</v>
      </c>
      <c r="G121" s="202"/>
      <c r="H121" s="181">
        <f>H122</f>
        <v>195</v>
      </c>
      <c r="I121" s="181"/>
      <c r="J121" s="181">
        <f>J122</f>
        <v>0</v>
      </c>
      <c r="K121" s="181">
        <f>K122</f>
        <v>0</v>
      </c>
      <c r="L121" s="147"/>
      <c r="M121" s="147"/>
      <c r="N121" s="147"/>
      <c r="O121" s="340"/>
      <c r="P121" s="817">
        <f>P122</f>
        <v>0</v>
      </c>
    </row>
    <row r="122" spans="1:16" s="140" customFormat="1" ht="24.75" customHeight="1" hidden="1">
      <c r="A122" s="794"/>
      <c r="B122" s="320" t="s">
        <v>553</v>
      </c>
      <c r="C122" s="195"/>
      <c r="D122" s="195" t="s">
        <v>538</v>
      </c>
      <c r="E122" s="195" t="s">
        <v>374</v>
      </c>
      <c r="F122" s="195" t="s">
        <v>382</v>
      </c>
      <c r="G122" s="195" t="s">
        <v>485</v>
      </c>
      <c r="H122" s="176">
        <v>195</v>
      </c>
      <c r="I122" s="176"/>
      <c r="J122" s="176"/>
      <c r="K122" s="176"/>
      <c r="L122" s="147"/>
      <c r="M122" s="147"/>
      <c r="N122" s="147"/>
      <c r="O122" s="340"/>
      <c r="P122" s="548"/>
    </row>
    <row r="123" spans="1:16" s="140" customFormat="1" ht="51">
      <c r="A123" s="794"/>
      <c r="B123" s="350" t="s">
        <v>35</v>
      </c>
      <c r="C123" s="195"/>
      <c r="D123" s="195" t="s">
        <v>538</v>
      </c>
      <c r="E123" s="195" t="s">
        <v>374</v>
      </c>
      <c r="F123" s="202" t="s">
        <v>384</v>
      </c>
      <c r="G123" s="195"/>
      <c r="H123" s="181">
        <f>H124</f>
        <v>64.8</v>
      </c>
      <c r="I123" s="181"/>
      <c r="J123" s="181">
        <f>J124</f>
        <v>64.8</v>
      </c>
      <c r="K123" s="181">
        <f>K124</f>
        <v>64.8</v>
      </c>
      <c r="L123" s="147"/>
      <c r="M123" s="147"/>
      <c r="N123" s="147"/>
      <c r="O123" s="340"/>
      <c r="P123" s="817">
        <f>P124</f>
        <v>94.8</v>
      </c>
    </row>
    <row r="124" spans="1:16" s="140" customFormat="1" ht="24.75" customHeight="1">
      <c r="A124" s="794"/>
      <c r="B124" s="320" t="s">
        <v>553</v>
      </c>
      <c r="C124" s="195"/>
      <c r="D124" s="195" t="s">
        <v>538</v>
      </c>
      <c r="E124" s="195" t="s">
        <v>374</v>
      </c>
      <c r="F124" s="195" t="s">
        <v>384</v>
      </c>
      <c r="G124" s="195" t="s">
        <v>485</v>
      </c>
      <c r="H124" s="176">
        <v>64.8</v>
      </c>
      <c r="I124" s="176"/>
      <c r="J124" s="176">
        <v>64.8</v>
      </c>
      <c r="K124" s="176">
        <v>64.8</v>
      </c>
      <c r="L124" s="797" t="s">
        <v>646</v>
      </c>
      <c r="M124" s="147"/>
      <c r="N124" s="147"/>
      <c r="O124" s="340"/>
      <c r="P124" s="811">
        <v>94.8</v>
      </c>
    </row>
    <row r="125" spans="1:16" s="140" customFormat="1" ht="51">
      <c r="A125" s="794"/>
      <c r="B125" s="350" t="s">
        <v>36</v>
      </c>
      <c r="C125" s="195"/>
      <c r="D125" s="195" t="s">
        <v>538</v>
      </c>
      <c r="E125" s="195" t="s">
        <v>374</v>
      </c>
      <c r="F125" s="202" t="s">
        <v>386</v>
      </c>
      <c r="G125" s="195"/>
      <c r="H125" s="181">
        <f>H126</f>
        <v>90</v>
      </c>
      <c r="I125" s="181"/>
      <c r="J125" s="181">
        <f>J126</f>
        <v>0</v>
      </c>
      <c r="K125" s="181">
        <f>K126</f>
        <v>0</v>
      </c>
      <c r="L125" s="147"/>
      <c r="M125" s="147"/>
      <c r="N125" s="147"/>
      <c r="O125" s="340"/>
      <c r="P125" s="817">
        <f>P126</f>
        <v>4253.507</v>
      </c>
    </row>
    <row r="126" spans="1:23" s="140" customFormat="1" ht="24.75" customHeight="1">
      <c r="A126" s="794"/>
      <c r="B126" s="320" t="s">
        <v>553</v>
      </c>
      <c r="C126" s="195"/>
      <c r="D126" s="195" t="s">
        <v>538</v>
      </c>
      <c r="E126" s="195" t="s">
        <v>374</v>
      </c>
      <c r="F126" s="195" t="s">
        <v>386</v>
      </c>
      <c r="G126" s="195" t="s">
        <v>485</v>
      </c>
      <c r="H126" s="176">
        <v>90</v>
      </c>
      <c r="I126" s="181"/>
      <c r="J126" s="181"/>
      <c r="K126" s="181"/>
      <c r="L126" s="147"/>
      <c r="M126" s="147"/>
      <c r="N126" s="147"/>
      <c r="O126" s="340"/>
      <c r="P126" s="810">
        <f>3163.507+W126-2058.446+1500-1000</f>
        <v>4253.507</v>
      </c>
      <c r="W126" s="709">
        <f>590+2058.446</f>
        <v>2648.446</v>
      </c>
    </row>
    <row r="127" spans="1:16" s="239" customFormat="1" ht="15">
      <c r="A127" s="815"/>
      <c r="B127" s="448" t="s">
        <v>387</v>
      </c>
      <c r="C127" s="449"/>
      <c r="D127" s="449" t="s">
        <v>388</v>
      </c>
      <c r="E127" s="458"/>
      <c r="F127" s="458"/>
      <c r="G127" s="458"/>
      <c r="H127" s="459">
        <f>H128+H143+H160+H169</f>
        <v>22021.318999999996</v>
      </c>
      <c r="I127" s="450"/>
      <c r="J127" s="459">
        <f>J128+J143+J160+J169</f>
        <v>27710.55</v>
      </c>
      <c r="K127" s="459">
        <f>K128+K143+K160+K169</f>
        <v>26064.505</v>
      </c>
      <c r="L127" s="807"/>
      <c r="M127" s="807"/>
      <c r="N127" s="807"/>
      <c r="O127" s="807"/>
      <c r="P127" s="958">
        <f>P128+P143+P160+P169</f>
        <v>102119.32310000001</v>
      </c>
    </row>
    <row r="128" spans="1:16" ht="15.75">
      <c r="A128" s="794"/>
      <c r="B128" s="183" t="s">
        <v>389</v>
      </c>
      <c r="C128" s="195"/>
      <c r="D128" s="195" t="s">
        <v>388</v>
      </c>
      <c r="E128" s="189" t="s">
        <v>390</v>
      </c>
      <c r="F128" s="195"/>
      <c r="G128" s="195"/>
      <c r="H128" s="174">
        <f>H129+H134</f>
        <v>9048</v>
      </c>
      <c r="I128" s="174"/>
      <c r="J128" s="174">
        <f>J129+J134</f>
        <v>10000</v>
      </c>
      <c r="K128" s="174">
        <f>K129+K134</f>
        <v>10000</v>
      </c>
      <c r="L128" s="101"/>
      <c r="M128" s="101"/>
      <c r="N128" s="101"/>
      <c r="O128" s="325"/>
      <c r="P128" s="959">
        <f>P129+P134</f>
        <v>7429.1609</v>
      </c>
    </row>
    <row r="129" spans="1:16" ht="53.25" customHeight="1" hidden="1">
      <c r="A129" s="794"/>
      <c r="B129" s="210" t="s">
        <v>391</v>
      </c>
      <c r="C129" s="195"/>
      <c r="D129" s="178" t="s">
        <v>388</v>
      </c>
      <c r="E129" s="189" t="s">
        <v>390</v>
      </c>
      <c r="F129" s="195" t="s">
        <v>392</v>
      </c>
      <c r="G129" s="229"/>
      <c r="H129" s="229"/>
      <c r="I129" s="229"/>
      <c r="J129" s="101"/>
      <c r="K129" s="246"/>
      <c r="L129" s="101"/>
      <c r="M129" s="101"/>
      <c r="N129" s="101"/>
      <c r="O129" s="325"/>
      <c r="P129" s="823"/>
    </row>
    <row r="130" spans="1:16" ht="64.5" hidden="1">
      <c r="A130" s="794"/>
      <c r="B130" s="247" t="s">
        <v>393</v>
      </c>
      <c r="C130" s="195"/>
      <c r="D130" s="178" t="s">
        <v>388</v>
      </c>
      <c r="E130" s="189" t="s">
        <v>390</v>
      </c>
      <c r="F130" s="195" t="s">
        <v>394</v>
      </c>
      <c r="G130" s="195"/>
      <c r="H130" s="161"/>
      <c r="I130" s="161"/>
      <c r="J130" s="161"/>
      <c r="K130" s="161"/>
      <c r="L130" s="101"/>
      <c r="M130" s="101"/>
      <c r="N130" s="101"/>
      <c r="O130" s="325"/>
      <c r="P130" s="795"/>
    </row>
    <row r="131" spans="1:16" ht="81" customHeight="1" hidden="1">
      <c r="A131" s="794"/>
      <c r="B131" s="248" t="s">
        <v>395</v>
      </c>
      <c r="C131" s="195"/>
      <c r="D131" s="178" t="s">
        <v>388</v>
      </c>
      <c r="E131" s="189" t="s">
        <v>390</v>
      </c>
      <c r="F131" s="195" t="s">
        <v>396</v>
      </c>
      <c r="G131" s="195"/>
      <c r="H131" s="161"/>
      <c r="I131" s="161"/>
      <c r="J131" s="161"/>
      <c r="K131" s="161"/>
      <c r="L131" s="101"/>
      <c r="M131" s="101"/>
      <c r="N131" s="101"/>
      <c r="O131" s="325"/>
      <c r="P131" s="795"/>
    </row>
    <row r="132" spans="1:16" ht="63" customHeight="1" hidden="1">
      <c r="A132" s="794"/>
      <c r="B132" s="247" t="s">
        <v>397</v>
      </c>
      <c r="C132" s="195"/>
      <c r="D132" s="178" t="s">
        <v>388</v>
      </c>
      <c r="E132" s="189" t="s">
        <v>390</v>
      </c>
      <c r="F132" s="195" t="s">
        <v>398</v>
      </c>
      <c r="G132" s="195"/>
      <c r="H132" s="181"/>
      <c r="I132" s="181"/>
      <c r="J132" s="181"/>
      <c r="K132" s="181"/>
      <c r="L132" s="101"/>
      <c r="M132" s="101"/>
      <c r="N132" s="101"/>
      <c r="O132" s="325"/>
      <c r="P132" s="817"/>
    </row>
    <row r="133" spans="1:16" ht="51.75" hidden="1">
      <c r="A133" s="825"/>
      <c r="B133" s="248" t="s">
        <v>399</v>
      </c>
      <c r="C133" s="195"/>
      <c r="D133" s="178" t="s">
        <v>388</v>
      </c>
      <c r="E133" s="189" t="s">
        <v>390</v>
      </c>
      <c r="F133" s="195" t="s">
        <v>400</v>
      </c>
      <c r="G133" s="195"/>
      <c r="H133" s="181"/>
      <c r="I133" s="181"/>
      <c r="J133" s="181"/>
      <c r="K133" s="181"/>
      <c r="L133" s="101"/>
      <c r="M133" s="101"/>
      <c r="N133" s="101"/>
      <c r="O133" s="325"/>
      <c r="P133" s="817"/>
    </row>
    <row r="134" spans="1:16" s="289" customFormat="1" ht="39" customHeight="1">
      <c r="A134" s="793"/>
      <c r="B134" s="350" t="s">
        <v>493</v>
      </c>
      <c r="C134" s="189"/>
      <c r="D134" s="189" t="s">
        <v>388</v>
      </c>
      <c r="E134" s="189" t="s">
        <v>390</v>
      </c>
      <c r="F134" s="189" t="s">
        <v>494</v>
      </c>
      <c r="G134" s="249"/>
      <c r="H134" s="250">
        <f>H137+H139</f>
        <v>9048</v>
      </c>
      <c r="I134" s="684"/>
      <c r="J134" s="250">
        <f>J137+J139</f>
        <v>10000</v>
      </c>
      <c r="K134" s="250">
        <f>K137+K139</f>
        <v>10000</v>
      </c>
      <c r="L134" s="325"/>
      <c r="M134" s="325"/>
      <c r="N134" s="325"/>
      <c r="O134" s="325"/>
      <c r="P134" s="957">
        <f>P137+P139+P135+P141</f>
        <v>7429.1609</v>
      </c>
    </row>
    <row r="135" spans="1:16" s="289" customFormat="1" ht="39" customHeight="1" hidden="1">
      <c r="A135" s="793"/>
      <c r="B135" s="332" t="s">
        <v>19</v>
      </c>
      <c r="C135" s="189"/>
      <c r="D135" s="189" t="s">
        <v>388</v>
      </c>
      <c r="E135" s="189" t="s">
        <v>390</v>
      </c>
      <c r="F135" s="189" t="s">
        <v>20</v>
      </c>
      <c r="G135" s="249"/>
      <c r="H135" s="254">
        <f>H136</f>
        <v>8628</v>
      </c>
      <c r="I135" s="250"/>
      <c r="J135" s="254">
        <f>J136</f>
        <v>10000</v>
      </c>
      <c r="K135" s="254">
        <f>K136</f>
        <v>10000</v>
      </c>
      <c r="L135" s="325"/>
      <c r="M135" s="325"/>
      <c r="N135" s="325"/>
      <c r="O135" s="325"/>
      <c r="P135" s="827">
        <f>P136</f>
        <v>0</v>
      </c>
    </row>
    <row r="136" spans="1:16" s="289" customFormat="1" ht="39" customHeight="1" hidden="1">
      <c r="A136" s="793"/>
      <c r="B136" s="361" t="s">
        <v>554</v>
      </c>
      <c r="C136" s="189"/>
      <c r="D136" s="189" t="s">
        <v>388</v>
      </c>
      <c r="E136" s="189" t="s">
        <v>390</v>
      </c>
      <c r="F136" s="189" t="s">
        <v>20</v>
      </c>
      <c r="G136" s="189" t="s">
        <v>555</v>
      </c>
      <c r="H136" s="260">
        <v>8628</v>
      </c>
      <c r="I136" s="739"/>
      <c r="J136" s="387">
        <v>10000</v>
      </c>
      <c r="K136" s="740">
        <v>10000</v>
      </c>
      <c r="L136" s="325"/>
      <c r="M136" s="325"/>
      <c r="N136" s="325"/>
      <c r="O136" s="325"/>
      <c r="P136" s="828"/>
    </row>
    <row r="137" spans="1:16" s="289" customFormat="1" ht="54" customHeight="1">
      <c r="A137" s="793"/>
      <c r="B137" s="645" t="s">
        <v>139</v>
      </c>
      <c r="C137" s="189"/>
      <c r="D137" s="189" t="s">
        <v>388</v>
      </c>
      <c r="E137" s="189" t="s">
        <v>390</v>
      </c>
      <c r="F137" s="188" t="s">
        <v>402</v>
      </c>
      <c r="G137" s="249"/>
      <c r="H137" s="250">
        <f>H138</f>
        <v>420</v>
      </c>
      <c r="I137" s="684"/>
      <c r="J137" s="250">
        <f>J138</f>
        <v>0</v>
      </c>
      <c r="K137" s="250">
        <f>K138</f>
        <v>0</v>
      </c>
      <c r="L137" s="325"/>
      <c r="M137" s="325"/>
      <c r="N137" s="325"/>
      <c r="O137" s="325"/>
      <c r="P137" s="957">
        <f>P138</f>
        <v>3498.6839</v>
      </c>
    </row>
    <row r="138" spans="1:23" s="289" customFormat="1" ht="24.75" customHeight="1">
      <c r="A138" s="793"/>
      <c r="B138" s="359" t="s">
        <v>553</v>
      </c>
      <c r="C138" s="189"/>
      <c r="D138" s="189" t="s">
        <v>388</v>
      </c>
      <c r="E138" s="189" t="s">
        <v>390</v>
      </c>
      <c r="F138" s="189" t="s">
        <v>402</v>
      </c>
      <c r="G138" s="189" t="s">
        <v>485</v>
      </c>
      <c r="H138" s="254">
        <v>420</v>
      </c>
      <c r="I138" s="383"/>
      <c r="J138" s="384"/>
      <c r="K138" s="385"/>
      <c r="L138" s="325"/>
      <c r="M138" s="325"/>
      <c r="N138" s="325"/>
      <c r="O138" s="325"/>
      <c r="P138" s="952">
        <f>W138+861.297+517.2929</f>
        <v>3498.6839</v>
      </c>
      <c r="Q138" s="289">
        <v>7</v>
      </c>
      <c r="W138" s="710">
        <f>447.387+672.707+1000</f>
        <v>2120.094</v>
      </c>
    </row>
    <row r="139" spans="1:16" s="289" customFormat="1" ht="28.5" customHeight="1">
      <c r="A139" s="793"/>
      <c r="B139" s="332" t="s">
        <v>19</v>
      </c>
      <c r="C139" s="189"/>
      <c r="D139" s="189" t="s">
        <v>388</v>
      </c>
      <c r="E139" s="189" t="s">
        <v>390</v>
      </c>
      <c r="F139" s="188" t="s">
        <v>20</v>
      </c>
      <c r="G139" s="249"/>
      <c r="H139" s="254">
        <f>H140</f>
        <v>8628</v>
      </c>
      <c r="I139" s="250"/>
      <c r="J139" s="254">
        <f>J140</f>
        <v>10000</v>
      </c>
      <c r="K139" s="254">
        <f>K140</f>
        <v>10000</v>
      </c>
      <c r="L139" s="325"/>
      <c r="M139" s="325"/>
      <c r="N139" s="325"/>
      <c r="O139" s="325"/>
      <c r="P139" s="827">
        <f>P140</f>
        <v>2105.96</v>
      </c>
    </row>
    <row r="140" spans="1:23" s="289" customFormat="1" ht="25.5" customHeight="1">
      <c r="A140" s="793"/>
      <c r="B140" s="361" t="s">
        <v>554</v>
      </c>
      <c r="C140" s="189"/>
      <c r="D140" s="189" t="s">
        <v>388</v>
      </c>
      <c r="E140" s="189" t="s">
        <v>390</v>
      </c>
      <c r="F140" s="189" t="s">
        <v>20</v>
      </c>
      <c r="G140" s="189" t="s">
        <v>555</v>
      </c>
      <c r="H140" s="260">
        <v>8628</v>
      </c>
      <c r="I140" s="739"/>
      <c r="J140" s="387">
        <v>10000</v>
      </c>
      <c r="K140" s="740">
        <v>10000</v>
      </c>
      <c r="L140" s="325"/>
      <c r="M140" s="325"/>
      <c r="N140" s="325"/>
      <c r="O140" s="325"/>
      <c r="P140" s="828">
        <f>W140</f>
        <v>2105.96</v>
      </c>
      <c r="W140" s="220">
        <v>2105.96</v>
      </c>
    </row>
    <row r="141" spans="1:16" s="289" customFormat="1" ht="43.5" customHeight="1">
      <c r="A141" s="793"/>
      <c r="B141" s="389" t="s">
        <v>41</v>
      </c>
      <c r="C141" s="189"/>
      <c r="D141" s="189" t="s">
        <v>388</v>
      </c>
      <c r="E141" s="189" t="s">
        <v>390</v>
      </c>
      <c r="F141" s="188" t="s">
        <v>25</v>
      </c>
      <c r="G141" s="189"/>
      <c r="H141" s="260"/>
      <c r="I141" s="739"/>
      <c r="J141" s="387"/>
      <c r="K141" s="740"/>
      <c r="L141" s="325"/>
      <c r="M141" s="325"/>
      <c r="N141" s="325"/>
      <c r="O141" s="325"/>
      <c r="P141" s="828">
        <f>P142</f>
        <v>1824.517</v>
      </c>
    </row>
    <row r="142" spans="1:23" ht="25.5" customHeight="1">
      <c r="A142" s="825"/>
      <c r="B142" s="390" t="s">
        <v>508</v>
      </c>
      <c r="C142" s="195"/>
      <c r="D142" s="195" t="s">
        <v>388</v>
      </c>
      <c r="E142" s="195" t="s">
        <v>390</v>
      </c>
      <c r="F142" s="195" t="s">
        <v>25</v>
      </c>
      <c r="G142" s="189" t="s">
        <v>485</v>
      </c>
      <c r="H142" s="379"/>
      <c r="I142" s="261"/>
      <c r="J142" s="262"/>
      <c r="K142" s="263"/>
      <c r="L142" s="101"/>
      <c r="M142" s="101"/>
      <c r="N142" s="101"/>
      <c r="O142" s="325"/>
      <c r="P142" s="828">
        <f>1109.218+W142</f>
        <v>1824.517</v>
      </c>
      <c r="W142" s="710">
        <v>715.299</v>
      </c>
    </row>
    <row r="143" spans="1:16" ht="15.75">
      <c r="A143" s="825"/>
      <c r="B143" s="183" t="s">
        <v>148</v>
      </c>
      <c r="C143" s="195"/>
      <c r="D143" s="195" t="s">
        <v>388</v>
      </c>
      <c r="E143" s="189" t="s">
        <v>149</v>
      </c>
      <c r="F143" s="195"/>
      <c r="G143" s="195"/>
      <c r="H143" s="174">
        <f>H144+H151</f>
        <v>1214.55</v>
      </c>
      <c r="I143" s="176"/>
      <c r="J143" s="186">
        <f>J144+J151</f>
        <v>4085</v>
      </c>
      <c r="K143" s="176">
        <f>K144+K151</f>
        <v>85</v>
      </c>
      <c r="L143" s="101"/>
      <c r="M143" s="101"/>
      <c r="N143" s="101"/>
      <c r="O143" s="325"/>
      <c r="P143" s="813">
        <f>P144+P151</f>
        <v>37973.2012</v>
      </c>
    </row>
    <row r="144" spans="1:16" ht="57.75" customHeight="1">
      <c r="A144" s="825"/>
      <c r="B144" s="253" t="s">
        <v>577</v>
      </c>
      <c r="C144" s="195"/>
      <c r="D144" s="178" t="s">
        <v>388</v>
      </c>
      <c r="E144" s="195" t="s">
        <v>149</v>
      </c>
      <c r="F144" s="195" t="s">
        <v>150</v>
      </c>
      <c r="G144" s="461"/>
      <c r="H144" s="881">
        <f>H145</f>
        <v>1129.55</v>
      </c>
      <c r="I144" s="252"/>
      <c r="J144" s="881">
        <f>J145</f>
        <v>4000</v>
      </c>
      <c r="K144" s="881">
        <f>K145</f>
        <v>0</v>
      </c>
      <c r="L144" s="101"/>
      <c r="M144" s="101"/>
      <c r="N144" s="101"/>
      <c r="O144" s="325"/>
      <c r="P144" s="882">
        <f>P145</f>
        <v>3497.612</v>
      </c>
    </row>
    <row r="145" spans="1:16" ht="63.75">
      <c r="A145" s="825"/>
      <c r="B145" s="253" t="s">
        <v>151</v>
      </c>
      <c r="C145" s="195"/>
      <c r="D145" s="178" t="s">
        <v>388</v>
      </c>
      <c r="E145" s="195" t="s">
        <v>149</v>
      </c>
      <c r="F145" s="202" t="s">
        <v>152</v>
      </c>
      <c r="G145" s="195"/>
      <c r="H145" s="264">
        <f>H146</f>
        <v>1129.55</v>
      </c>
      <c r="I145" s="264"/>
      <c r="J145" s="264">
        <f>J146</f>
        <v>4000</v>
      </c>
      <c r="K145" s="181">
        <f>K146</f>
        <v>0</v>
      </c>
      <c r="L145" s="101"/>
      <c r="M145" s="101"/>
      <c r="N145" s="101"/>
      <c r="O145" s="325"/>
      <c r="P145" s="820">
        <f>P146</f>
        <v>3497.612</v>
      </c>
    </row>
    <row r="146" spans="1:16" ht="15.75">
      <c r="A146" s="825"/>
      <c r="B146" s="253" t="s">
        <v>554</v>
      </c>
      <c r="C146" s="195"/>
      <c r="D146" s="178" t="s">
        <v>388</v>
      </c>
      <c r="E146" s="195" t="s">
        <v>149</v>
      </c>
      <c r="F146" s="195" t="s">
        <v>152</v>
      </c>
      <c r="G146" s="195" t="s">
        <v>555</v>
      </c>
      <c r="H146" s="186">
        <v>1129.55</v>
      </c>
      <c r="I146" s="264"/>
      <c r="J146" s="186">
        <v>4000</v>
      </c>
      <c r="K146" s="181"/>
      <c r="L146" s="101"/>
      <c r="M146" s="101"/>
      <c r="N146" s="101"/>
      <c r="O146" s="325"/>
      <c r="P146" s="810">
        <v>3497.612</v>
      </c>
    </row>
    <row r="147" spans="1:16" ht="51" hidden="1">
      <c r="A147" s="825"/>
      <c r="B147" s="253" t="s">
        <v>155</v>
      </c>
      <c r="C147" s="195"/>
      <c r="D147" s="178" t="s">
        <v>388</v>
      </c>
      <c r="E147" s="195" t="s">
        <v>149</v>
      </c>
      <c r="F147" s="195" t="s">
        <v>156</v>
      </c>
      <c r="G147" s="195"/>
      <c r="H147" s="181"/>
      <c r="I147" s="181"/>
      <c r="J147" s="181"/>
      <c r="K147" s="181"/>
      <c r="L147" s="101"/>
      <c r="M147" s="101"/>
      <c r="N147" s="101"/>
      <c r="O147" s="325"/>
      <c r="P147" s="548"/>
    </row>
    <row r="148" spans="1:16" ht="42.75" customHeight="1" hidden="1">
      <c r="A148" s="825"/>
      <c r="B148" s="265" t="s">
        <v>28</v>
      </c>
      <c r="C148" s="202"/>
      <c r="D148" s="179" t="s">
        <v>388</v>
      </c>
      <c r="E148" s="202" t="s">
        <v>149</v>
      </c>
      <c r="F148" s="202" t="s">
        <v>157</v>
      </c>
      <c r="G148" s="229"/>
      <c r="H148" s="229"/>
      <c r="I148" s="269"/>
      <c r="J148" s="101"/>
      <c r="K148" s="246"/>
      <c r="L148" s="101"/>
      <c r="M148" s="101"/>
      <c r="N148" s="101"/>
      <c r="O148" s="325"/>
      <c r="P148" s="883"/>
    </row>
    <row r="149" spans="1:16" ht="72.75" customHeight="1" hidden="1">
      <c r="A149" s="825"/>
      <c r="B149" s="183" t="s">
        <v>158</v>
      </c>
      <c r="C149" s="195"/>
      <c r="D149" s="178" t="s">
        <v>388</v>
      </c>
      <c r="E149" s="195" t="s">
        <v>149</v>
      </c>
      <c r="F149" s="195" t="s">
        <v>159</v>
      </c>
      <c r="G149" s="195"/>
      <c r="H149" s="181"/>
      <c r="I149" s="181"/>
      <c r="J149" s="181"/>
      <c r="K149" s="181"/>
      <c r="L149" s="101"/>
      <c r="M149" s="101"/>
      <c r="N149" s="101"/>
      <c r="O149" s="325"/>
      <c r="P149" s="548"/>
    </row>
    <row r="150" spans="1:16" ht="57" customHeight="1" hidden="1">
      <c r="A150" s="825"/>
      <c r="B150" s="253" t="s">
        <v>160</v>
      </c>
      <c r="C150" s="202"/>
      <c r="D150" s="178" t="s">
        <v>388</v>
      </c>
      <c r="E150" s="195" t="s">
        <v>149</v>
      </c>
      <c r="F150" s="195" t="s">
        <v>161</v>
      </c>
      <c r="G150" s="195"/>
      <c r="H150" s="181"/>
      <c r="I150" s="181"/>
      <c r="J150" s="181"/>
      <c r="K150" s="181"/>
      <c r="L150" s="101"/>
      <c r="M150" s="101"/>
      <c r="N150" s="101"/>
      <c r="O150" s="325"/>
      <c r="P150" s="548"/>
    </row>
    <row r="151" spans="1:16" s="289" customFormat="1" ht="39" customHeight="1">
      <c r="A151" s="793"/>
      <c r="B151" s="350" t="s">
        <v>493</v>
      </c>
      <c r="C151" s="189"/>
      <c r="D151" s="189" t="s">
        <v>388</v>
      </c>
      <c r="E151" s="189" t="s">
        <v>149</v>
      </c>
      <c r="F151" s="189" t="s">
        <v>494</v>
      </c>
      <c r="G151" s="249"/>
      <c r="H151" s="250">
        <f>H154</f>
        <v>85</v>
      </c>
      <c r="I151" s="250"/>
      <c r="J151" s="250">
        <f>J154</f>
        <v>85</v>
      </c>
      <c r="K151" s="250">
        <f>K154</f>
        <v>85</v>
      </c>
      <c r="L151" s="325"/>
      <c r="M151" s="325"/>
      <c r="N151" s="325"/>
      <c r="O151" s="325"/>
      <c r="P151" s="830">
        <f>P154+P152+P158</f>
        <v>34475.5892</v>
      </c>
    </row>
    <row r="152" spans="1:16" s="289" customFormat="1" ht="63.75" customHeight="1" hidden="1">
      <c r="A152" s="793"/>
      <c r="B152" s="350" t="s">
        <v>240</v>
      </c>
      <c r="C152" s="189"/>
      <c r="D152" s="189" t="s">
        <v>388</v>
      </c>
      <c r="E152" s="189" t="s">
        <v>149</v>
      </c>
      <c r="F152" s="188" t="s">
        <v>563</v>
      </c>
      <c r="G152" s="249"/>
      <c r="H152" s="220"/>
      <c r="I152" s="220"/>
      <c r="J152" s="220"/>
      <c r="K152" s="220"/>
      <c r="L152" s="325"/>
      <c r="M152" s="325"/>
      <c r="N152" s="325"/>
      <c r="O152" s="325"/>
      <c r="P152" s="826">
        <f>P153</f>
        <v>0</v>
      </c>
    </row>
    <row r="153" spans="1:23" s="289" customFormat="1" ht="18.75" customHeight="1" hidden="1">
      <c r="A153" s="793"/>
      <c r="B153" s="737" t="s">
        <v>554</v>
      </c>
      <c r="C153" s="189"/>
      <c r="D153" s="189" t="s">
        <v>388</v>
      </c>
      <c r="E153" s="189" t="s">
        <v>149</v>
      </c>
      <c r="F153" s="189" t="s">
        <v>563</v>
      </c>
      <c r="G153" s="166" t="s">
        <v>555</v>
      </c>
      <c r="H153" s="220"/>
      <c r="I153" s="220"/>
      <c r="J153" s="220"/>
      <c r="K153" s="220"/>
      <c r="L153" s="325"/>
      <c r="M153" s="325"/>
      <c r="N153" s="325"/>
      <c r="O153" s="325"/>
      <c r="P153" s="826"/>
      <c r="Q153" s="289">
        <v>8</v>
      </c>
      <c r="W153" s="709">
        <v>3500</v>
      </c>
    </row>
    <row r="154" spans="1:16" s="289" customFormat="1" ht="65.25" customHeight="1">
      <c r="A154" s="793"/>
      <c r="B154" s="350" t="s">
        <v>241</v>
      </c>
      <c r="C154" s="189"/>
      <c r="D154" s="189" t="s">
        <v>388</v>
      </c>
      <c r="E154" s="189" t="s">
        <v>149</v>
      </c>
      <c r="F154" s="188" t="s">
        <v>163</v>
      </c>
      <c r="G154" s="249"/>
      <c r="H154" s="250">
        <f>H157</f>
        <v>85</v>
      </c>
      <c r="I154" s="250"/>
      <c r="J154" s="250">
        <f>J157</f>
        <v>85</v>
      </c>
      <c r="K154" s="250">
        <f>K157</f>
        <v>85</v>
      </c>
      <c r="L154" s="325"/>
      <c r="M154" s="325"/>
      <c r="N154" s="325"/>
      <c r="O154" s="325"/>
      <c r="P154" s="830">
        <f>P157</f>
        <v>31475.5892</v>
      </c>
    </row>
    <row r="155" spans="1:16" s="270" customFormat="1" ht="60.75" customHeight="1" hidden="1">
      <c r="A155" s="825"/>
      <c r="B155" s="196" t="s">
        <v>164</v>
      </c>
      <c r="C155" s="224"/>
      <c r="D155" s="224" t="s">
        <v>388</v>
      </c>
      <c r="E155" s="224" t="s">
        <v>149</v>
      </c>
      <c r="F155" s="224" t="s">
        <v>165</v>
      </c>
      <c r="G155" s="1212" t="s">
        <v>166</v>
      </c>
      <c r="H155" s="1213"/>
      <c r="I155" s="272"/>
      <c r="J155" s="271"/>
      <c r="K155" s="271"/>
      <c r="L155" s="271"/>
      <c r="M155" s="271"/>
      <c r="N155" s="271"/>
      <c r="O155" s="325"/>
      <c r="P155" s="831"/>
    </row>
    <row r="156" spans="1:16" s="270" customFormat="1" ht="48" customHeight="1" hidden="1">
      <c r="A156" s="825"/>
      <c r="B156" s="196" t="s">
        <v>167</v>
      </c>
      <c r="C156" s="224"/>
      <c r="D156" s="224" t="s">
        <v>388</v>
      </c>
      <c r="E156" s="224" t="s">
        <v>149</v>
      </c>
      <c r="F156" s="224" t="s">
        <v>168</v>
      </c>
      <c r="G156" s="1214" t="s">
        <v>169</v>
      </c>
      <c r="H156" s="1215"/>
      <c r="I156" s="272"/>
      <c r="J156" s="271"/>
      <c r="K156" s="271"/>
      <c r="L156" s="271"/>
      <c r="M156" s="271"/>
      <c r="N156" s="271"/>
      <c r="O156" s="325"/>
      <c r="P156" s="831"/>
    </row>
    <row r="157" spans="1:23" s="270" customFormat="1" ht="24.75" customHeight="1">
      <c r="A157" s="825"/>
      <c r="B157" s="320" t="s">
        <v>553</v>
      </c>
      <c r="C157" s="224"/>
      <c r="D157" s="195" t="s">
        <v>388</v>
      </c>
      <c r="E157" s="195" t="s">
        <v>149</v>
      </c>
      <c r="F157" s="195" t="s">
        <v>163</v>
      </c>
      <c r="G157" s="164" t="s">
        <v>485</v>
      </c>
      <c r="H157" s="277">
        <v>85</v>
      </c>
      <c r="I157" s="275"/>
      <c r="J157" s="276">
        <v>85</v>
      </c>
      <c r="K157" s="277">
        <v>85</v>
      </c>
      <c r="L157" s="271" t="s">
        <v>647</v>
      </c>
      <c r="M157" s="271"/>
      <c r="N157" s="271"/>
      <c r="O157" s="325"/>
      <c r="P157" s="832">
        <f>182.532+W157+5609.446+1156.9912+1300</f>
        <v>31475.5892</v>
      </c>
      <c r="Q157" s="270">
        <v>9</v>
      </c>
      <c r="W157" s="710">
        <f>280.199+343+22570.921+32.5</f>
        <v>23226.62</v>
      </c>
    </row>
    <row r="158" spans="1:23" s="270" customFormat="1" ht="53.25" customHeight="1">
      <c r="A158" s="825"/>
      <c r="B158" s="371" t="s">
        <v>242</v>
      </c>
      <c r="C158" s="189"/>
      <c r="D158" s="189" t="s">
        <v>388</v>
      </c>
      <c r="E158" s="189" t="s">
        <v>149</v>
      </c>
      <c r="F158" s="188" t="s">
        <v>603</v>
      </c>
      <c r="G158" s="249"/>
      <c r="H158" s="220"/>
      <c r="I158" s="220"/>
      <c r="J158" s="220"/>
      <c r="K158" s="220"/>
      <c r="L158" s="325"/>
      <c r="M158" s="325"/>
      <c r="N158" s="325"/>
      <c r="O158" s="325"/>
      <c r="P158" s="826">
        <f>P159</f>
        <v>3000</v>
      </c>
      <c r="W158" s="734"/>
    </row>
    <row r="159" spans="1:23" s="270" customFormat="1" ht="24.75" customHeight="1">
      <c r="A159" s="825"/>
      <c r="B159" s="320" t="s">
        <v>553</v>
      </c>
      <c r="C159" s="189"/>
      <c r="D159" s="189" t="s">
        <v>388</v>
      </c>
      <c r="E159" s="189" t="s">
        <v>149</v>
      </c>
      <c r="F159" s="189" t="s">
        <v>603</v>
      </c>
      <c r="G159" s="166" t="s">
        <v>485</v>
      </c>
      <c r="H159" s="220"/>
      <c r="I159" s="220"/>
      <c r="J159" s="220"/>
      <c r="K159" s="220"/>
      <c r="L159" s="325"/>
      <c r="M159" s="325"/>
      <c r="N159" s="325"/>
      <c r="O159" s="325"/>
      <c r="P159" s="826">
        <v>3000</v>
      </c>
      <c r="W159" s="734">
        <v>2000</v>
      </c>
    </row>
    <row r="160" spans="1:16" ht="20.25" customHeight="1">
      <c r="A160" s="794"/>
      <c r="B160" s="183" t="s">
        <v>170</v>
      </c>
      <c r="C160" s="195"/>
      <c r="D160" s="195" t="s">
        <v>388</v>
      </c>
      <c r="E160" s="189" t="s">
        <v>171</v>
      </c>
      <c r="F160" s="195"/>
      <c r="G160" s="195"/>
      <c r="H160" s="279">
        <f>H161+H164</f>
        <v>11758.768999999998</v>
      </c>
      <c r="I160" s="181"/>
      <c r="J160" s="279">
        <f>J161+J164</f>
        <v>13625.55</v>
      </c>
      <c r="K160" s="279">
        <f>K161+K164</f>
        <v>15979.505000000001</v>
      </c>
      <c r="L160" s="101"/>
      <c r="M160" s="101"/>
      <c r="N160" s="101"/>
      <c r="O160" s="325"/>
      <c r="P160" s="834">
        <f>P161+P164+P174</f>
        <v>56716.960999999996</v>
      </c>
    </row>
    <row r="161" spans="1:16" ht="54.75" customHeight="1">
      <c r="A161" s="794"/>
      <c r="B161" s="884" t="s">
        <v>112</v>
      </c>
      <c r="C161" s="202"/>
      <c r="D161" s="178" t="s">
        <v>388</v>
      </c>
      <c r="E161" s="195" t="s">
        <v>171</v>
      </c>
      <c r="F161" s="195" t="s">
        <v>173</v>
      </c>
      <c r="G161" s="229"/>
      <c r="H161" s="221">
        <f>H162</f>
        <v>2275.006</v>
      </c>
      <c r="I161" s="221"/>
      <c r="J161" s="221">
        <f>J162</f>
        <v>6008.35</v>
      </c>
      <c r="K161" s="221">
        <f>K162</f>
        <v>8515.705</v>
      </c>
      <c r="L161" s="101"/>
      <c r="M161" s="101"/>
      <c r="N161" s="101"/>
      <c r="O161" s="325"/>
      <c r="P161" s="879">
        <f>P162</f>
        <v>3000</v>
      </c>
    </row>
    <row r="162" spans="1:16" ht="69.75" customHeight="1">
      <c r="A162" s="794"/>
      <c r="B162" s="253" t="s">
        <v>243</v>
      </c>
      <c r="C162" s="195"/>
      <c r="D162" s="178" t="s">
        <v>388</v>
      </c>
      <c r="E162" s="195" t="s">
        <v>171</v>
      </c>
      <c r="F162" s="202" t="s">
        <v>175</v>
      </c>
      <c r="G162" s="195"/>
      <c r="H162" s="182">
        <f>H163</f>
        <v>2275.006</v>
      </c>
      <c r="I162" s="181"/>
      <c r="J162" s="182">
        <f>J163</f>
        <v>6008.35</v>
      </c>
      <c r="K162" s="182">
        <f>K163</f>
        <v>8515.705</v>
      </c>
      <c r="L162" s="101"/>
      <c r="M162" s="101"/>
      <c r="N162" s="101"/>
      <c r="O162" s="325"/>
      <c r="P162" s="820">
        <f>P163</f>
        <v>3000</v>
      </c>
    </row>
    <row r="163" spans="1:16" ht="24.75" customHeight="1">
      <c r="A163" s="794"/>
      <c r="B163" s="320" t="s">
        <v>553</v>
      </c>
      <c r="C163" s="195"/>
      <c r="D163" s="178" t="s">
        <v>388</v>
      </c>
      <c r="E163" s="195" t="s">
        <v>171</v>
      </c>
      <c r="F163" s="195" t="s">
        <v>175</v>
      </c>
      <c r="G163" s="195" t="s">
        <v>485</v>
      </c>
      <c r="H163" s="180">
        <v>2275.006</v>
      </c>
      <c r="I163" s="192"/>
      <c r="J163" s="281">
        <v>6008.35</v>
      </c>
      <c r="K163" s="281">
        <v>8515.705</v>
      </c>
      <c r="L163" s="101"/>
      <c r="M163" s="101"/>
      <c r="N163" s="101"/>
      <c r="O163" s="325"/>
      <c r="P163" s="810">
        <v>3000</v>
      </c>
    </row>
    <row r="164" spans="1:16" ht="56.25" customHeight="1">
      <c r="A164" s="794"/>
      <c r="B164" s="253" t="s">
        <v>15</v>
      </c>
      <c r="C164" s="195"/>
      <c r="D164" s="195" t="s">
        <v>388</v>
      </c>
      <c r="E164" s="195" t="s">
        <v>171</v>
      </c>
      <c r="F164" s="195" t="s">
        <v>176</v>
      </c>
      <c r="G164" s="461"/>
      <c r="H164" s="252">
        <f>H165+H167</f>
        <v>9483.762999999999</v>
      </c>
      <c r="I164" s="461"/>
      <c r="J164" s="252">
        <f>J165+J167</f>
        <v>7617.2</v>
      </c>
      <c r="K164" s="372">
        <f>K165+K167</f>
        <v>7463.8</v>
      </c>
      <c r="L164" s="101"/>
      <c r="M164" s="101"/>
      <c r="N164" s="101"/>
      <c r="O164" s="325"/>
      <c r="P164" s="879">
        <f>P165+P167</f>
        <v>7617.200000000001</v>
      </c>
    </row>
    <row r="165" spans="1:16" ht="63.75">
      <c r="A165" s="794"/>
      <c r="B165" s="183" t="s">
        <v>253</v>
      </c>
      <c r="C165" s="195"/>
      <c r="D165" s="195" t="s">
        <v>388</v>
      </c>
      <c r="E165" s="195" t="s">
        <v>171</v>
      </c>
      <c r="F165" s="202" t="s">
        <v>177</v>
      </c>
      <c r="G165" s="195"/>
      <c r="H165" s="174">
        <f>H166</f>
        <v>5353.775000000001</v>
      </c>
      <c r="I165" s="176"/>
      <c r="J165" s="176">
        <f>J166</f>
        <v>5406.2</v>
      </c>
      <c r="K165" s="176">
        <f>K166</f>
        <v>5230.3</v>
      </c>
      <c r="L165" s="101"/>
      <c r="M165" s="101"/>
      <c r="N165" s="101"/>
      <c r="O165" s="325"/>
      <c r="P165" s="820">
        <f>P166</f>
        <v>5253.466</v>
      </c>
    </row>
    <row r="166" spans="1:16" ht="24.75" customHeight="1">
      <c r="A166" s="794"/>
      <c r="B166" s="320" t="s">
        <v>553</v>
      </c>
      <c r="C166" s="195"/>
      <c r="D166" s="195" t="s">
        <v>388</v>
      </c>
      <c r="E166" s="195" t="s">
        <v>171</v>
      </c>
      <c r="F166" s="195" t="s">
        <v>177</v>
      </c>
      <c r="G166" s="195" t="s">
        <v>485</v>
      </c>
      <c r="H166" s="187">
        <f>5356.1-4835.3+2500.3+2332.675</f>
        <v>5353.775000000001</v>
      </c>
      <c r="I166" s="192"/>
      <c r="J166" s="187">
        <v>5406.2</v>
      </c>
      <c r="K166" s="187">
        <v>5230.3</v>
      </c>
      <c r="L166" s="101"/>
      <c r="M166" s="101"/>
      <c r="N166" s="101"/>
      <c r="O166" s="325"/>
      <c r="P166" s="810">
        <v>5253.466</v>
      </c>
    </row>
    <row r="167" spans="1:16" ht="78.75" customHeight="1">
      <c r="A167" s="794"/>
      <c r="B167" s="183" t="s">
        <v>244</v>
      </c>
      <c r="C167" s="195"/>
      <c r="D167" s="195" t="s">
        <v>388</v>
      </c>
      <c r="E167" s="195" t="s">
        <v>171</v>
      </c>
      <c r="F167" s="202" t="s">
        <v>179</v>
      </c>
      <c r="G167" s="195"/>
      <c r="H167" s="174">
        <f>H168</f>
        <v>4129.987999999999</v>
      </c>
      <c r="I167" s="174"/>
      <c r="J167" s="174">
        <f>J168</f>
        <v>2211</v>
      </c>
      <c r="K167" s="174">
        <f>K168</f>
        <v>2233.5</v>
      </c>
      <c r="L167" s="101"/>
      <c r="M167" s="101"/>
      <c r="N167" s="101"/>
      <c r="O167" s="325"/>
      <c r="P167" s="810">
        <f>P168</f>
        <v>2363.734</v>
      </c>
    </row>
    <row r="168" spans="1:16" ht="24.75" customHeight="1">
      <c r="A168" s="794"/>
      <c r="B168" s="320" t="s">
        <v>553</v>
      </c>
      <c r="C168" s="195"/>
      <c r="D168" s="195" t="s">
        <v>388</v>
      </c>
      <c r="E168" s="195" t="s">
        <v>171</v>
      </c>
      <c r="F168" s="195" t="s">
        <v>179</v>
      </c>
      <c r="G168" s="195" t="s">
        <v>485</v>
      </c>
      <c r="H168" s="180">
        <f>2142.2+1447.788+540</f>
        <v>4129.987999999999</v>
      </c>
      <c r="I168" s="180"/>
      <c r="J168" s="180">
        <v>2211</v>
      </c>
      <c r="K168" s="180">
        <v>2233.5</v>
      </c>
      <c r="L168" s="101"/>
      <c r="M168" s="101"/>
      <c r="N168" s="101"/>
      <c r="O168" s="325"/>
      <c r="P168" s="810">
        <v>2363.734</v>
      </c>
    </row>
    <row r="169" spans="1:16" ht="19.5" customHeight="1" hidden="1">
      <c r="A169" s="794"/>
      <c r="B169" s="177" t="s">
        <v>180</v>
      </c>
      <c r="C169" s="195"/>
      <c r="D169" s="202" t="s">
        <v>388</v>
      </c>
      <c r="E169" s="202" t="s">
        <v>181</v>
      </c>
      <c r="F169" s="195"/>
      <c r="G169" s="195"/>
      <c r="H169" s="181">
        <f>H170</f>
        <v>0</v>
      </c>
      <c r="I169" s="181"/>
      <c r="J169" s="181">
        <f aca="true" t="shared" si="2" ref="J169:K172">J170</f>
        <v>0</v>
      </c>
      <c r="K169" s="181">
        <f t="shared" si="2"/>
        <v>0</v>
      </c>
      <c r="L169" s="101"/>
      <c r="M169" s="101"/>
      <c r="N169" s="101"/>
      <c r="O169" s="325"/>
      <c r="P169" s="817">
        <f>P170</f>
        <v>0</v>
      </c>
    </row>
    <row r="170" spans="1:16" s="270" customFormat="1" ht="38.25" hidden="1">
      <c r="A170" s="825"/>
      <c r="B170" s="177" t="s">
        <v>493</v>
      </c>
      <c r="C170" s="195"/>
      <c r="D170" s="202" t="s">
        <v>388</v>
      </c>
      <c r="E170" s="202" t="s">
        <v>181</v>
      </c>
      <c r="F170" s="195"/>
      <c r="G170" s="195"/>
      <c r="H170" s="181">
        <f>H171</f>
        <v>0</v>
      </c>
      <c r="I170" s="181"/>
      <c r="J170" s="181">
        <f t="shared" si="2"/>
        <v>0</v>
      </c>
      <c r="K170" s="181">
        <f t="shared" si="2"/>
        <v>0</v>
      </c>
      <c r="L170" s="271"/>
      <c r="M170" s="271"/>
      <c r="N170" s="271"/>
      <c r="O170" s="325"/>
      <c r="P170" s="817">
        <f>P171</f>
        <v>0</v>
      </c>
    </row>
    <row r="171" spans="1:16" s="270" customFormat="1" ht="30.75" customHeight="1" hidden="1">
      <c r="A171" s="825"/>
      <c r="B171" s="177" t="s">
        <v>182</v>
      </c>
      <c r="C171" s="195"/>
      <c r="D171" s="202" t="s">
        <v>388</v>
      </c>
      <c r="E171" s="202" t="s">
        <v>181</v>
      </c>
      <c r="F171" s="195" t="s">
        <v>183</v>
      </c>
      <c r="G171" s="461"/>
      <c r="H171" s="283">
        <f>H172</f>
        <v>0</v>
      </c>
      <c r="I171" s="283"/>
      <c r="J171" s="283">
        <f t="shared" si="2"/>
        <v>0</v>
      </c>
      <c r="K171" s="283">
        <f t="shared" si="2"/>
        <v>0</v>
      </c>
      <c r="L171" s="271" t="s">
        <v>648</v>
      </c>
      <c r="M171" s="271"/>
      <c r="N171" s="271"/>
      <c r="O171" s="325"/>
      <c r="P171" s="833">
        <f>P172</f>
        <v>0</v>
      </c>
    </row>
    <row r="172" spans="1:16" s="270" customFormat="1" ht="25.5" hidden="1">
      <c r="A172" s="825"/>
      <c r="B172" s="210" t="s">
        <v>184</v>
      </c>
      <c r="C172" s="195"/>
      <c r="D172" s="202" t="s">
        <v>388</v>
      </c>
      <c r="E172" s="202" t="s">
        <v>181</v>
      </c>
      <c r="F172" s="195" t="s">
        <v>185</v>
      </c>
      <c r="G172" s="461"/>
      <c r="H172" s="283">
        <f>H173</f>
        <v>0</v>
      </c>
      <c r="I172" s="283"/>
      <c r="J172" s="283">
        <f t="shared" si="2"/>
        <v>0</v>
      </c>
      <c r="K172" s="283">
        <f t="shared" si="2"/>
        <v>0</v>
      </c>
      <c r="L172" s="271"/>
      <c r="M172" s="271"/>
      <c r="N172" s="271"/>
      <c r="O172" s="325"/>
      <c r="P172" s="833">
        <f>P173</f>
        <v>0</v>
      </c>
    </row>
    <row r="173" spans="1:16" s="270" customFormat="1" ht="15.75" hidden="1">
      <c r="A173" s="825"/>
      <c r="B173" s="210"/>
      <c r="C173" s="195"/>
      <c r="D173" s="202" t="s">
        <v>388</v>
      </c>
      <c r="E173" s="202" t="s">
        <v>181</v>
      </c>
      <c r="F173" s="195" t="s">
        <v>185</v>
      </c>
      <c r="G173" s="461"/>
      <c r="H173" s="283"/>
      <c r="I173" s="283"/>
      <c r="J173" s="283"/>
      <c r="K173" s="283"/>
      <c r="L173" s="271"/>
      <c r="M173" s="271"/>
      <c r="N173" s="271"/>
      <c r="O173" s="325"/>
      <c r="P173" s="833"/>
    </row>
    <row r="174" spans="1:16" s="270" customFormat="1" ht="38.25">
      <c r="A174" s="825"/>
      <c r="B174" s="183" t="s">
        <v>493</v>
      </c>
      <c r="C174" s="195"/>
      <c r="D174" s="195" t="s">
        <v>388</v>
      </c>
      <c r="E174" s="195" t="s">
        <v>171</v>
      </c>
      <c r="F174" s="195" t="s">
        <v>494</v>
      </c>
      <c r="G174" s="461"/>
      <c r="H174" s="283"/>
      <c r="I174" s="283"/>
      <c r="J174" s="283"/>
      <c r="K174" s="283"/>
      <c r="L174" s="271"/>
      <c r="M174" s="271"/>
      <c r="N174" s="271"/>
      <c r="O174" s="325"/>
      <c r="P174" s="834">
        <f>P175+P177</f>
        <v>46099.761</v>
      </c>
    </row>
    <row r="175" spans="1:16" s="270" customFormat="1" ht="51">
      <c r="A175" s="825"/>
      <c r="B175" s="210" t="s">
        <v>39</v>
      </c>
      <c r="C175" s="195"/>
      <c r="D175" s="195" t="s">
        <v>388</v>
      </c>
      <c r="E175" s="195" t="s">
        <v>171</v>
      </c>
      <c r="F175" s="202" t="s">
        <v>23</v>
      </c>
      <c r="G175" s="461"/>
      <c r="H175" s="283"/>
      <c r="I175" s="283"/>
      <c r="J175" s="283"/>
      <c r="K175" s="283"/>
      <c r="L175" s="271"/>
      <c r="M175" s="271"/>
      <c r="N175" s="271"/>
      <c r="O175" s="325"/>
      <c r="P175" s="834">
        <f>P176</f>
        <v>22267.596</v>
      </c>
    </row>
    <row r="176" spans="1:23" s="270" customFormat="1" ht="25.5">
      <c r="A176" s="825"/>
      <c r="B176" s="320" t="s">
        <v>553</v>
      </c>
      <c r="C176" s="195"/>
      <c r="D176" s="195" t="s">
        <v>388</v>
      </c>
      <c r="E176" s="195" t="s">
        <v>171</v>
      </c>
      <c r="F176" s="195" t="s">
        <v>23</v>
      </c>
      <c r="G176" s="164" t="s">
        <v>485</v>
      </c>
      <c r="H176" s="283"/>
      <c r="I176" s="283"/>
      <c r="J176" s="283"/>
      <c r="K176" s="283"/>
      <c r="L176" s="271"/>
      <c r="M176" s="271"/>
      <c r="N176" s="271"/>
      <c r="O176" s="325"/>
      <c r="P176" s="835">
        <f>17908.526+W176-8127.359+250</f>
        <v>22267.596</v>
      </c>
      <c r="W176" s="710">
        <f>2746.087+1362.983+4309.106+799+1721.333+997.92+300</f>
        <v>12236.429</v>
      </c>
    </row>
    <row r="177" spans="1:16" s="270" customFormat="1" ht="51">
      <c r="A177" s="825"/>
      <c r="B177" s="320" t="s">
        <v>245</v>
      </c>
      <c r="C177" s="195"/>
      <c r="D177" s="195" t="s">
        <v>388</v>
      </c>
      <c r="E177" s="195" t="s">
        <v>171</v>
      </c>
      <c r="F177" s="202" t="s">
        <v>24</v>
      </c>
      <c r="G177" s="461"/>
      <c r="H177" s="283"/>
      <c r="I177" s="283"/>
      <c r="J177" s="283"/>
      <c r="K177" s="283"/>
      <c r="L177" s="271"/>
      <c r="M177" s="271"/>
      <c r="N177" s="271"/>
      <c r="O177" s="325"/>
      <c r="P177" s="835">
        <f>P178</f>
        <v>23832.165</v>
      </c>
    </row>
    <row r="178" spans="1:23" s="270" customFormat="1" ht="25.5">
      <c r="A178" s="825"/>
      <c r="B178" s="320" t="s">
        <v>553</v>
      </c>
      <c r="C178" s="195"/>
      <c r="D178" s="195" t="s">
        <v>388</v>
      </c>
      <c r="E178" s="195" t="s">
        <v>171</v>
      </c>
      <c r="F178" s="195" t="s">
        <v>24</v>
      </c>
      <c r="G178" s="164" t="s">
        <v>485</v>
      </c>
      <c r="H178" s="283"/>
      <c r="I178" s="283"/>
      <c r="J178" s="283"/>
      <c r="K178" s="283"/>
      <c r="L178" s="271"/>
      <c r="M178" s="271"/>
      <c r="N178" s="271"/>
      <c r="O178" s="325"/>
      <c r="P178" s="835">
        <f>7028.639+W178-530+8127.359+3905.79</f>
        <v>23832.165</v>
      </c>
      <c r="W178" s="710">
        <f>773.409+230+400+300+197.283+574.87+799.815+340+725+900+60</f>
        <v>5300.377</v>
      </c>
    </row>
    <row r="179" spans="1:16" s="289" customFormat="1" ht="15">
      <c r="A179" s="836"/>
      <c r="B179" s="464" t="s">
        <v>186</v>
      </c>
      <c r="C179" s="465"/>
      <c r="D179" s="465" t="s">
        <v>187</v>
      </c>
      <c r="E179" s="837"/>
      <c r="F179" s="467"/>
      <c r="G179" s="468"/>
      <c r="H179" s="469">
        <f>H180</f>
        <v>160</v>
      </c>
      <c r="I179" s="469"/>
      <c r="J179" s="469">
        <f aca="true" t="shared" si="3" ref="J179:K181">J180</f>
        <v>172</v>
      </c>
      <c r="K179" s="469">
        <f t="shared" si="3"/>
        <v>184</v>
      </c>
      <c r="L179" s="325"/>
      <c r="M179" s="325"/>
      <c r="N179" s="325"/>
      <c r="O179" s="325"/>
      <c r="P179" s="838">
        <f>P180</f>
        <v>272</v>
      </c>
    </row>
    <row r="180" spans="1:16" ht="15.75">
      <c r="A180" s="794"/>
      <c r="B180" s="183" t="s">
        <v>188</v>
      </c>
      <c r="C180" s="195"/>
      <c r="D180" s="195" t="s">
        <v>187</v>
      </c>
      <c r="E180" s="195" t="s">
        <v>189</v>
      </c>
      <c r="F180" s="271"/>
      <c r="G180" s="195"/>
      <c r="H180" s="175">
        <f>H181</f>
        <v>160</v>
      </c>
      <c r="I180" s="175"/>
      <c r="J180" s="175">
        <f t="shared" si="3"/>
        <v>172</v>
      </c>
      <c r="K180" s="175">
        <f t="shared" si="3"/>
        <v>184</v>
      </c>
      <c r="L180" s="101"/>
      <c r="M180" s="101"/>
      <c r="N180" s="101"/>
      <c r="O180" s="325"/>
      <c r="P180" s="804">
        <f>P181</f>
        <v>272</v>
      </c>
    </row>
    <row r="181" spans="1:16" ht="53.25" customHeight="1">
      <c r="A181" s="794"/>
      <c r="B181" s="183" t="s">
        <v>16</v>
      </c>
      <c r="C181" s="195"/>
      <c r="D181" s="195" t="s">
        <v>187</v>
      </c>
      <c r="E181" s="195" t="s">
        <v>189</v>
      </c>
      <c r="F181" s="195" t="s">
        <v>190</v>
      </c>
      <c r="G181" s="461"/>
      <c r="H181" s="252">
        <f>H182</f>
        <v>160</v>
      </c>
      <c r="I181" s="252"/>
      <c r="J181" s="252">
        <f t="shared" si="3"/>
        <v>172</v>
      </c>
      <c r="K181" s="252">
        <f t="shared" si="3"/>
        <v>184</v>
      </c>
      <c r="L181" s="101"/>
      <c r="M181" s="101"/>
      <c r="N181" s="101"/>
      <c r="O181" s="325"/>
      <c r="P181" s="879">
        <f>P182</f>
        <v>272</v>
      </c>
    </row>
    <row r="182" spans="1:16" ht="63.75">
      <c r="A182" s="794"/>
      <c r="B182" s="222" t="s">
        <v>246</v>
      </c>
      <c r="C182" s="195"/>
      <c r="D182" s="195" t="s">
        <v>187</v>
      </c>
      <c r="E182" s="195" t="s">
        <v>189</v>
      </c>
      <c r="F182" s="195" t="s">
        <v>192</v>
      </c>
      <c r="G182" s="195"/>
      <c r="H182" s="175">
        <f>H185</f>
        <v>160</v>
      </c>
      <c r="I182" s="175"/>
      <c r="J182" s="175">
        <f>J185</f>
        <v>172</v>
      </c>
      <c r="K182" s="175">
        <f>K185</f>
        <v>184</v>
      </c>
      <c r="L182" s="101"/>
      <c r="M182" s="101"/>
      <c r="N182" s="101"/>
      <c r="O182" s="325"/>
      <c r="P182" s="804">
        <f>P185</f>
        <v>272</v>
      </c>
    </row>
    <row r="183" spans="1:16" ht="75" customHeight="1" hidden="1">
      <c r="A183" s="794"/>
      <c r="B183" s="191" t="s">
        <v>193</v>
      </c>
      <c r="C183" s="202"/>
      <c r="D183" s="202" t="s">
        <v>187</v>
      </c>
      <c r="E183" s="202" t="s">
        <v>189</v>
      </c>
      <c r="F183" s="195" t="s">
        <v>194</v>
      </c>
      <c r="G183" s="195"/>
      <c r="H183" s="175"/>
      <c r="I183" s="175"/>
      <c r="J183" s="175"/>
      <c r="K183" s="175"/>
      <c r="L183" s="101"/>
      <c r="M183" s="101"/>
      <c r="N183" s="101"/>
      <c r="O183" s="325"/>
      <c r="P183" s="804"/>
    </row>
    <row r="184" spans="1:16" ht="24.75" customHeight="1" hidden="1">
      <c r="A184" s="794"/>
      <c r="B184" s="320" t="s">
        <v>553</v>
      </c>
      <c r="C184" s="202"/>
      <c r="D184" s="202" t="s">
        <v>187</v>
      </c>
      <c r="E184" s="202" t="s">
        <v>189</v>
      </c>
      <c r="F184" s="195" t="s">
        <v>194</v>
      </c>
      <c r="G184" s="195" t="s">
        <v>485</v>
      </c>
      <c r="H184" s="175"/>
      <c r="I184" s="175"/>
      <c r="J184" s="175"/>
      <c r="K184" s="175"/>
      <c r="L184" s="101"/>
      <c r="M184" s="101"/>
      <c r="N184" s="101"/>
      <c r="O184" s="325"/>
      <c r="P184" s="804"/>
    </row>
    <row r="185" spans="1:16" ht="77.25" customHeight="1">
      <c r="A185" s="794"/>
      <c r="B185" s="183" t="s">
        <v>247</v>
      </c>
      <c r="C185" s="202"/>
      <c r="D185" s="195" t="s">
        <v>187</v>
      </c>
      <c r="E185" s="195" t="s">
        <v>189</v>
      </c>
      <c r="F185" s="202" t="s">
        <v>194</v>
      </c>
      <c r="G185" s="195"/>
      <c r="H185" s="175">
        <f>H186</f>
        <v>160</v>
      </c>
      <c r="I185" s="175"/>
      <c r="J185" s="175">
        <f>J186</f>
        <v>172</v>
      </c>
      <c r="K185" s="175">
        <f>K186</f>
        <v>184</v>
      </c>
      <c r="L185" s="101"/>
      <c r="M185" s="101"/>
      <c r="N185" s="101"/>
      <c r="O185" s="325"/>
      <c r="P185" s="804">
        <f>P186</f>
        <v>272</v>
      </c>
    </row>
    <row r="186" spans="1:16" ht="24.75" customHeight="1">
      <c r="A186" s="794"/>
      <c r="B186" s="320" t="s">
        <v>553</v>
      </c>
      <c r="C186" s="202"/>
      <c r="D186" s="195" t="s">
        <v>187</v>
      </c>
      <c r="E186" s="195" t="s">
        <v>189</v>
      </c>
      <c r="F186" s="195" t="s">
        <v>194</v>
      </c>
      <c r="G186" s="195" t="s">
        <v>485</v>
      </c>
      <c r="H186" s="175">
        <v>160</v>
      </c>
      <c r="I186" s="175"/>
      <c r="J186" s="175">
        <v>172</v>
      </c>
      <c r="K186" s="175">
        <v>184</v>
      </c>
      <c r="L186" s="101"/>
      <c r="M186" s="101"/>
      <c r="N186" s="101"/>
      <c r="O186" s="325"/>
      <c r="P186" s="804">
        <v>272</v>
      </c>
    </row>
    <row r="187" spans="1:16" s="608" customFormat="1" ht="14.25" hidden="1">
      <c r="A187" s="839">
        <v>7</v>
      </c>
      <c r="B187" s="605" t="s">
        <v>606</v>
      </c>
      <c r="C187" s="606"/>
      <c r="D187" s="606" t="s">
        <v>607</v>
      </c>
      <c r="E187" s="606"/>
      <c r="F187" s="606"/>
      <c r="G187" s="606"/>
      <c r="H187" s="607">
        <f>H188+H195</f>
        <v>7152.5</v>
      </c>
      <c r="I187" s="607"/>
      <c r="J187" s="607">
        <f>J188+J195</f>
        <v>7583.5</v>
      </c>
      <c r="K187" s="607">
        <f>K188+K195</f>
        <v>8198.5</v>
      </c>
      <c r="L187" s="751"/>
      <c r="M187" s="751"/>
      <c r="N187" s="751"/>
      <c r="O187" s="751"/>
      <c r="P187" s="840">
        <f>P188+P195</f>
        <v>7152.5</v>
      </c>
    </row>
    <row r="188" spans="1:16" s="608" customFormat="1" ht="15.75" hidden="1">
      <c r="A188" s="841"/>
      <c r="B188" s="609" t="s">
        <v>608</v>
      </c>
      <c r="C188" s="610"/>
      <c r="D188" s="610" t="s">
        <v>607</v>
      </c>
      <c r="E188" s="610" t="s">
        <v>609</v>
      </c>
      <c r="F188" s="610"/>
      <c r="G188" s="610"/>
      <c r="H188" s="611">
        <f>H189</f>
        <v>5947</v>
      </c>
      <c r="I188" s="611"/>
      <c r="J188" s="611">
        <f aca="true" t="shared" si="4" ref="J188:K190">J189</f>
        <v>6305</v>
      </c>
      <c r="K188" s="611">
        <f t="shared" si="4"/>
        <v>6960</v>
      </c>
      <c r="L188" s="751"/>
      <c r="M188" s="751"/>
      <c r="N188" s="751"/>
      <c r="O188" s="751"/>
      <c r="P188" s="842">
        <f>P189</f>
        <v>5947</v>
      </c>
    </row>
    <row r="189" spans="1:16" s="608" customFormat="1" ht="55.5" customHeight="1" hidden="1">
      <c r="A189" s="841"/>
      <c r="B189" s="609" t="s">
        <v>31</v>
      </c>
      <c r="C189" s="610"/>
      <c r="D189" s="610" t="s">
        <v>607</v>
      </c>
      <c r="E189" s="610" t="s">
        <v>609</v>
      </c>
      <c r="F189" s="610" t="s">
        <v>190</v>
      </c>
      <c r="G189" s="612"/>
      <c r="H189" s="613">
        <f>H190</f>
        <v>5947</v>
      </c>
      <c r="I189" s="613"/>
      <c r="J189" s="613">
        <f t="shared" si="4"/>
        <v>6305</v>
      </c>
      <c r="K189" s="613">
        <f t="shared" si="4"/>
        <v>6960</v>
      </c>
      <c r="L189" s="751"/>
      <c r="M189" s="751"/>
      <c r="N189" s="751"/>
      <c r="O189" s="751"/>
      <c r="P189" s="843">
        <f>P190</f>
        <v>5947</v>
      </c>
    </row>
    <row r="190" spans="1:16" s="608" customFormat="1" ht="83.25" customHeight="1" hidden="1">
      <c r="A190" s="841"/>
      <c r="B190" s="614" t="s">
        <v>610</v>
      </c>
      <c r="C190" s="615"/>
      <c r="D190" s="615" t="s">
        <v>607</v>
      </c>
      <c r="E190" s="615" t="s">
        <v>609</v>
      </c>
      <c r="F190" s="615" t="s">
        <v>611</v>
      </c>
      <c r="G190" s="615"/>
      <c r="H190" s="406">
        <f>H191</f>
        <v>5947</v>
      </c>
      <c r="I190" s="406"/>
      <c r="J190" s="406">
        <f t="shared" si="4"/>
        <v>6305</v>
      </c>
      <c r="K190" s="406">
        <f t="shared" si="4"/>
        <v>6960</v>
      </c>
      <c r="L190" s="751"/>
      <c r="M190" s="751"/>
      <c r="N190" s="751"/>
      <c r="O190" s="751"/>
      <c r="P190" s="844">
        <f>P191</f>
        <v>5947</v>
      </c>
    </row>
    <row r="191" spans="1:16" s="608" customFormat="1" ht="63.75" hidden="1">
      <c r="A191" s="841"/>
      <c r="B191" s="616" t="s">
        <v>612</v>
      </c>
      <c r="C191" s="615"/>
      <c r="D191" s="615" t="s">
        <v>607</v>
      </c>
      <c r="E191" s="615" t="s">
        <v>609</v>
      </c>
      <c r="F191" s="615" t="s">
        <v>613</v>
      </c>
      <c r="G191" s="615"/>
      <c r="H191" s="406">
        <f>H192+H193+H194</f>
        <v>5947</v>
      </c>
      <c r="I191" s="406"/>
      <c r="J191" s="406">
        <f>J192+J193+J194</f>
        <v>6305</v>
      </c>
      <c r="K191" s="406">
        <f>K192+K193+K194</f>
        <v>6960</v>
      </c>
      <c r="L191" s="751"/>
      <c r="M191" s="751"/>
      <c r="N191" s="751"/>
      <c r="O191" s="751"/>
      <c r="P191" s="844">
        <f>P192+P193+P194</f>
        <v>5947</v>
      </c>
    </row>
    <row r="192" spans="1:16" s="608" customFormat="1" ht="15.75" hidden="1">
      <c r="A192" s="841"/>
      <c r="B192" s="845" t="s">
        <v>614</v>
      </c>
      <c r="C192" s="615"/>
      <c r="D192" s="615" t="s">
        <v>607</v>
      </c>
      <c r="E192" s="615" t="s">
        <v>609</v>
      </c>
      <c r="F192" s="615" t="s">
        <v>613</v>
      </c>
      <c r="G192" s="615" t="s">
        <v>615</v>
      </c>
      <c r="H192" s="501">
        <v>4171.287</v>
      </c>
      <c r="I192" s="501"/>
      <c r="J192" s="406">
        <v>5305.114</v>
      </c>
      <c r="K192" s="406">
        <v>6631.482</v>
      </c>
      <c r="L192" s="751"/>
      <c r="M192" s="751"/>
      <c r="N192" s="751"/>
      <c r="O192" s="751"/>
      <c r="P192" s="846">
        <v>4171.287</v>
      </c>
    </row>
    <row r="193" spans="1:16" s="608" customFormat="1" ht="24.75" customHeight="1" hidden="1">
      <c r="A193" s="841"/>
      <c r="B193" s="617" t="s">
        <v>553</v>
      </c>
      <c r="C193" s="615"/>
      <c r="D193" s="615" t="s">
        <v>607</v>
      </c>
      <c r="E193" s="615" t="s">
        <v>609</v>
      </c>
      <c r="F193" s="615" t="s">
        <v>613</v>
      </c>
      <c r="G193" s="615" t="s">
        <v>485</v>
      </c>
      <c r="H193" s="406">
        <f>1775.713-0.713</f>
        <v>1775</v>
      </c>
      <c r="I193" s="406"/>
      <c r="J193" s="406">
        <f>999.886-0.886</f>
        <v>999</v>
      </c>
      <c r="K193" s="406">
        <v>328</v>
      </c>
      <c r="L193" s="751"/>
      <c r="M193" s="751"/>
      <c r="N193" s="751"/>
      <c r="O193" s="751"/>
      <c r="P193" s="844">
        <f>1775.713-0.713</f>
        <v>1775</v>
      </c>
    </row>
    <row r="194" spans="1:16" s="608" customFormat="1" ht="15.75" hidden="1">
      <c r="A194" s="841"/>
      <c r="B194" s="845" t="s">
        <v>508</v>
      </c>
      <c r="C194" s="615"/>
      <c r="D194" s="615" t="s">
        <v>607</v>
      </c>
      <c r="E194" s="615" t="s">
        <v>609</v>
      </c>
      <c r="F194" s="615" t="s">
        <v>613</v>
      </c>
      <c r="G194" s="615" t="s">
        <v>509</v>
      </c>
      <c r="H194" s="404">
        <v>0.713</v>
      </c>
      <c r="I194" s="404"/>
      <c r="J194" s="404">
        <v>0.886</v>
      </c>
      <c r="K194" s="404">
        <v>0.518</v>
      </c>
      <c r="L194" s="751"/>
      <c r="M194" s="751"/>
      <c r="N194" s="751"/>
      <c r="O194" s="751"/>
      <c r="P194" s="847">
        <v>0.713</v>
      </c>
    </row>
    <row r="195" spans="1:16" s="608" customFormat="1" ht="30.75" customHeight="1" hidden="1">
      <c r="A195" s="841"/>
      <c r="B195" s="609" t="s">
        <v>616</v>
      </c>
      <c r="C195" s="610"/>
      <c r="D195" s="610" t="s">
        <v>607</v>
      </c>
      <c r="E195" s="610" t="s">
        <v>617</v>
      </c>
      <c r="F195" s="615"/>
      <c r="G195" s="615"/>
      <c r="H195" s="611">
        <f>H196</f>
        <v>1205.5</v>
      </c>
      <c r="I195" s="611"/>
      <c r="J195" s="611">
        <f aca="true" t="shared" si="5" ref="J195:K198">J196</f>
        <v>1278.5</v>
      </c>
      <c r="K195" s="611">
        <f t="shared" si="5"/>
        <v>1238.5</v>
      </c>
      <c r="L195" s="751"/>
      <c r="M195" s="751"/>
      <c r="N195" s="751"/>
      <c r="O195" s="751"/>
      <c r="P195" s="842">
        <f>P196</f>
        <v>1205.5</v>
      </c>
    </row>
    <row r="196" spans="1:16" s="608" customFormat="1" ht="39" customHeight="1" hidden="1">
      <c r="A196" s="841"/>
      <c r="B196" s="609" t="s">
        <v>31</v>
      </c>
      <c r="C196" s="610"/>
      <c r="D196" s="610" t="s">
        <v>607</v>
      </c>
      <c r="E196" s="610" t="s">
        <v>617</v>
      </c>
      <c r="F196" s="610" t="s">
        <v>190</v>
      </c>
      <c r="G196" s="612"/>
      <c r="H196" s="613">
        <f>H197</f>
        <v>1205.5</v>
      </c>
      <c r="I196" s="613"/>
      <c r="J196" s="613">
        <f t="shared" si="5"/>
        <v>1278.5</v>
      </c>
      <c r="K196" s="613">
        <f t="shared" si="5"/>
        <v>1238.5</v>
      </c>
      <c r="L196" s="751"/>
      <c r="M196" s="751"/>
      <c r="N196" s="751"/>
      <c r="O196" s="751"/>
      <c r="P196" s="843">
        <f>P197</f>
        <v>1205.5</v>
      </c>
    </row>
    <row r="197" spans="1:16" s="608" customFormat="1" ht="85.5" customHeight="1" hidden="1">
      <c r="A197" s="841"/>
      <c r="B197" s="614" t="s">
        <v>618</v>
      </c>
      <c r="C197" s="615"/>
      <c r="D197" s="615" t="s">
        <v>607</v>
      </c>
      <c r="E197" s="615" t="s">
        <v>617</v>
      </c>
      <c r="F197" s="615" t="s">
        <v>619</v>
      </c>
      <c r="G197" s="615"/>
      <c r="H197" s="406">
        <f>H198</f>
        <v>1205.5</v>
      </c>
      <c r="I197" s="406"/>
      <c r="J197" s="406">
        <f t="shared" si="5"/>
        <v>1278.5</v>
      </c>
      <c r="K197" s="406">
        <f t="shared" si="5"/>
        <v>1238.5</v>
      </c>
      <c r="L197" s="751"/>
      <c r="M197" s="751"/>
      <c r="N197" s="751"/>
      <c r="O197" s="751"/>
      <c r="P197" s="844">
        <f>P198</f>
        <v>1205.5</v>
      </c>
    </row>
    <row r="198" spans="1:16" s="608" customFormat="1" ht="15.75" hidden="1">
      <c r="A198" s="841"/>
      <c r="B198" s="616" t="s">
        <v>649</v>
      </c>
      <c r="C198" s="615"/>
      <c r="D198" s="615" t="s">
        <v>607</v>
      </c>
      <c r="E198" s="615" t="s">
        <v>617</v>
      </c>
      <c r="F198" s="615" t="s">
        <v>621</v>
      </c>
      <c r="G198" s="615"/>
      <c r="H198" s="406">
        <f>H199</f>
        <v>1205.5</v>
      </c>
      <c r="I198" s="406"/>
      <c r="J198" s="406">
        <f t="shared" si="5"/>
        <v>1278.5</v>
      </c>
      <c r="K198" s="406">
        <f t="shared" si="5"/>
        <v>1238.5</v>
      </c>
      <c r="L198" s="751"/>
      <c r="M198" s="751"/>
      <c r="N198" s="751"/>
      <c r="O198" s="751"/>
      <c r="P198" s="844">
        <f>P199</f>
        <v>1205.5</v>
      </c>
    </row>
    <row r="199" spans="1:16" s="608" customFormat="1" ht="24.75" customHeight="1" hidden="1">
      <c r="A199" s="841"/>
      <c r="B199" s="617" t="s">
        <v>553</v>
      </c>
      <c r="C199" s="615"/>
      <c r="D199" s="615" t="s">
        <v>607</v>
      </c>
      <c r="E199" s="615" t="s">
        <v>617</v>
      </c>
      <c r="F199" s="615" t="s">
        <v>621</v>
      </c>
      <c r="G199" s="615" t="s">
        <v>485</v>
      </c>
      <c r="H199" s="406">
        <v>1205.5</v>
      </c>
      <c r="I199" s="406"/>
      <c r="J199" s="406">
        <v>1278.5</v>
      </c>
      <c r="K199" s="406">
        <v>1238.5</v>
      </c>
      <c r="L199" s="751"/>
      <c r="M199" s="751"/>
      <c r="N199" s="751"/>
      <c r="O199" s="751"/>
      <c r="P199" s="844">
        <v>1205.5</v>
      </c>
    </row>
    <row r="200" spans="1:16" s="293" customFormat="1" ht="51" hidden="1">
      <c r="A200" s="794"/>
      <c r="B200" s="292" t="s">
        <v>198</v>
      </c>
      <c r="C200" s="164"/>
      <c r="D200" s="164" t="s">
        <v>607</v>
      </c>
      <c r="E200" s="195" t="s">
        <v>617</v>
      </c>
      <c r="F200" s="164" t="s">
        <v>199</v>
      </c>
      <c r="G200" s="224"/>
      <c r="H200" s="197"/>
      <c r="I200" s="197"/>
      <c r="J200" s="197"/>
      <c r="K200" s="197"/>
      <c r="L200" s="294"/>
      <c r="M200" s="294"/>
      <c r="N200" s="294"/>
      <c r="O200" s="848"/>
      <c r="P200" s="552"/>
    </row>
    <row r="201" spans="1:16" s="289" customFormat="1" ht="14.25">
      <c r="A201" s="836"/>
      <c r="B201" s="472" t="s">
        <v>200</v>
      </c>
      <c r="C201" s="473"/>
      <c r="D201" s="473" t="s">
        <v>201</v>
      </c>
      <c r="E201" s="473"/>
      <c r="F201" s="473"/>
      <c r="G201" s="473"/>
      <c r="H201" s="474">
        <f>H202+H205</f>
        <v>412.5</v>
      </c>
      <c r="I201" s="474"/>
      <c r="J201" s="474">
        <f>J202+J205</f>
        <v>412.5</v>
      </c>
      <c r="K201" s="474">
        <f>K202+K205</f>
        <v>412.5</v>
      </c>
      <c r="L201" s="325"/>
      <c r="M201" s="325"/>
      <c r="N201" s="325"/>
      <c r="O201" s="325"/>
      <c r="P201" s="849">
        <f>P202+P205</f>
        <v>267.614</v>
      </c>
    </row>
    <row r="202" spans="1:16" ht="15.75">
      <c r="A202" s="794"/>
      <c r="B202" s="191" t="s">
        <v>202</v>
      </c>
      <c r="C202" s="164"/>
      <c r="D202" s="195" t="s">
        <v>201</v>
      </c>
      <c r="E202" s="195" t="s">
        <v>203</v>
      </c>
      <c r="F202" s="164"/>
      <c r="G202" s="164"/>
      <c r="H202" s="176">
        <f>H203</f>
        <v>240.5</v>
      </c>
      <c r="I202" s="176"/>
      <c r="J202" s="176">
        <f>J203</f>
        <v>240.5</v>
      </c>
      <c r="K202" s="176">
        <f>K203</f>
        <v>240.5</v>
      </c>
      <c r="L202" s="101"/>
      <c r="M202" s="101"/>
      <c r="N202" s="101"/>
      <c r="O202" s="325"/>
      <c r="P202" s="548">
        <f>P203</f>
        <v>114.294</v>
      </c>
    </row>
    <row r="203" spans="1:16" ht="45" customHeight="1">
      <c r="A203" s="794"/>
      <c r="B203" s="639" t="s">
        <v>34</v>
      </c>
      <c r="C203" s="164"/>
      <c r="D203" s="195" t="s">
        <v>201</v>
      </c>
      <c r="E203" s="195" t="s">
        <v>203</v>
      </c>
      <c r="F203" s="435">
        <v>9900308</v>
      </c>
      <c r="G203" s="164"/>
      <c r="H203" s="176">
        <f>H204</f>
        <v>240.5</v>
      </c>
      <c r="I203" s="176"/>
      <c r="J203" s="176">
        <f>J204</f>
        <v>240.5</v>
      </c>
      <c r="K203" s="176">
        <f>K204</f>
        <v>240.5</v>
      </c>
      <c r="L203" s="101"/>
      <c r="M203" s="101"/>
      <c r="N203" s="101"/>
      <c r="O203" s="325"/>
      <c r="P203" s="548">
        <f>P204</f>
        <v>114.294</v>
      </c>
    </row>
    <row r="204" spans="1:23" ht="24" customHeight="1">
      <c r="A204" s="794"/>
      <c r="B204" s="850" t="s">
        <v>637</v>
      </c>
      <c r="C204" s="162"/>
      <c r="D204" s="195" t="s">
        <v>201</v>
      </c>
      <c r="E204" s="195" t="s">
        <v>203</v>
      </c>
      <c r="F204" s="475">
        <v>9900308</v>
      </c>
      <c r="G204" s="164" t="s">
        <v>638</v>
      </c>
      <c r="H204" s="176">
        <v>240.5</v>
      </c>
      <c r="I204" s="176"/>
      <c r="J204" s="176">
        <v>240.5</v>
      </c>
      <c r="K204" s="176">
        <v>240.5</v>
      </c>
      <c r="L204" s="101"/>
      <c r="M204" s="101"/>
      <c r="N204" s="101"/>
      <c r="O204" s="325"/>
      <c r="P204" s="811">
        <f>48+W204</f>
        <v>114.294</v>
      </c>
      <c r="W204" s="709">
        <v>66.294</v>
      </c>
    </row>
    <row r="205" spans="1:16" ht="15.75">
      <c r="A205" s="794"/>
      <c r="B205" s="210" t="s">
        <v>207</v>
      </c>
      <c r="C205" s="195"/>
      <c r="D205" s="195" t="s">
        <v>201</v>
      </c>
      <c r="E205" s="195" t="s">
        <v>208</v>
      </c>
      <c r="F205" s="195"/>
      <c r="G205" s="195"/>
      <c r="H205" s="176">
        <f>H206</f>
        <v>172</v>
      </c>
      <c r="I205" s="176"/>
      <c r="J205" s="176">
        <f>J206</f>
        <v>172</v>
      </c>
      <c r="K205" s="176">
        <f>K206</f>
        <v>172</v>
      </c>
      <c r="L205" s="101"/>
      <c r="M205" s="101"/>
      <c r="N205" s="101"/>
      <c r="O205" s="325"/>
      <c r="P205" s="811">
        <f>P206+P207</f>
        <v>153.32</v>
      </c>
    </row>
    <row r="206" spans="1:24" ht="57.75" customHeight="1">
      <c r="A206" s="794"/>
      <c r="B206" s="355" t="s">
        <v>38</v>
      </c>
      <c r="C206" s="296"/>
      <c r="D206" s="195" t="s">
        <v>201</v>
      </c>
      <c r="E206" s="195" t="s">
        <v>208</v>
      </c>
      <c r="F206" s="435">
        <v>9901073</v>
      </c>
      <c r="G206" s="195"/>
      <c r="H206" s="176">
        <f>H208</f>
        <v>172</v>
      </c>
      <c r="I206" s="176"/>
      <c r="J206" s="176">
        <f>J208</f>
        <v>172</v>
      </c>
      <c r="K206" s="176">
        <f>K208</f>
        <v>172</v>
      </c>
      <c r="L206" s="101"/>
      <c r="M206" s="101"/>
      <c r="N206" s="101"/>
      <c r="O206" s="325"/>
      <c r="P206" s="811">
        <f>P208</f>
        <v>131.855</v>
      </c>
      <c r="X206" s="725">
        <v>21.465</v>
      </c>
    </row>
    <row r="207" spans="1:24" ht="28.5" customHeight="1">
      <c r="A207" s="794"/>
      <c r="B207" s="320" t="s">
        <v>553</v>
      </c>
      <c r="C207" s="296"/>
      <c r="D207" s="195" t="s">
        <v>201</v>
      </c>
      <c r="E207" s="195" t="s">
        <v>208</v>
      </c>
      <c r="F207" s="475">
        <v>9901073</v>
      </c>
      <c r="G207" s="195" t="s">
        <v>485</v>
      </c>
      <c r="H207" s="176"/>
      <c r="I207" s="176"/>
      <c r="J207" s="176"/>
      <c r="K207" s="176"/>
      <c r="L207" s="101"/>
      <c r="M207" s="101"/>
      <c r="N207" s="101"/>
      <c r="O207" s="325"/>
      <c r="P207" s="811">
        <f>W207</f>
        <v>21.465</v>
      </c>
      <c r="W207" s="725">
        <v>21.465</v>
      </c>
      <c r="X207" s="734"/>
    </row>
    <row r="208" spans="1:16" ht="21" customHeight="1">
      <c r="A208" s="794"/>
      <c r="B208" s="800" t="s">
        <v>205</v>
      </c>
      <c r="C208" s="476"/>
      <c r="D208" s="195" t="s">
        <v>201</v>
      </c>
      <c r="E208" s="195" t="s">
        <v>208</v>
      </c>
      <c r="F208" s="475">
        <v>9901073</v>
      </c>
      <c r="G208" s="195" t="s">
        <v>206</v>
      </c>
      <c r="H208" s="176">
        <v>172</v>
      </c>
      <c r="I208" s="176"/>
      <c r="J208" s="176">
        <v>172</v>
      </c>
      <c r="K208" s="176">
        <v>172</v>
      </c>
      <c r="L208" s="101"/>
      <c r="M208" s="101"/>
      <c r="N208" s="101"/>
      <c r="O208" s="325"/>
      <c r="P208" s="811">
        <f>153.32-X206</f>
        <v>131.855</v>
      </c>
    </row>
    <row r="209" spans="1:16" s="289" customFormat="1" ht="14.25">
      <c r="A209" s="851"/>
      <c r="B209" s="478" t="s">
        <v>210</v>
      </c>
      <c r="C209" s="473"/>
      <c r="D209" s="473" t="s">
        <v>211</v>
      </c>
      <c r="E209" s="473"/>
      <c r="F209" s="473"/>
      <c r="G209" s="473"/>
      <c r="H209" s="479">
        <f>H211</f>
        <v>3930</v>
      </c>
      <c r="I209" s="479"/>
      <c r="J209" s="479">
        <f>J211</f>
        <v>3930</v>
      </c>
      <c r="K209" s="479">
        <f>K211</f>
        <v>1185</v>
      </c>
      <c r="L209" s="325"/>
      <c r="M209" s="325"/>
      <c r="N209" s="325"/>
      <c r="O209" s="325"/>
      <c r="P209" s="852">
        <f>P210</f>
        <v>500.5</v>
      </c>
    </row>
    <row r="210" spans="1:16" ht="24" customHeight="1">
      <c r="A210" s="853"/>
      <c r="B210" s="183" t="s">
        <v>212</v>
      </c>
      <c r="C210" s="195"/>
      <c r="D210" s="195" t="s">
        <v>211</v>
      </c>
      <c r="E210" s="189" t="s">
        <v>213</v>
      </c>
      <c r="F210" s="195"/>
      <c r="G210" s="195"/>
      <c r="H210" s="174">
        <f>H211</f>
        <v>3930</v>
      </c>
      <c r="I210" s="174"/>
      <c r="J210" s="174">
        <f>J211</f>
        <v>3930</v>
      </c>
      <c r="K210" s="174">
        <f>K211</f>
        <v>1185</v>
      </c>
      <c r="L210" s="101"/>
      <c r="M210" s="101"/>
      <c r="N210" s="101"/>
      <c r="O210" s="325"/>
      <c r="P210" s="820">
        <f>P211+P221</f>
        <v>500.5</v>
      </c>
    </row>
    <row r="211" spans="1:16" ht="58.5" customHeight="1">
      <c r="A211" s="854"/>
      <c r="B211" s="191" t="s">
        <v>57</v>
      </c>
      <c r="C211" s="195"/>
      <c r="D211" s="195" t="s">
        <v>211</v>
      </c>
      <c r="E211" s="195" t="s">
        <v>213</v>
      </c>
      <c r="F211" s="195" t="s">
        <v>215</v>
      </c>
      <c r="G211" s="885"/>
      <c r="H211" s="299">
        <f>H214+H218</f>
        <v>3930</v>
      </c>
      <c r="I211" s="299"/>
      <c r="J211" s="299">
        <f>J214+J218</f>
        <v>3930</v>
      </c>
      <c r="K211" s="299">
        <f>K214+K218</f>
        <v>1185</v>
      </c>
      <c r="L211" s="101"/>
      <c r="M211" s="101"/>
      <c r="N211" s="101"/>
      <c r="O211" s="325"/>
      <c r="P211" s="855">
        <f>P214+P218</f>
        <v>330</v>
      </c>
    </row>
    <row r="212" spans="1:16" ht="63.75" hidden="1">
      <c r="A212" s="854"/>
      <c r="B212" s="222" t="s">
        <v>216</v>
      </c>
      <c r="C212" s="195"/>
      <c r="D212" s="195" t="s">
        <v>211</v>
      </c>
      <c r="E212" s="195" t="s">
        <v>213</v>
      </c>
      <c r="F212" s="195" t="s">
        <v>217</v>
      </c>
      <c r="G212" s="195"/>
      <c r="H212" s="174"/>
      <c r="I212" s="174"/>
      <c r="J212" s="174"/>
      <c r="K212" s="174"/>
      <c r="L212" s="101"/>
      <c r="M212" s="101"/>
      <c r="N212" s="101"/>
      <c r="O212" s="325"/>
      <c r="P212" s="820"/>
    </row>
    <row r="213" spans="1:16" ht="51" hidden="1">
      <c r="A213" s="854"/>
      <c r="B213" s="210" t="s">
        <v>218</v>
      </c>
      <c r="C213" s="195"/>
      <c r="D213" s="195" t="s">
        <v>211</v>
      </c>
      <c r="E213" s="195" t="s">
        <v>213</v>
      </c>
      <c r="F213" s="195" t="s">
        <v>219</v>
      </c>
      <c r="G213" s="195"/>
      <c r="H213" s="174"/>
      <c r="I213" s="174"/>
      <c r="J213" s="174"/>
      <c r="K213" s="174"/>
      <c r="L213" s="101"/>
      <c r="M213" s="101"/>
      <c r="N213" s="101"/>
      <c r="O213" s="325"/>
      <c r="P213" s="820"/>
    </row>
    <row r="214" spans="1:16" ht="80.25" customHeight="1" hidden="1">
      <c r="A214" s="854"/>
      <c r="B214" s="222" t="s">
        <v>248</v>
      </c>
      <c r="C214" s="195"/>
      <c r="D214" s="195" t="s">
        <v>211</v>
      </c>
      <c r="E214" s="195" t="s">
        <v>213</v>
      </c>
      <c r="F214" s="202" t="s">
        <v>221</v>
      </c>
      <c r="G214" s="195"/>
      <c r="H214" s="168">
        <f>H215</f>
        <v>3600</v>
      </c>
      <c r="I214" s="168"/>
      <c r="J214" s="168">
        <f>J215</f>
        <v>3600</v>
      </c>
      <c r="K214" s="168">
        <f>K215</f>
        <v>850</v>
      </c>
      <c r="L214" s="101"/>
      <c r="M214" s="101"/>
      <c r="N214" s="101"/>
      <c r="O214" s="325"/>
      <c r="P214" s="796">
        <f>P215</f>
        <v>0</v>
      </c>
    </row>
    <row r="215" spans="1:16" ht="51" hidden="1">
      <c r="A215" s="854"/>
      <c r="B215" s="183" t="s">
        <v>249</v>
      </c>
      <c r="C215" s="195"/>
      <c r="D215" s="195" t="s">
        <v>211</v>
      </c>
      <c r="E215" s="195" t="s">
        <v>213</v>
      </c>
      <c r="F215" s="195" t="s">
        <v>223</v>
      </c>
      <c r="G215" s="195"/>
      <c r="H215" s="174">
        <f>H216</f>
        <v>3600</v>
      </c>
      <c r="I215" s="174"/>
      <c r="J215" s="174">
        <f>J216</f>
        <v>3600</v>
      </c>
      <c r="K215" s="174">
        <f>K216</f>
        <v>850</v>
      </c>
      <c r="L215" s="101"/>
      <c r="M215" s="101"/>
      <c r="N215" s="101"/>
      <c r="O215" s="325"/>
      <c r="P215" s="820">
        <f>P216</f>
        <v>0</v>
      </c>
    </row>
    <row r="216" spans="1:16" ht="24.75" customHeight="1" hidden="1">
      <c r="A216" s="856"/>
      <c r="B216" s="320" t="s">
        <v>553</v>
      </c>
      <c r="C216" s="195"/>
      <c r="D216" s="195" t="s">
        <v>211</v>
      </c>
      <c r="E216" s="195" t="s">
        <v>213</v>
      </c>
      <c r="F216" s="195" t="s">
        <v>223</v>
      </c>
      <c r="G216" s="195" t="s">
        <v>485</v>
      </c>
      <c r="H216" s="174">
        <v>3600</v>
      </c>
      <c r="I216" s="174"/>
      <c r="J216" s="174">
        <v>3600</v>
      </c>
      <c r="K216" s="174">
        <v>850</v>
      </c>
      <c r="L216" s="101"/>
      <c r="M216" s="101"/>
      <c r="N216" s="101"/>
      <c r="O216" s="325"/>
      <c r="P216" s="820"/>
    </row>
    <row r="217" spans="1:16" ht="51" hidden="1">
      <c r="A217" s="856"/>
      <c r="B217" s="210" t="s">
        <v>224</v>
      </c>
      <c r="C217" s="195"/>
      <c r="D217" s="195" t="s">
        <v>211</v>
      </c>
      <c r="E217" s="195" t="s">
        <v>213</v>
      </c>
      <c r="F217" s="195" t="s">
        <v>225</v>
      </c>
      <c r="G217" s="195"/>
      <c r="H217" s="176"/>
      <c r="I217" s="176"/>
      <c r="J217" s="176"/>
      <c r="K217" s="176"/>
      <c r="L217" s="101"/>
      <c r="M217" s="101"/>
      <c r="N217" s="101"/>
      <c r="O217" s="325"/>
      <c r="P217" s="548"/>
    </row>
    <row r="218" spans="1:16" ht="63.75">
      <c r="A218" s="856"/>
      <c r="B218" s="300" t="s">
        <v>226</v>
      </c>
      <c r="C218" s="195"/>
      <c r="D218" s="195" t="s">
        <v>211</v>
      </c>
      <c r="E218" s="195" t="s">
        <v>213</v>
      </c>
      <c r="F218" s="195" t="s">
        <v>227</v>
      </c>
      <c r="G218" s="195"/>
      <c r="H218" s="176">
        <f>H219</f>
        <v>330</v>
      </c>
      <c r="I218" s="176"/>
      <c r="J218" s="176">
        <f>J219</f>
        <v>330</v>
      </c>
      <c r="K218" s="176">
        <f>K219</f>
        <v>335</v>
      </c>
      <c r="L218" s="101"/>
      <c r="M218" s="101"/>
      <c r="N218" s="101"/>
      <c r="O218" s="325"/>
      <c r="P218" s="548">
        <f>P219</f>
        <v>330</v>
      </c>
    </row>
    <row r="219" spans="1:16" ht="92.25" customHeight="1">
      <c r="A219" s="856"/>
      <c r="B219" s="210" t="s">
        <v>548</v>
      </c>
      <c r="C219" s="195"/>
      <c r="D219" s="195" t="s">
        <v>211</v>
      </c>
      <c r="E219" s="195" t="s">
        <v>213</v>
      </c>
      <c r="F219" s="202" t="s">
        <v>549</v>
      </c>
      <c r="G219" s="195"/>
      <c r="H219" s="176">
        <f>H220</f>
        <v>330</v>
      </c>
      <c r="I219" s="176"/>
      <c r="J219" s="176">
        <f>J220</f>
        <v>330</v>
      </c>
      <c r="K219" s="176">
        <v>335</v>
      </c>
      <c r="L219" s="101"/>
      <c r="M219" s="101"/>
      <c r="N219" s="101"/>
      <c r="O219" s="325"/>
      <c r="P219" s="548">
        <f>P220</f>
        <v>330</v>
      </c>
    </row>
    <row r="220" spans="1:16" s="289" customFormat="1" ht="24.75" customHeight="1">
      <c r="A220" s="857"/>
      <c r="B220" s="359" t="s">
        <v>553</v>
      </c>
      <c r="C220" s="736"/>
      <c r="D220" s="736" t="s">
        <v>211</v>
      </c>
      <c r="E220" s="736" t="s">
        <v>213</v>
      </c>
      <c r="F220" s="736" t="s">
        <v>549</v>
      </c>
      <c r="G220" s="736" t="s">
        <v>485</v>
      </c>
      <c r="H220" s="564">
        <v>330</v>
      </c>
      <c r="I220" s="564"/>
      <c r="J220" s="564">
        <v>330</v>
      </c>
      <c r="K220" s="564">
        <v>330</v>
      </c>
      <c r="L220" s="325"/>
      <c r="M220" s="325"/>
      <c r="N220" s="325"/>
      <c r="O220" s="325"/>
      <c r="P220" s="858">
        <v>330</v>
      </c>
    </row>
    <row r="221" spans="1:16" s="289" customFormat="1" ht="24.75" customHeight="1">
      <c r="A221" s="857"/>
      <c r="B221" s="371" t="s">
        <v>493</v>
      </c>
      <c r="C221" s="189"/>
      <c r="D221" s="189" t="s">
        <v>211</v>
      </c>
      <c r="E221" s="189" t="s">
        <v>213</v>
      </c>
      <c r="F221" s="189" t="s">
        <v>494</v>
      </c>
      <c r="G221" s="189"/>
      <c r="H221" s="193"/>
      <c r="I221" s="193"/>
      <c r="J221" s="193">
        <v>330</v>
      </c>
      <c r="K221" s="193">
        <v>330</v>
      </c>
      <c r="L221" s="325"/>
      <c r="M221" s="325"/>
      <c r="N221" s="325"/>
      <c r="O221" s="325"/>
      <c r="P221" s="810">
        <f>P222</f>
        <v>170.5</v>
      </c>
    </row>
    <row r="222" spans="1:16" s="289" customFormat="1" ht="54" customHeight="1">
      <c r="A222" s="857"/>
      <c r="B222" s="371" t="s">
        <v>141</v>
      </c>
      <c r="C222" s="189"/>
      <c r="D222" s="189" t="s">
        <v>211</v>
      </c>
      <c r="E222" s="189" t="s">
        <v>213</v>
      </c>
      <c r="F222" s="188" t="s">
        <v>602</v>
      </c>
      <c r="G222" s="189"/>
      <c r="H222" s="193"/>
      <c r="I222" s="193"/>
      <c r="J222" s="193">
        <v>330</v>
      </c>
      <c r="K222" s="193">
        <v>330</v>
      </c>
      <c r="L222" s="325"/>
      <c r="M222" s="325"/>
      <c r="N222" s="325"/>
      <c r="O222" s="325"/>
      <c r="P222" s="810">
        <f>P223</f>
        <v>170.5</v>
      </c>
    </row>
    <row r="223" spans="1:23" s="289" customFormat="1" ht="29.25" customHeight="1" thickBot="1">
      <c r="A223" s="857"/>
      <c r="B223" s="893" t="s">
        <v>553</v>
      </c>
      <c r="C223" s="736"/>
      <c r="D223" s="736" t="s">
        <v>211</v>
      </c>
      <c r="E223" s="736" t="s">
        <v>213</v>
      </c>
      <c r="F223" s="736" t="s">
        <v>602</v>
      </c>
      <c r="G223" s="736" t="s">
        <v>485</v>
      </c>
      <c r="H223" s="564"/>
      <c r="I223" s="564"/>
      <c r="J223" s="564">
        <v>330</v>
      </c>
      <c r="K223" s="564">
        <v>330</v>
      </c>
      <c r="L223" s="325"/>
      <c r="M223" s="325"/>
      <c r="N223" s="325"/>
      <c r="O223" s="325"/>
      <c r="P223" s="894">
        <f>W223</f>
        <v>170.5</v>
      </c>
      <c r="Q223" s="289">
        <v>13</v>
      </c>
      <c r="W223" s="710">
        <f>50+120.5</f>
        <v>170.5</v>
      </c>
    </row>
    <row r="224" spans="1:16" s="289" customFormat="1" ht="13.5" customHeight="1" thickBot="1">
      <c r="A224" s="886">
        <v>3</v>
      </c>
      <c r="B224" s="759" t="s">
        <v>650</v>
      </c>
      <c r="C224" s="765" t="s">
        <v>120</v>
      </c>
      <c r="D224" s="887"/>
      <c r="E224" s="887"/>
      <c r="F224" s="887"/>
      <c r="G224" s="887"/>
      <c r="H224" s="888">
        <f>H225</f>
        <v>7152.5</v>
      </c>
      <c r="I224" s="889"/>
      <c r="J224" s="888">
        <f>J225</f>
        <v>7583.5</v>
      </c>
      <c r="K224" s="888">
        <f>K225</f>
        <v>8198.5</v>
      </c>
      <c r="L224" s="895"/>
      <c r="M224" s="895"/>
      <c r="N224" s="895"/>
      <c r="O224" s="895"/>
      <c r="P224" s="890">
        <f>P225</f>
        <v>9813.14</v>
      </c>
    </row>
    <row r="225" spans="1:16" s="289" customFormat="1" ht="15">
      <c r="A225" s="836"/>
      <c r="B225" s="866" t="s">
        <v>606</v>
      </c>
      <c r="C225" s="867"/>
      <c r="D225" s="867" t="s">
        <v>607</v>
      </c>
      <c r="E225" s="867"/>
      <c r="F225" s="867"/>
      <c r="G225" s="867"/>
      <c r="H225" s="870">
        <f>H226+H238</f>
        <v>7152.5</v>
      </c>
      <c r="I225" s="870"/>
      <c r="J225" s="870">
        <f>J226+J238</f>
        <v>7583.5</v>
      </c>
      <c r="K225" s="870">
        <f>K226+K238</f>
        <v>8198.5</v>
      </c>
      <c r="L225" s="325"/>
      <c r="M225" s="325"/>
      <c r="N225" s="325"/>
      <c r="O225" s="325"/>
      <c r="P225" s="891">
        <f>P226+P238</f>
        <v>9813.14</v>
      </c>
    </row>
    <row r="226" spans="1:16" ht="15.75">
      <c r="A226" s="794"/>
      <c r="B226" s="183" t="s">
        <v>608</v>
      </c>
      <c r="C226" s="195"/>
      <c r="D226" s="195" t="s">
        <v>607</v>
      </c>
      <c r="E226" s="195" t="s">
        <v>609</v>
      </c>
      <c r="F226" s="195"/>
      <c r="G226" s="195"/>
      <c r="H226" s="190">
        <f>H227</f>
        <v>5947</v>
      </c>
      <c r="I226" s="190"/>
      <c r="J226" s="190">
        <f aca="true" t="shared" si="6" ref="J226:K228">J227</f>
        <v>6305</v>
      </c>
      <c r="K226" s="190">
        <f t="shared" si="6"/>
        <v>6960</v>
      </c>
      <c r="L226" s="101"/>
      <c r="M226" s="101"/>
      <c r="N226" s="101"/>
      <c r="O226" s="325"/>
      <c r="P226" s="799">
        <f>P227</f>
        <v>8534.64</v>
      </c>
    </row>
    <row r="227" spans="1:16" ht="55.5" customHeight="1">
      <c r="A227" s="794"/>
      <c r="B227" s="183" t="s">
        <v>16</v>
      </c>
      <c r="C227" s="195"/>
      <c r="D227" s="195" t="s">
        <v>607</v>
      </c>
      <c r="E227" s="189" t="s">
        <v>609</v>
      </c>
      <c r="F227" s="195" t="s">
        <v>190</v>
      </c>
      <c r="G227" s="461"/>
      <c r="H227" s="252">
        <f>H228</f>
        <v>5947</v>
      </c>
      <c r="I227" s="252"/>
      <c r="J227" s="252">
        <f t="shared" si="6"/>
        <v>6305</v>
      </c>
      <c r="K227" s="252">
        <f t="shared" si="6"/>
        <v>6960</v>
      </c>
      <c r="L227" s="101"/>
      <c r="M227" s="101"/>
      <c r="N227" s="101"/>
      <c r="O227" s="325"/>
      <c r="P227" s="879">
        <f>P228+P233</f>
        <v>8534.64</v>
      </c>
    </row>
    <row r="228" spans="1:16" ht="83.25" customHeight="1">
      <c r="A228" s="794"/>
      <c r="B228" s="222" t="s">
        <v>250</v>
      </c>
      <c r="C228" s="195"/>
      <c r="D228" s="195" t="s">
        <v>607</v>
      </c>
      <c r="E228" s="195" t="s">
        <v>609</v>
      </c>
      <c r="F228" s="195" t="s">
        <v>611</v>
      </c>
      <c r="G228" s="195"/>
      <c r="H228" s="190">
        <f>H229</f>
        <v>5947</v>
      </c>
      <c r="I228" s="190"/>
      <c r="J228" s="190">
        <f t="shared" si="6"/>
        <v>6305</v>
      </c>
      <c r="K228" s="190">
        <f t="shared" si="6"/>
        <v>6960</v>
      </c>
      <c r="L228" s="101"/>
      <c r="M228" s="101"/>
      <c r="N228" s="101"/>
      <c r="O228" s="325"/>
      <c r="P228" s="799">
        <f>P229</f>
        <v>6205</v>
      </c>
    </row>
    <row r="229" spans="1:16" ht="63.75">
      <c r="A229" s="794"/>
      <c r="B229" s="183" t="s">
        <v>251</v>
      </c>
      <c r="C229" s="195"/>
      <c r="D229" s="195" t="s">
        <v>607</v>
      </c>
      <c r="E229" s="195" t="s">
        <v>609</v>
      </c>
      <c r="F229" s="202" t="s">
        <v>613</v>
      </c>
      <c r="G229" s="195"/>
      <c r="H229" s="190">
        <f>H230+H231+H232</f>
        <v>5947</v>
      </c>
      <c r="I229" s="190"/>
      <c r="J229" s="190">
        <f>J230+J231+J232</f>
        <v>6305</v>
      </c>
      <c r="K229" s="190">
        <f>K230+K231+K232</f>
        <v>6960</v>
      </c>
      <c r="L229" s="101"/>
      <c r="M229" s="101"/>
      <c r="N229" s="101"/>
      <c r="O229" s="325"/>
      <c r="P229" s="799">
        <f>P230+P231+P232</f>
        <v>6205</v>
      </c>
    </row>
    <row r="230" spans="1:16" ht="15.75">
      <c r="A230" s="794"/>
      <c r="B230" s="201" t="s">
        <v>614</v>
      </c>
      <c r="C230" s="195"/>
      <c r="D230" s="195" t="s">
        <v>607</v>
      </c>
      <c r="E230" s="195" t="s">
        <v>609</v>
      </c>
      <c r="F230" s="195" t="s">
        <v>613</v>
      </c>
      <c r="G230" s="195" t="s">
        <v>615</v>
      </c>
      <c r="H230" s="291">
        <v>4171.287</v>
      </c>
      <c r="I230" s="291"/>
      <c r="J230" s="190">
        <v>5305.114</v>
      </c>
      <c r="K230" s="190">
        <v>6631.482</v>
      </c>
      <c r="L230" s="101"/>
      <c r="M230" s="101"/>
      <c r="N230" s="101"/>
      <c r="O230" s="325"/>
      <c r="P230" s="801">
        <v>4156.915</v>
      </c>
    </row>
    <row r="231" spans="1:16" ht="24.75" customHeight="1">
      <c r="A231" s="794"/>
      <c r="B231" s="320" t="s">
        <v>553</v>
      </c>
      <c r="C231" s="195"/>
      <c r="D231" s="195" t="s">
        <v>607</v>
      </c>
      <c r="E231" s="195" t="s">
        <v>609</v>
      </c>
      <c r="F231" s="195" t="s">
        <v>613</v>
      </c>
      <c r="G231" s="195" t="s">
        <v>485</v>
      </c>
      <c r="H231" s="190">
        <f>1775.713-0.713</f>
        <v>1775</v>
      </c>
      <c r="I231" s="190"/>
      <c r="J231" s="190">
        <f>999.886-0.886</f>
        <v>999</v>
      </c>
      <c r="K231" s="190">
        <v>328</v>
      </c>
      <c r="L231" s="101"/>
      <c r="M231" s="101"/>
      <c r="N231" s="101"/>
      <c r="O231" s="325"/>
      <c r="P231" s="801">
        <v>2047.085</v>
      </c>
    </row>
    <row r="232" spans="1:16" s="289" customFormat="1" ht="15.75">
      <c r="A232" s="793"/>
      <c r="B232" s="326" t="s">
        <v>508</v>
      </c>
      <c r="C232" s="189"/>
      <c r="D232" s="189" t="s">
        <v>607</v>
      </c>
      <c r="E232" s="189" t="s">
        <v>609</v>
      </c>
      <c r="F232" s="189" t="s">
        <v>613</v>
      </c>
      <c r="G232" s="189" t="s">
        <v>509</v>
      </c>
      <c r="H232" s="175">
        <v>0.713</v>
      </c>
      <c r="I232" s="175"/>
      <c r="J232" s="175">
        <v>0.886</v>
      </c>
      <c r="K232" s="175">
        <v>0.518</v>
      </c>
      <c r="L232" s="325"/>
      <c r="M232" s="325"/>
      <c r="N232" s="325"/>
      <c r="O232" s="325"/>
      <c r="P232" s="804">
        <v>1</v>
      </c>
    </row>
    <row r="233" spans="1:16" s="289" customFormat="1" ht="38.25">
      <c r="A233" s="793"/>
      <c r="B233" s="350" t="s">
        <v>493</v>
      </c>
      <c r="C233" s="189"/>
      <c r="D233" s="189" t="s">
        <v>607</v>
      </c>
      <c r="E233" s="189" t="s">
        <v>609</v>
      </c>
      <c r="F233" s="189" t="s">
        <v>494</v>
      </c>
      <c r="G233" s="189"/>
      <c r="H233" s="175"/>
      <c r="I233" s="175"/>
      <c r="J233" s="175"/>
      <c r="K233" s="175"/>
      <c r="L233" s="325"/>
      <c r="M233" s="325"/>
      <c r="N233" s="325"/>
      <c r="O233" s="325"/>
      <c r="P233" s="892">
        <f>P234+P236</f>
        <v>2329.64</v>
      </c>
    </row>
    <row r="234" spans="1:16" s="289" customFormat="1" ht="26.25">
      <c r="A234" s="793"/>
      <c r="B234" s="344" t="s">
        <v>560</v>
      </c>
      <c r="C234" s="189"/>
      <c r="D234" s="189" t="s">
        <v>607</v>
      </c>
      <c r="E234" s="189" t="s">
        <v>609</v>
      </c>
      <c r="F234" s="188" t="s">
        <v>561</v>
      </c>
      <c r="G234" s="189"/>
      <c r="H234" s="175"/>
      <c r="I234" s="175"/>
      <c r="J234" s="175"/>
      <c r="K234" s="175"/>
      <c r="L234" s="325"/>
      <c r="M234" s="325"/>
      <c r="N234" s="325"/>
      <c r="O234" s="325"/>
      <c r="P234" s="801">
        <f>P235</f>
        <v>2129.64</v>
      </c>
    </row>
    <row r="235" spans="1:17" s="289" customFormat="1" ht="25.5">
      <c r="A235" s="793"/>
      <c r="B235" s="359" t="s">
        <v>553</v>
      </c>
      <c r="C235" s="189"/>
      <c r="D235" s="189" t="s">
        <v>607</v>
      </c>
      <c r="E235" s="189" t="s">
        <v>609</v>
      </c>
      <c r="F235" s="189" t="s">
        <v>561</v>
      </c>
      <c r="G235" s="189" t="s">
        <v>485</v>
      </c>
      <c r="H235" s="175"/>
      <c r="I235" s="175"/>
      <c r="J235" s="175"/>
      <c r="K235" s="175"/>
      <c r="L235" s="325"/>
      <c r="M235" s="325"/>
      <c r="N235" s="325"/>
      <c r="O235" s="325"/>
      <c r="P235" s="801">
        <v>2129.64</v>
      </c>
      <c r="Q235" s="289">
        <v>12</v>
      </c>
    </row>
    <row r="236" spans="1:16" s="289" customFormat="1" ht="65.25" customHeight="1">
      <c r="A236" s="793"/>
      <c r="B236" s="850" t="s">
        <v>252</v>
      </c>
      <c r="C236" s="189"/>
      <c r="D236" s="189" t="s">
        <v>607</v>
      </c>
      <c r="E236" s="189" t="s">
        <v>609</v>
      </c>
      <c r="F236" s="188" t="s">
        <v>583</v>
      </c>
      <c r="G236" s="189"/>
      <c r="H236" s="175"/>
      <c r="I236" s="175"/>
      <c r="J236" s="175"/>
      <c r="K236" s="175"/>
      <c r="L236" s="325"/>
      <c r="M236" s="325"/>
      <c r="N236" s="325"/>
      <c r="O236" s="325"/>
      <c r="P236" s="801">
        <f>P237</f>
        <v>200</v>
      </c>
    </row>
    <row r="237" spans="1:23" s="289" customFormat="1" ht="25.5">
      <c r="A237" s="793"/>
      <c r="B237" s="359" t="s">
        <v>553</v>
      </c>
      <c r="C237" s="189"/>
      <c r="D237" s="189" t="s">
        <v>607</v>
      </c>
      <c r="E237" s="189" t="s">
        <v>609</v>
      </c>
      <c r="F237" s="189" t="s">
        <v>583</v>
      </c>
      <c r="G237" s="189" t="s">
        <v>485</v>
      </c>
      <c r="H237" s="175"/>
      <c r="I237" s="175"/>
      <c r="J237" s="175"/>
      <c r="K237" s="175"/>
      <c r="L237" s="325"/>
      <c r="M237" s="325"/>
      <c r="N237" s="325"/>
      <c r="O237" s="325"/>
      <c r="P237" s="801">
        <v>200</v>
      </c>
      <c r="W237" s="514">
        <v>200</v>
      </c>
    </row>
    <row r="238" spans="1:16" s="289" customFormat="1" ht="30.75" customHeight="1">
      <c r="A238" s="793"/>
      <c r="B238" s="350" t="s">
        <v>616</v>
      </c>
      <c r="C238" s="189"/>
      <c r="D238" s="189" t="s">
        <v>607</v>
      </c>
      <c r="E238" s="189" t="s">
        <v>617</v>
      </c>
      <c r="F238" s="189"/>
      <c r="G238" s="189"/>
      <c r="H238" s="175">
        <f>H239</f>
        <v>1205.5</v>
      </c>
      <c r="I238" s="175"/>
      <c r="J238" s="175">
        <f aca="true" t="shared" si="7" ref="J238:K241">J239</f>
        <v>1278.5</v>
      </c>
      <c r="K238" s="175">
        <f t="shared" si="7"/>
        <v>1238.5</v>
      </c>
      <c r="L238" s="325"/>
      <c r="M238" s="325"/>
      <c r="N238" s="325"/>
      <c r="O238" s="325"/>
      <c r="P238" s="801">
        <f>P239+P243</f>
        <v>1278.5</v>
      </c>
    </row>
    <row r="239" spans="1:16" ht="39" customHeight="1">
      <c r="A239" s="794"/>
      <c r="B239" s="183" t="s">
        <v>16</v>
      </c>
      <c r="C239" s="195"/>
      <c r="D239" s="195" t="s">
        <v>607</v>
      </c>
      <c r="E239" s="195" t="s">
        <v>617</v>
      </c>
      <c r="F239" s="195" t="s">
        <v>190</v>
      </c>
      <c r="G239" s="461"/>
      <c r="H239" s="252">
        <f>H240</f>
        <v>1205.5</v>
      </c>
      <c r="I239" s="252"/>
      <c r="J239" s="252">
        <f t="shared" si="7"/>
        <v>1278.5</v>
      </c>
      <c r="K239" s="252">
        <f t="shared" si="7"/>
        <v>1238.5</v>
      </c>
      <c r="L239" s="101"/>
      <c r="M239" s="101"/>
      <c r="N239" s="101"/>
      <c r="O239" s="325"/>
      <c r="P239" s="879">
        <f>P240</f>
        <v>1278.5</v>
      </c>
    </row>
    <row r="240" spans="1:16" ht="85.5" customHeight="1">
      <c r="A240" s="794"/>
      <c r="B240" s="222" t="s">
        <v>618</v>
      </c>
      <c r="C240" s="195"/>
      <c r="D240" s="195" t="s">
        <v>607</v>
      </c>
      <c r="E240" s="195" t="s">
        <v>617</v>
      </c>
      <c r="F240" s="195" t="s">
        <v>619</v>
      </c>
      <c r="G240" s="195"/>
      <c r="H240" s="190">
        <f>H241</f>
        <v>1205.5</v>
      </c>
      <c r="I240" s="190"/>
      <c r="J240" s="190">
        <f t="shared" si="7"/>
        <v>1278.5</v>
      </c>
      <c r="K240" s="190">
        <f t="shared" si="7"/>
        <v>1238.5</v>
      </c>
      <c r="L240" s="101"/>
      <c r="M240" s="101"/>
      <c r="N240" s="101"/>
      <c r="O240" s="325"/>
      <c r="P240" s="799">
        <f>P241</f>
        <v>1278.5</v>
      </c>
    </row>
    <row r="241" spans="1:16" ht="63.75">
      <c r="A241" s="794"/>
      <c r="B241" s="183" t="s">
        <v>620</v>
      </c>
      <c r="C241" s="195"/>
      <c r="D241" s="195" t="s">
        <v>607</v>
      </c>
      <c r="E241" s="195" t="s">
        <v>617</v>
      </c>
      <c r="F241" s="202" t="s">
        <v>621</v>
      </c>
      <c r="G241" s="195"/>
      <c r="H241" s="190">
        <f>H242</f>
        <v>1205.5</v>
      </c>
      <c r="I241" s="190"/>
      <c r="J241" s="190">
        <f t="shared" si="7"/>
        <v>1278.5</v>
      </c>
      <c r="K241" s="190">
        <f t="shared" si="7"/>
        <v>1238.5</v>
      </c>
      <c r="L241" s="101"/>
      <c r="M241" s="101"/>
      <c r="N241" s="101"/>
      <c r="O241" s="325"/>
      <c r="P241" s="799">
        <f>P242</f>
        <v>1278.5</v>
      </c>
    </row>
    <row r="242" spans="1:16" ht="24.75" customHeight="1" thickBot="1">
      <c r="A242" s="860"/>
      <c r="B242" s="861" t="s">
        <v>553</v>
      </c>
      <c r="C242" s="556"/>
      <c r="D242" s="556" t="s">
        <v>607</v>
      </c>
      <c r="E242" s="556" t="s">
        <v>617</v>
      </c>
      <c r="F242" s="556" t="s">
        <v>621</v>
      </c>
      <c r="G242" s="556" t="s">
        <v>485</v>
      </c>
      <c r="H242" s="862">
        <v>1205.5</v>
      </c>
      <c r="I242" s="862"/>
      <c r="J242" s="862">
        <v>1278.5</v>
      </c>
      <c r="K242" s="862">
        <v>1238.5</v>
      </c>
      <c r="L242" s="863"/>
      <c r="M242" s="863"/>
      <c r="N242" s="863"/>
      <c r="O242" s="864"/>
      <c r="P242" s="865">
        <v>1278.5</v>
      </c>
    </row>
    <row r="243" spans="1:16" ht="49.5" customHeight="1" hidden="1">
      <c r="A243" s="423"/>
      <c r="B243" s="780" t="s">
        <v>493</v>
      </c>
      <c r="C243" s="781"/>
      <c r="D243" s="782" t="s">
        <v>607</v>
      </c>
      <c r="E243" s="782" t="s">
        <v>617</v>
      </c>
      <c r="F243" s="783" t="s">
        <v>494</v>
      </c>
      <c r="G243" s="781"/>
      <c r="H243" s="784">
        <f>H244</f>
        <v>1205.5</v>
      </c>
      <c r="I243" s="784"/>
      <c r="J243" s="784">
        <f>J244</f>
        <v>1278.5</v>
      </c>
      <c r="K243" s="784">
        <f>K244</f>
        <v>1238.5</v>
      </c>
      <c r="P243" s="784">
        <f>P244</f>
        <v>0</v>
      </c>
    </row>
    <row r="244" spans="1:16" ht="51" hidden="1">
      <c r="A244" s="423"/>
      <c r="B244" s="183" t="s">
        <v>10</v>
      </c>
      <c r="C244" s="195"/>
      <c r="D244" s="195" t="s">
        <v>607</v>
      </c>
      <c r="E244" s="195" t="s">
        <v>617</v>
      </c>
      <c r="F244" s="195" t="s">
        <v>11</v>
      </c>
      <c r="G244" s="195"/>
      <c r="H244" s="190">
        <f>H245</f>
        <v>1205.5</v>
      </c>
      <c r="I244" s="190"/>
      <c r="J244" s="190">
        <f>J245</f>
        <v>1278.5</v>
      </c>
      <c r="K244" s="190">
        <f>K245</f>
        <v>1238.5</v>
      </c>
      <c r="P244" s="190">
        <f>P245</f>
        <v>0</v>
      </c>
    </row>
    <row r="245" spans="1:16" ht="24.75" customHeight="1" hidden="1">
      <c r="A245" s="423"/>
      <c r="B245" s="320" t="s">
        <v>553</v>
      </c>
      <c r="C245" s="195"/>
      <c r="D245" s="195" t="s">
        <v>607</v>
      </c>
      <c r="E245" s="195" t="s">
        <v>617</v>
      </c>
      <c r="F245" s="195" t="s">
        <v>11</v>
      </c>
      <c r="G245" s="195" t="s">
        <v>485</v>
      </c>
      <c r="H245" s="190">
        <v>1205.5</v>
      </c>
      <c r="I245" s="190"/>
      <c r="J245" s="190">
        <v>1278.5</v>
      </c>
      <c r="K245" s="190">
        <v>1238.5</v>
      </c>
      <c r="P245" s="173"/>
    </row>
  </sheetData>
  <sheetProtection/>
  <mergeCells count="6">
    <mergeCell ref="A25:H25"/>
    <mergeCell ref="G155:H155"/>
    <mergeCell ref="G156:H156"/>
    <mergeCell ref="B22:H22"/>
    <mergeCell ref="A23:H23"/>
    <mergeCell ref="A24:H24"/>
  </mergeCells>
  <printOptions/>
  <pageMargins left="0.5905511811023623" right="0.5905511811023623" top="0.3" bottom="0.17" header="0.31" footer="0.32"/>
  <pageSetup firstPageNumber="55" useFirstPageNumber="1" fitToHeight="16" horizontalDpi="600" verticalDpi="600" orientation="portrait" scale="68" r:id="rId1"/>
</worksheet>
</file>

<file path=xl/worksheets/sheet6.xml><?xml version="1.0" encoding="utf-8"?>
<worksheet xmlns="http://schemas.openxmlformats.org/spreadsheetml/2006/main" xmlns:r="http://schemas.openxmlformats.org/officeDocument/2006/relationships">
  <dimension ref="A1:AA220"/>
  <sheetViews>
    <sheetView zoomScale="90" zoomScaleNormal="90" zoomScaleSheetLayoutView="106" zoomScalePageLayoutView="0" workbookViewId="0" topLeftCell="A10">
      <selection activeCell="AC128" sqref="AC128"/>
    </sheetView>
  </sheetViews>
  <sheetFormatPr defaultColWidth="9.140625" defaultRowHeight="12.75"/>
  <cols>
    <col min="1" max="1" width="5.28125" style="100" customWidth="1"/>
    <col min="2" max="2" width="62.421875" style="94" customWidth="1"/>
    <col min="3" max="3" width="10.00390625" style="95" customWidth="1"/>
    <col min="4" max="4" width="9.28125" style="96" customWidth="1"/>
    <col min="5" max="5" width="10.421875" style="96" customWidth="1"/>
    <col min="6" max="6" width="11.57421875" style="96" customWidth="1"/>
    <col min="7" max="7" width="10.28125" style="96" customWidth="1"/>
    <col min="8" max="9" width="14.7109375" style="99" hidden="1" customWidth="1"/>
    <col min="10" max="10" width="15.8515625" style="99" hidden="1" customWidth="1"/>
    <col min="11" max="11" width="18.7109375" style="99" hidden="1" customWidth="1"/>
    <col min="12" max="14" width="9.140625" style="100" hidden="1" customWidth="1"/>
    <col min="15" max="15" width="9.140625" style="289" hidden="1" customWidth="1"/>
    <col min="16" max="16" width="14.7109375" style="99" hidden="1" customWidth="1"/>
    <col min="17" max="18" width="8.8515625" style="100" hidden="1" customWidth="1"/>
    <col min="19" max="19" width="15.421875" style="100" hidden="1" customWidth="1"/>
    <col min="20" max="22" width="9.140625" style="100" hidden="1" customWidth="1"/>
    <col min="23" max="23" width="14.7109375" style="99" hidden="1" customWidth="1"/>
    <col min="24" max="25" width="14.7109375" style="106" customWidth="1"/>
    <col min="26" max="26" width="13.57421875" style="100" hidden="1" customWidth="1"/>
    <col min="27" max="27" width="13.7109375" style="100" hidden="1" customWidth="1"/>
    <col min="28" max="16384" width="9.140625" style="100" customWidth="1"/>
  </cols>
  <sheetData>
    <row r="1" spans="11:25" ht="15.75">
      <c r="K1" s="6"/>
      <c r="L1" s="6"/>
      <c r="M1" s="6"/>
      <c r="N1" s="6"/>
      <c r="O1" s="6"/>
      <c r="P1" s="92"/>
      <c r="Q1" s="6"/>
      <c r="R1" s="6"/>
      <c r="S1" s="6"/>
      <c r="T1" s="6"/>
      <c r="W1" s="92"/>
      <c r="X1" s="11"/>
      <c r="Y1" s="11" t="s">
        <v>3</v>
      </c>
    </row>
    <row r="2" spans="5:25" ht="15.75">
      <c r="E2" s="6"/>
      <c r="F2" s="6"/>
      <c r="G2" s="6"/>
      <c r="H2" s="6"/>
      <c r="K2" s="6"/>
      <c r="L2" s="6"/>
      <c r="M2" s="6"/>
      <c r="N2" s="6"/>
      <c r="O2" s="6"/>
      <c r="P2" s="92"/>
      <c r="R2" s="6"/>
      <c r="S2" s="6"/>
      <c r="T2" s="6"/>
      <c r="W2" s="92"/>
      <c r="X2" s="11"/>
      <c r="Y2" s="11" t="s">
        <v>97</v>
      </c>
    </row>
    <row r="3" spans="4:25" ht="15.75">
      <c r="D3" s="1163" t="s">
        <v>407</v>
      </c>
      <c r="E3" s="1163"/>
      <c r="F3" s="1163"/>
      <c r="G3" s="1163"/>
      <c r="H3" s="1163"/>
      <c r="I3" s="1163"/>
      <c r="J3" s="1163"/>
      <c r="K3" s="1163"/>
      <c r="L3" s="1163"/>
      <c r="M3" s="1163"/>
      <c r="N3" s="1163"/>
      <c r="O3" s="1163"/>
      <c r="P3" s="1163"/>
      <c r="Q3" s="1163"/>
      <c r="R3" s="1163"/>
      <c r="S3" s="1163"/>
      <c r="T3" s="1163"/>
      <c r="U3" s="1163"/>
      <c r="V3" s="1163"/>
      <c r="W3" s="1163"/>
      <c r="X3" s="1163"/>
      <c r="Y3" s="1163"/>
    </row>
    <row r="4" spans="5:25" ht="15.75">
      <c r="E4" s="6"/>
      <c r="F4" s="6"/>
      <c r="G4" s="6"/>
      <c r="H4" s="6"/>
      <c r="K4" s="6"/>
      <c r="L4" s="6"/>
      <c r="M4" s="6"/>
      <c r="N4" s="6"/>
      <c r="O4" s="6"/>
      <c r="P4" s="92"/>
      <c r="Q4" s="6"/>
      <c r="R4" s="6"/>
      <c r="S4" s="6"/>
      <c r="T4" s="6"/>
      <c r="W4" s="92"/>
      <c r="X4" s="11"/>
      <c r="Y4" s="11" t="s">
        <v>98</v>
      </c>
    </row>
    <row r="5" spans="5:25" ht="15.75">
      <c r="E5" s="412"/>
      <c r="F5" s="412"/>
      <c r="G5" s="412"/>
      <c r="H5" s="412"/>
      <c r="K5" s="412"/>
      <c r="L5" s="412"/>
      <c r="M5" s="412"/>
      <c r="N5" s="412"/>
      <c r="O5" s="412"/>
      <c r="P5" s="91"/>
      <c r="Q5" s="9"/>
      <c r="S5" s="10"/>
      <c r="T5" s="10"/>
      <c r="W5" s="91"/>
      <c r="X5" s="108"/>
      <c r="Y5" s="108" t="s">
        <v>128</v>
      </c>
    </row>
    <row r="6" spans="11:20" ht="15.75">
      <c r="K6" s="96"/>
      <c r="L6" s="96"/>
      <c r="M6" s="96"/>
      <c r="N6" s="96"/>
      <c r="O6" s="99"/>
      <c r="Q6" s="11"/>
      <c r="R6" s="11"/>
      <c r="S6" s="11"/>
      <c r="T6" s="11"/>
    </row>
    <row r="7" spans="4:25" ht="15.75">
      <c r="D7" s="577"/>
      <c r="E7" s="577"/>
      <c r="F7" s="102"/>
      <c r="G7" s="102"/>
      <c r="H7" s="91"/>
      <c r="K7" s="96"/>
      <c r="L7" s="102"/>
      <c r="M7" s="102"/>
      <c r="N7" s="102"/>
      <c r="O7" s="91"/>
      <c r="P7" s="91"/>
      <c r="Q7" s="11"/>
      <c r="R7" s="11"/>
      <c r="S7" s="11"/>
      <c r="T7" s="11"/>
      <c r="W7" s="91"/>
      <c r="X7" s="108"/>
      <c r="Y7" s="108" t="s">
        <v>438</v>
      </c>
    </row>
    <row r="8" spans="5:25" ht="15.75">
      <c r="E8" s="102"/>
      <c r="F8" s="102"/>
      <c r="G8" s="102"/>
      <c r="H8" s="413"/>
      <c r="K8" s="96"/>
      <c r="L8" s="102"/>
      <c r="M8" s="102"/>
      <c r="N8" s="102"/>
      <c r="O8" s="413"/>
      <c r="P8" s="413"/>
      <c r="R8" s="11"/>
      <c r="S8" s="11"/>
      <c r="W8" s="413"/>
      <c r="X8" s="109"/>
      <c r="Y8" s="109"/>
    </row>
    <row r="9" spans="5:25" ht="15.75">
      <c r="E9" s="102"/>
      <c r="F9" s="102"/>
      <c r="G9" s="102"/>
      <c r="H9" s="91"/>
      <c r="K9" s="96"/>
      <c r="L9" s="102"/>
      <c r="M9" s="102"/>
      <c r="N9" s="102"/>
      <c r="O9" s="91"/>
      <c r="P9" s="91"/>
      <c r="Q9" s="11"/>
      <c r="R9" s="11"/>
      <c r="S9" s="11"/>
      <c r="T9" s="11"/>
      <c r="W9" s="91"/>
      <c r="X9" s="108"/>
      <c r="Y9" s="108" t="s">
        <v>343</v>
      </c>
    </row>
    <row r="10" spans="2:25" ht="15.75">
      <c r="B10" s="110"/>
      <c r="C10" s="111"/>
      <c r="D10" s="112"/>
      <c r="E10" s="112"/>
      <c r="F10" s="112"/>
      <c r="G10" s="112"/>
      <c r="H10" s="414"/>
      <c r="I10" s="115"/>
      <c r="J10" s="116"/>
      <c r="K10" s="117"/>
      <c r="L10" s="96"/>
      <c r="M10" s="96"/>
      <c r="N10" s="96"/>
      <c r="O10" s="99"/>
      <c r="P10" s="414"/>
      <c r="Q10" s="11"/>
      <c r="R10" s="11"/>
      <c r="S10" s="11"/>
      <c r="W10" s="414"/>
      <c r="X10" s="114"/>
      <c r="Y10" s="114">
        <v>69983.1</v>
      </c>
    </row>
    <row r="11" spans="2:25" ht="12.75">
      <c r="B11" s="110"/>
      <c r="C11" s="111"/>
      <c r="D11" s="112"/>
      <c r="E11" s="112"/>
      <c r="F11" s="112"/>
      <c r="G11" s="415" t="s">
        <v>345</v>
      </c>
      <c r="H11" s="416">
        <f>H10-H18</f>
        <v>-69983.1</v>
      </c>
      <c r="I11" s="115" t="s">
        <v>346</v>
      </c>
      <c r="J11" s="116">
        <v>1804.9</v>
      </c>
      <c r="K11" s="120">
        <v>3685.4</v>
      </c>
      <c r="P11" s="416">
        <f>P10-P18</f>
        <v>-72325.90000000001</v>
      </c>
      <c r="W11" s="416">
        <f>W10-W18</f>
        <v>-128300.201</v>
      </c>
      <c r="X11" s="119">
        <f>X10-X18</f>
        <v>-73317.367</v>
      </c>
      <c r="Y11" s="119">
        <f>Y10-Y18</f>
        <v>-4692.029999999999</v>
      </c>
    </row>
    <row r="12" spans="2:25" ht="15.75">
      <c r="B12" s="1210"/>
      <c r="C12" s="1210"/>
      <c r="D12" s="1210"/>
      <c r="E12" s="1210"/>
      <c r="F12" s="1210"/>
      <c r="G12" s="1210"/>
      <c r="H12" s="1210"/>
      <c r="I12" s="121" t="s">
        <v>345</v>
      </c>
      <c r="J12" s="122">
        <f>J10-J11-J18</f>
        <v>-72195.88533999998</v>
      </c>
      <c r="K12" s="123">
        <f>K10-K11-K18</f>
        <v>-73707.48370380001</v>
      </c>
      <c r="P12" s="100"/>
      <c r="W12" s="100"/>
      <c r="X12" s="289"/>
      <c r="Y12" s="289"/>
    </row>
    <row r="13" spans="1:25" ht="15" customHeight="1">
      <c r="A13" s="1211" t="s">
        <v>633</v>
      </c>
      <c r="B13" s="1211"/>
      <c r="C13" s="1211"/>
      <c r="D13" s="1211"/>
      <c r="E13" s="1211"/>
      <c r="F13" s="1211"/>
      <c r="G13" s="1211"/>
      <c r="H13" s="1211"/>
      <c r="I13" s="127"/>
      <c r="J13" s="100"/>
      <c r="K13" s="100"/>
      <c r="P13" s="100"/>
      <c r="W13" s="100"/>
      <c r="X13" s="561"/>
      <c r="Y13" s="561"/>
    </row>
    <row r="14" spans="1:27" ht="15" customHeight="1">
      <c r="A14" s="1211" t="s">
        <v>634</v>
      </c>
      <c r="B14" s="1211"/>
      <c r="C14" s="1211"/>
      <c r="D14" s="1211"/>
      <c r="E14" s="1211"/>
      <c r="F14" s="1211"/>
      <c r="G14" s="1211"/>
      <c r="H14" s="1211"/>
      <c r="I14" s="127"/>
      <c r="J14" s="100"/>
      <c r="K14" s="100"/>
      <c r="P14" s="100"/>
      <c r="W14" s="100"/>
      <c r="X14" s="325"/>
      <c r="Y14" s="560"/>
      <c r="Z14" s="521">
        <f>Z18-X18</f>
        <v>1879.9330000000045</v>
      </c>
      <c r="AA14" s="521">
        <f>AA18-Y18</f>
        <v>3930.2699999999895</v>
      </c>
    </row>
    <row r="15" spans="1:27" ht="15" customHeight="1">
      <c r="A15" s="1211" t="s">
        <v>652</v>
      </c>
      <c r="B15" s="1211"/>
      <c r="C15" s="1211"/>
      <c r="D15" s="1211"/>
      <c r="E15" s="1211"/>
      <c r="F15" s="1211"/>
      <c r="G15" s="1211"/>
      <c r="H15" s="1211"/>
      <c r="I15" s="127"/>
      <c r="J15" s="127"/>
      <c r="K15" s="100"/>
      <c r="P15" s="95">
        <v>2015</v>
      </c>
      <c r="Q15" s="95"/>
      <c r="R15" s="95"/>
      <c r="S15" s="95"/>
      <c r="T15" s="95"/>
      <c r="U15" s="95"/>
      <c r="V15" s="95"/>
      <c r="W15" s="95">
        <v>2014</v>
      </c>
      <c r="X15" s="561"/>
      <c r="Y15" s="561"/>
      <c r="Z15" s="95">
        <v>2016</v>
      </c>
      <c r="AA15" s="95">
        <v>2017</v>
      </c>
    </row>
    <row r="16" spans="1:27" ht="15.75">
      <c r="A16" s="417"/>
      <c r="B16" s="128"/>
      <c r="C16" s="129"/>
      <c r="D16" s="130"/>
      <c r="E16" s="130"/>
      <c r="F16" s="130"/>
      <c r="G16" s="130"/>
      <c r="H16" s="133" t="s">
        <v>350</v>
      </c>
      <c r="I16" s="133"/>
      <c r="J16" s="133"/>
      <c r="K16" s="133"/>
      <c r="P16" s="133" t="s">
        <v>350</v>
      </c>
      <c r="W16" s="133" t="s">
        <v>350</v>
      </c>
      <c r="X16" s="132"/>
      <c r="Y16" s="132" t="s">
        <v>350</v>
      </c>
      <c r="Z16" s="100" t="s">
        <v>656</v>
      </c>
      <c r="AA16" s="100" t="s">
        <v>656</v>
      </c>
    </row>
    <row r="17" spans="1:25" ht="63.75">
      <c r="A17" s="418" t="s">
        <v>635</v>
      </c>
      <c r="B17" s="565" t="s">
        <v>351</v>
      </c>
      <c r="C17" s="566" t="s">
        <v>352</v>
      </c>
      <c r="D17" s="566" t="s">
        <v>353</v>
      </c>
      <c r="E17" s="566" t="s">
        <v>354</v>
      </c>
      <c r="F17" s="566" t="s">
        <v>355</v>
      </c>
      <c r="G17" s="566" t="s">
        <v>356</v>
      </c>
      <c r="H17" s="567" t="s">
        <v>358</v>
      </c>
      <c r="I17" s="567"/>
      <c r="J17" s="568" t="s">
        <v>359</v>
      </c>
      <c r="K17" s="568" t="s">
        <v>360</v>
      </c>
      <c r="L17" s="569"/>
      <c r="M17" s="569"/>
      <c r="N17" s="569"/>
      <c r="O17" s="569"/>
      <c r="P17" s="567" t="s">
        <v>358</v>
      </c>
      <c r="Q17" s="569"/>
      <c r="R17" s="569"/>
      <c r="S17" s="569"/>
      <c r="T17" s="569"/>
      <c r="U17" s="569"/>
      <c r="V17" s="569"/>
      <c r="W17" s="567" t="s">
        <v>358</v>
      </c>
      <c r="X17" s="570" t="s">
        <v>653</v>
      </c>
      <c r="Y17" s="570" t="s">
        <v>654</v>
      </c>
    </row>
    <row r="18" spans="1:27" s="140" customFormat="1" ht="16.5" thickBot="1">
      <c r="A18" s="330"/>
      <c r="B18" s="141" t="s">
        <v>657</v>
      </c>
      <c r="C18" s="142" t="s">
        <v>362</v>
      </c>
      <c r="D18" s="142" t="s">
        <v>362</v>
      </c>
      <c r="E18" s="142" t="s">
        <v>362</v>
      </c>
      <c r="F18" s="142" t="s">
        <v>362</v>
      </c>
      <c r="G18" s="142" t="s">
        <v>362</v>
      </c>
      <c r="H18" s="146">
        <f>H19+H33+H204</f>
        <v>69983.1</v>
      </c>
      <c r="I18" s="145"/>
      <c r="J18" s="146">
        <f>J19+J33+J204</f>
        <v>70390.98533999998</v>
      </c>
      <c r="K18" s="146">
        <f>K19+K33+K204</f>
        <v>70022.08370380002</v>
      </c>
      <c r="O18" s="339"/>
      <c r="P18" s="146">
        <f>P19+P33+P204</f>
        <v>72325.90000000001</v>
      </c>
      <c r="R18" s="140">
        <v>136430.507</v>
      </c>
      <c r="S18" s="419">
        <f>R18-P18</f>
        <v>64104.607</v>
      </c>
      <c r="W18" s="146">
        <f>W19+W33+W204</f>
        <v>128300.201</v>
      </c>
      <c r="X18" s="144">
        <f>X19+X33+X204</f>
        <v>73317.367</v>
      </c>
      <c r="Y18" s="144">
        <f>Y19+Y33+Y204</f>
        <v>74675.13</v>
      </c>
      <c r="Z18" s="512">
        <f>75197.3-X14</f>
        <v>75197.3</v>
      </c>
      <c r="AA18" s="512">
        <f>78605.4-Y14</f>
        <v>78605.4</v>
      </c>
    </row>
    <row r="19" spans="1:25" s="140" customFormat="1" ht="48" thickBot="1">
      <c r="A19" s="420">
        <v>1</v>
      </c>
      <c r="B19" s="571" t="s">
        <v>636</v>
      </c>
      <c r="C19" s="572" t="s">
        <v>120</v>
      </c>
      <c r="D19" s="573"/>
      <c r="E19" s="573"/>
      <c r="F19" s="573"/>
      <c r="G19" s="573"/>
      <c r="H19" s="574">
        <f>H24+H29</f>
        <v>2255.091</v>
      </c>
      <c r="I19" s="575"/>
      <c r="J19" s="574">
        <f>J24+J29</f>
        <v>2384.43816</v>
      </c>
      <c r="K19" s="574">
        <f>K24+K29</f>
        <v>2544.3974812</v>
      </c>
      <c r="L19" s="576"/>
      <c r="M19" s="576"/>
      <c r="N19" s="576"/>
      <c r="O19" s="576"/>
      <c r="P19" s="574">
        <f>P24+P29</f>
        <v>2557.895</v>
      </c>
      <c r="Q19" s="576"/>
      <c r="R19" s="576"/>
      <c r="S19" s="576"/>
      <c r="T19" s="576"/>
      <c r="U19" s="576"/>
      <c r="V19" s="576"/>
      <c r="W19" s="574">
        <f>W24+W29</f>
        <v>2398.919</v>
      </c>
      <c r="X19" s="574">
        <f>X24+X29</f>
        <v>2531.0699999999997</v>
      </c>
      <c r="Y19" s="574">
        <f>Y24+Y29</f>
        <v>2637.06</v>
      </c>
    </row>
    <row r="20" spans="1:25" s="339" customFormat="1" ht="15.75">
      <c r="A20" s="421"/>
      <c r="B20" s="422" t="s">
        <v>119</v>
      </c>
      <c r="C20" s="216"/>
      <c r="D20" s="151" t="s">
        <v>121</v>
      </c>
      <c r="E20" s="151"/>
      <c r="F20" s="151"/>
      <c r="G20" s="151"/>
      <c r="H20" s="152">
        <f>H24+H29</f>
        <v>2255.091</v>
      </c>
      <c r="I20" s="288"/>
      <c r="J20" s="152">
        <f>J24+J29</f>
        <v>2384.43816</v>
      </c>
      <c r="K20" s="152">
        <f>K24+K29</f>
        <v>2544.3974812</v>
      </c>
      <c r="P20" s="152">
        <f>P24+P29</f>
        <v>2557.895</v>
      </c>
      <c r="W20" s="152">
        <f>W24+W29</f>
        <v>2398.919</v>
      </c>
      <c r="X20" s="152">
        <f>X24+X29</f>
        <v>2531.0699999999997</v>
      </c>
      <c r="Y20" s="152">
        <f>Y24+Y29</f>
        <v>2637.06</v>
      </c>
    </row>
    <row r="21" spans="1:25" s="140" customFormat="1" ht="26.25" customHeight="1" hidden="1">
      <c r="A21" s="423"/>
      <c r="B21" s="155" t="s">
        <v>122</v>
      </c>
      <c r="C21" s="156"/>
      <c r="D21" s="157" t="s">
        <v>121</v>
      </c>
      <c r="E21" s="157" t="s">
        <v>123</v>
      </c>
      <c r="F21" s="158"/>
      <c r="G21" s="156"/>
      <c r="H21" s="161"/>
      <c r="I21" s="161"/>
      <c r="J21" s="161"/>
      <c r="K21" s="161"/>
      <c r="O21" s="339"/>
      <c r="P21" s="161"/>
      <c r="W21" s="161"/>
      <c r="X21" s="160"/>
      <c r="Y21" s="160"/>
    </row>
    <row r="22" spans="1:25" s="140" customFormat="1" ht="39" customHeight="1" hidden="1">
      <c r="A22" s="423"/>
      <c r="B22" s="155" t="s">
        <v>414</v>
      </c>
      <c r="C22" s="156"/>
      <c r="D22" s="162" t="s">
        <v>121</v>
      </c>
      <c r="E22" s="162" t="s">
        <v>123</v>
      </c>
      <c r="F22" s="424">
        <v>9100000</v>
      </c>
      <c r="G22" s="156"/>
      <c r="H22" s="161"/>
      <c r="I22" s="161"/>
      <c r="J22" s="161"/>
      <c r="K22" s="161"/>
      <c r="O22" s="339"/>
      <c r="P22" s="161"/>
      <c r="W22" s="161"/>
      <c r="X22" s="160"/>
      <c r="Y22" s="160"/>
    </row>
    <row r="23" spans="1:25" s="140" customFormat="1" ht="25.5" customHeight="1" hidden="1">
      <c r="A23" s="423"/>
      <c r="B23" s="163" t="s">
        <v>415</v>
      </c>
      <c r="C23" s="156"/>
      <c r="D23" s="164" t="s">
        <v>121</v>
      </c>
      <c r="E23" s="164" t="s">
        <v>123</v>
      </c>
      <c r="F23" s="425">
        <v>9100003</v>
      </c>
      <c r="G23" s="156"/>
      <c r="H23" s="161"/>
      <c r="I23" s="161"/>
      <c r="J23" s="161"/>
      <c r="K23" s="161"/>
      <c r="O23" s="339"/>
      <c r="P23" s="161"/>
      <c r="W23" s="161"/>
      <c r="X23" s="160"/>
      <c r="Y23" s="160"/>
    </row>
    <row r="24" spans="1:25" s="140" customFormat="1" ht="38.25">
      <c r="A24" s="423"/>
      <c r="B24" s="155" t="s">
        <v>416</v>
      </c>
      <c r="C24" s="156"/>
      <c r="D24" s="157" t="s">
        <v>121</v>
      </c>
      <c r="E24" s="157" t="s">
        <v>417</v>
      </c>
      <c r="F24" s="425"/>
      <c r="G24" s="156"/>
      <c r="H24" s="168">
        <f>H25</f>
        <v>2155.786</v>
      </c>
      <c r="I24" s="161"/>
      <c r="J24" s="168">
        <f>J25</f>
        <v>2285.1331600000003</v>
      </c>
      <c r="K24" s="168">
        <f>K25</f>
        <v>2445.0924812000003</v>
      </c>
      <c r="O24" s="339"/>
      <c r="P24" s="168">
        <f>P25</f>
        <v>2387.795</v>
      </c>
      <c r="W24" s="168">
        <f aca="true" t="shared" si="0" ref="W24:Y25">W25</f>
        <v>2299.614</v>
      </c>
      <c r="X24" s="167">
        <f t="shared" si="0"/>
        <v>2531.0699999999997</v>
      </c>
      <c r="Y24" s="167">
        <f t="shared" si="0"/>
        <v>2637.06</v>
      </c>
    </row>
    <row r="25" spans="1:25" s="140" customFormat="1" ht="38.25">
      <c r="A25" s="423"/>
      <c r="B25" s="169" t="s">
        <v>414</v>
      </c>
      <c r="C25" s="156"/>
      <c r="D25" s="162" t="s">
        <v>121</v>
      </c>
      <c r="E25" s="157" t="s">
        <v>417</v>
      </c>
      <c r="F25" s="158">
        <v>9100000</v>
      </c>
      <c r="G25" s="156"/>
      <c r="H25" s="168">
        <f>H26</f>
        <v>2155.786</v>
      </c>
      <c r="I25" s="168"/>
      <c r="J25" s="168">
        <f>J26</f>
        <v>2285.1331600000003</v>
      </c>
      <c r="K25" s="168">
        <f>K26</f>
        <v>2445.0924812000003</v>
      </c>
      <c r="O25" s="339"/>
      <c r="P25" s="168">
        <f>P26</f>
        <v>2387.795</v>
      </c>
      <c r="W25" s="168">
        <f t="shared" si="0"/>
        <v>2299.614</v>
      </c>
      <c r="X25" s="167">
        <f t="shared" si="0"/>
        <v>2531.0699999999997</v>
      </c>
      <c r="Y25" s="167">
        <f t="shared" si="0"/>
        <v>2637.06</v>
      </c>
    </row>
    <row r="26" spans="1:25" s="140" customFormat="1" ht="39" customHeight="1">
      <c r="A26" s="423"/>
      <c r="B26" s="635" t="s">
        <v>114</v>
      </c>
      <c r="C26" s="156"/>
      <c r="D26" s="164" t="s">
        <v>121</v>
      </c>
      <c r="E26" s="166" t="s">
        <v>417</v>
      </c>
      <c r="F26" s="158">
        <v>9100004</v>
      </c>
      <c r="G26" s="156"/>
      <c r="H26" s="168">
        <f>H27+H28</f>
        <v>2155.786</v>
      </c>
      <c r="I26" s="161"/>
      <c r="J26" s="168">
        <f>J27+J28</f>
        <v>2285.1331600000003</v>
      </c>
      <c r="K26" s="168">
        <f>K27+K28</f>
        <v>2445.0924812000003</v>
      </c>
      <c r="O26" s="339"/>
      <c r="P26" s="168">
        <f>P27+P28</f>
        <v>2387.795</v>
      </c>
      <c r="W26" s="168">
        <f>W27+W28</f>
        <v>2299.614</v>
      </c>
      <c r="X26" s="167">
        <f>X27+X28</f>
        <v>2531.0699999999997</v>
      </c>
      <c r="Y26" s="167">
        <f>Y27+Y28</f>
        <v>2637.06</v>
      </c>
    </row>
    <row r="27" spans="1:25" s="140" customFormat="1" ht="15.75" customHeight="1">
      <c r="A27" s="423"/>
      <c r="B27" s="171" t="s">
        <v>557</v>
      </c>
      <c r="C27" s="156"/>
      <c r="D27" s="164" t="s">
        <v>121</v>
      </c>
      <c r="E27" s="166" t="s">
        <v>417</v>
      </c>
      <c r="F27" s="165">
        <v>9100004</v>
      </c>
      <c r="G27" s="426">
        <v>120</v>
      </c>
      <c r="H27" s="190">
        <v>1300.211</v>
      </c>
      <c r="I27" s="168"/>
      <c r="J27" s="174">
        <f>H27*106%</f>
        <v>1378.22366</v>
      </c>
      <c r="K27" s="174">
        <f>J27*107%</f>
        <v>1474.6993162</v>
      </c>
      <c r="O27" s="339"/>
      <c r="P27" s="406">
        <v>1048.974</v>
      </c>
      <c r="W27" s="190">
        <v>1300.211</v>
      </c>
      <c r="X27" s="173">
        <v>1111.912</v>
      </c>
      <c r="Y27" s="173">
        <v>1178.626</v>
      </c>
    </row>
    <row r="28" spans="1:25" s="140" customFormat="1" ht="24.75" customHeight="1">
      <c r="A28" s="423"/>
      <c r="B28" s="320" t="s">
        <v>553</v>
      </c>
      <c r="C28" s="427"/>
      <c r="D28" s="428" t="s">
        <v>121</v>
      </c>
      <c r="E28" s="429" t="s">
        <v>417</v>
      </c>
      <c r="F28" s="430">
        <v>9100004</v>
      </c>
      <c r="G28" s="431">
        <v>240</v>
      </c>
      <c r="H28" s="432">
        <v>855.575</v>
      </c>
      <c r="I28" s="433"/>
      <c r="J28" s="434">
        <f>H28*106%</f>
        <v>906.9095000000001</v>
      </c>
      <c r="K28" s="434">
        <f>J28*107%</f>
        <v>970.3931650000002</v>
      </c>
      <c r="O28" s="339"/>
      <c r="P28" s="520">
        <v>1338.821</v>
      </c>
      <c r="Q28" s="140">
        <v>1</v>
      </c>
      <c r="W28" s="432">
        <f>855.575+143.828</f>
        <v>999.403</v>
      </c>
      <c r="X28" s="562">
        <v>1419.158</v>
      </c>
      <c r="Y28" s="562">
        <v>1458.434</v>
      </c>
    </row>
    <row r="29" spans="1:25" s="140" customFormat="1" ht="42.75" customHeight="1" hidden="1">
      <c r="A29" s="423"/>
      <c r="B29" s="177" t="s">
        <v>486</v>
      </c>
      <c r="C29" s="195"/>
      <c r="D29" s="179" t="s">
        <v>121</v>
      </c>
      <c r="E29" s="202" t="s">
        <v>487</v>
      </c>
      <c r="F29" s="179" t="s">
        <v>362</v>
      </c>
      <c r="G29" s="179" t="s">
        <v>362</v>
      </c>
      <c r="H29" s="181">
        <f>H30</f>
        <v>99.305</v>
      </c>
      <c r="I29" s="181"/>
      <c r="J29" s="181">
        <f aca="true" t="shared" si="1" ref="J29:K31">J30</f>
        <v>99.305</v>
      </c>
      <c r="K29" s="181">
        <f t="shared" si="1"/>
        <v>99.305</v>
      </c>
      <c r="O29" s="339"/>
      <c r="P29" s="181">
        <f>P30</f>
        <v>170.1</v>
      </c>
      <c r="W29" s="181">
        <f aca="true" t="shared" si="2" ref="W29:Y31">W30</f>
        <v>99.305</v>
      </c>
      <c r="X29" s="192">
        <f t="shared" si="2"/>
        <v>0</v>
      </c>
      <c r="Y29" s="192">
        <f t="shared" si="2"/>
        <v>0</v>
      </c>
    </row>
    <row r="30" spans="1:25" s="140" customFormat="1" ht="39.75" customHeight="1" hidden="1">
      <c r="A30" s="423"/>
      <c r="B30" s="177" t="s">
        <v>414</v>
      </c>
      <c r="C30" s="195"/>
      <c r="D30" s="179" t="s">
        <v>121</v>
      </c>
      <c r="E30" s="179" t="s">
        <v>487</v>
      </c>
      <c r="F30" s="202" t="s">
        <v>488</v>
      </c>
      <c r="G30" s="435"/>
      <c r="H30" s="181">
        <f>H31</f>
        <v>99.305</v>
      </c>
      <c r="I30" s="181"/>
      <c r="J30" s="181">
        <f t="shared" si="1"/>
        <v>99.305</v>
      </c>
      <c r="K30" s="181">
        <f t="shared" si="1"/>
        <v>99.305</v>
      </c>
      <c r="O30" s="339"/>
      <c r="P30" s="181">
        <f>P31</f>
        <v>170.1</v>
      </c>
      <c r="W30" s="181">
        <f t="shared" si="2"/>
        <v>99.305</v>
      </c>
      <c r="X30" s="192">
        <f t="shared" si="2"/>
        <v>0</v>
      </c>
      <c r="Y30" s="192">
        <f t="shared" si="2"/>
        <v>0</v>
      </c>
    </row>
    <row r="31" spans="1:25" s="140" customFormat="1" ht="42" customHeight="1" hidden="1">
      <c r="A31" s="423"/>
      <c r="B31" s="194" t="s">
        <v>489</v>
      </c>
      <c r="C31" s="195"/>
      <c r="D31" s="178" t="s">
        <v>121</v>
      </c>
      <c r="E31" s="178" t="s">
        <v>487</v>
      </c>
      <c r="F31" s="195" t="s">
        <v>490</v>
      </c>
      <c r="G31" s="195"/>
      <c r="H31" s="197">
        <f>H32</f>
        <v>99.305</v>
      </c>
      <c r="I31" s="197"/>
      <c r="J31" s="197">
        <f t="shared" si="1"/>
        <v>99.305</v>
      </c>
      <c r="K31" s="197">
        <f t="shared" si="1"/>
        <v>99.305</v>
      </c>
      <c r="O31" s="339"/>
      <c r="P31" s="197">
        <f>P32</f>
        <v>170.1</v>
      </c>
      <c r="W31" s="197">
        <f t="shared" si="2"/>
        <v>99.305</v>
      </c>
      <c r="X31" s="175">
        <f t="shared" si="2"/>
        <v>0</v>
      </c>
      <c r="Y31" s="175">
        <f t="shared" si="2"/>
        <v>0</v>
      </c>
    </row>
    <row r="32" spans="1:27" s="140" customFormat="1" ht="18" customHeight="1" hidden="1">
      <c r="A32" s="423"/>
      <c r="B32" s="171" t="s">
        <v>434</v>
      </c>
      <c r="C32" s="195"/>
      <c r="D32" s="178" t="s">
        <v>121</v>
      </c>
      <c r="E32" s="178" t="s">
        <v>487</v>
      </c>
      <c r="F32" s="195" t="s">
        <v>490</v>
      </c>
      <c r="G32" s="195" t="s">
        <v>435</v>
      </c>
      <c r="H32" s="197">
        <v>99.305</v>
      </c>
      <c r="I32" s="197"/>
      <c r="J32" s="197">
        <v>99.305</v>
      </c>
      <c r="K32" s="197">
        <v>99.305</v>
      </c>
      <c r="O32" s="339"/>
      <c r="P32" s="404">
        <v>170.1</v>
      </c>
      <c r="W32" s="197">
        <v>99.305</v>
      </c>
      <c r="X32" s="175">
        <v>0</v>
      </c>
      <c r="Y32" s="175">
        <v>0</v>
      </c>
      <c r="Z32" s="404">
        <v>0</v>
      </c>
      <c r="AA32" s="404">
        <v>0</v>
      </c>
    </row>
    <row r="33" spans="1:25" s="140" customFormat="1" ht="51" customHeight="1" thickBot="1">
      <c r="A33" s="578">
        <v>2</v>
      </c>
      <c r="B33" s="579" t="s">
        <v>640</v>
      </c>
      <c r="C33" s="572" t="s">
        <v>120</v>
      </c>
      <c r="D33" s="580"/>
      <c r="E33" s="580"/>
      <c r="F33" s="581"/>
      <c r="G33" s="582"/>
      <c r="H33" s="583">
        <f>H34+H66+H71+H85+H110+H160+H182+H189</f>
        <v>60575.509</v>
      </c>
      <c r="I33" s="584"/>
      <c r="J33" s="583">
        <f>J34+J66+J71+J85+J110+J160+J182+J189</f>
        <v>60423.047179999994</v>
      </c>
      <c r="K33" s="583">
        <f>K34+K66+K71+K85+K110+K160+K182+K189</f>
        <v>59279.18622260001</v>
      </c>
      <c r="L33" s="576"/>
      <c r="M33" s="576"/>
      <c r="N33" s="576"/>
      <c r="O33" s="576"/>
      <c r="P33" s="583">
        <f>P34+P66+P71+P85+P110+P160+P182+P189</f>
        <v>62284.50500000001</v>
      </c>
      <c r="Q33" s="576"/>
      <c r="R33" s="576"/>
      <c r="S33" s="576"/>
      <c r="T33" s="576"/>
      <c r="U33" s="576"/>
      <c r="V33" s="576"/>
      <c r="W33" s="583">
        <f>W34+W66+W71+W85+W110+W160+W182+W189</f>
        <v>114804.689</v>
      </c>
      <c r="X33" s="585">
        <f>X34+X66+X71+X85+X110+X160+X182+X189</f>
        <v>62587.797</v>
      </c>
      <c r="Y33" s="585">
        <f>Y34+Y66+Y71+Y85+Y110+Y160+Y182+Y189</f>
        <v>63825.47</v>
      </c>
    </row>
    <row r="34" spans="1:25" s="239" customFormat="1" ht="51" customHeight="1">
      <c r="A34" s="436"/>
      <c r="B34" s="437" t="s">
        <v>119</v>
      </c>
      <c r="C34" s="438"/>
      <c r="D34" s="439" t="s">
        <v>121</v>
      </c>
      <c r="E34" s="440"/>
      <c r="F34" s="441"/>
      <c r="G34" s="442"/>
      <c r="H34" s="443">
        <f>H35+H56+H60</f>
        <v>13940.6</v>
      </c>
      <c r="I34" s="444"/>
      <c r="J34" s="443">
        <f>J35+J56+J60</f>
        <v>14595.62918</v>
      </c>
      <c r="K34" s="443">
        <f>K35+K56+K60</f>
        <v>15391.951222600002</v>
      </c>
      <c r="P34" s="443">
        <f>P35+P56+P60</f>
        <v>14191.351000000002</v>
      </c>
      <c r="W34" s="443">
        <f>W35+W56+W60</f>
        <v>15862.126</v>
      </c>
      <c r="X34" s="563">
        <f>X35+X56+X60</f>
        <v>17676.04</v>
      </c>
      <c r="Y34" s="563">
        <f>Y35+Y56+Y60</f>
        <v>18694.62</v>
      </c>
    </row>
    <row r="35" spans="1:25" ht="38.25">
      <c r="A35" s="423"/>
      <c r="B35" s="177" t="s">
        <v>421</v>
      </c>
      <c r="C35" s="178" t="s">
        <v>422</v>
      </c>
      <c r="D35" s="179" t="s">
        <v>121</v>
      </c>
      <c r="E35" s="179" t="s">
        <v>423</v>
      </c>
      <c r="F35" s="179" t="s">
        <v>362</v>
      </c>
      <c r="G35" s="179" t="s">
        <v>362</v>
      </c>
      <c r="H35" s="182">
        <f>H36</f>
        <v>11843.717</v>
      </c>
      <c r="I35" s="181"/>
      <c r="J35" s="182">
        <f>J36</f>
        <v>12487.62918</v>
      </c>
      <c r="K35" s="182">
        <f>K36</f>
        <v>13283.951222600002</v>
      </c>
      <c r="P35" s="182">
        <f>P36</f>
        <v>11805.151000000002</v>
      </c>
      <c r="W35" s="182">
        <f>W36</f>
        <v>13770.164</v>
      </c>
      <c r="X35" s="180">
        <f>X36</f>
        <v>15220.14</v>
      </c>
      <c r="Y35" s="180">
        <f>Y36</f>
        <v>16136.519999999999</v>
      </c>
    </row>
    <row r="36" spans="1:25" ht="25.5" customHeight="1">
      <c r="A36" s="423"/>
      <c r="B36" s="177" t="s">
        <v>414</v>
      </c>
      <c r="C36" s="179" t="s">
        <v>422</v>
      </c>
      <c r="D36" s="179" t="s">
        <v>121</v>
      </c>
      <c r="E36" s="179" t="s">
        <v>423</v>
      </c>
      <c r="F36" s="179">
        <v>9100000</v>
      </c>
      <c r="G36" s="179" t="s">
        <v>362</v>
      </c>
      <c r="H36" s="182">
        <f>H37+H40+H42+H44+H47+H50</f>
        <v>11843.717</v>
      </c>
      <c r="I36" s="181"/>
      <c r="J36" s="182">
        <f>J37+J40+J42+J44+J47+J50</f>
        <v>12487.62918</v>
      </c>
      <c r="K36" s="182">
        <f>K37+K40+K42+K44+K47+K50</f>
        <v>13283.951222600002</v>
      </c>
      <c r="P36" s="182">
        <f>P37+P40+P42+P44+P47+P50</f>
        <v>11805.151000000002</v>
      </c>
      <c r="W36" s="182">
        <f>W37+W40+W42+W44+W47+W50</f>
        <v>13770.164</v>
      </c>
      <c r="X36" s="180">
        <f>X37+X40+X42+X44+X47+X50</f>
        <v>15220.14</v>
      </c>
      <c r="Y36" s="180">
        <f>Y37+Y40+Y42+Y44+Y47+Y50</f>
        <v>16136.519999999999</v>
      </c>
    </row>
    <row r="37" spans="1:25" ht="45.75" customHeight="1">
      <c r="A37" s="423"/>
      <c r="B37" s="635" t="s">
        <v>114</v>
      </c>
      <c r="C37" s="178" t="s">
        <v>422</v>
      </c>
      <c r="D37" s="178" t="s">
        <v>121</v>
      </c>
      <c r="E37" s="178" t="s">
        <v>423</v>
      </c>
      <c r="F37" s="179">
        <v>9100004</v>
      </c>
      <c r="G37" s="178" t="s">
        <v>362</v>
      </c>
      <c r="H37" s="186">
        <f>H38+H39</f>
        <v>9577.492</v>
      </c>
      <c r="I37" s="176"/>
      <c r="J37" s="186">
        <f>J38+J39</f>
        <v>10152.14152</v>
      </c>
      <c r="K37" s="186">
        <f>K38+K39</f>
        <v>10862.791426400001</v>
      </c>
      <c r="P37" s="186">
        <f>P38+P39</f>
        <v>9422.108</v>
      </c>
      <c r="W37" s="186">
        <f>W38+W39</f>
        <v>11503.939</v>
      </c>
      <c r="X37" s="185">
        <f>X38+X39</f>
        <v>13418.402</v>
      </c>
      <c r="Y37" s="185">
        <f>Y38+Y39</f>
        <v>14259.529999999999</v>
      </c>
    </row>
    <row r="38" spans="1:25" ht="25.5" customHeight="1">
      <c r="A38" s="423"/>
      <c r="B38" s="201" t="s">
        <v>557</v>
      </c>
      <c r="C38" s="178"/>
      <c r="D38" s="178" t="s">
        <v>121</v>
      </c>
      <c r="E38" s="178" t="s">
        <v>423</v>
      </c>
      <c r="F38" s="178">
        <v>9100004</v>
      </c>
      <c r="G38" s="178">
        <v>120</v>
      </c>
      <c r="H38" s="174">
        <v>7361.933</v>
      </c>
      <c r="I38" s="174"/>
      <c r="J38" s="174">
        <f>H38*106%</f>
        <v>7803.64898</v>
      </c>
      <c r="K38" s="174">
        <f>J38*107%</f>
        <v>8349.904408600001</v>
      </c>
      <c r="P38" s="386">
        <v>7148.583</v>
      </c>
      <c r="W38" s="174">
        <v>7361.933</v>
      </c>
      <c r="X38" s="187">
        <v>7577.498</v>
      </c>
      <c r="Y38" s="187">
        <v>8032.148</v>
      </c>
    </row>
    <row r="39" spans="1:25" ht="24.75" customHeight="1">
      <c r="A39" s="423"/>
      <c r="B39" s="320" t="s">
        <v>553</v>
      </c>
      <c r="C39" s="178"/>
      <c r="D39" s="178" t="s">
        <v>121</v>
      </c>
      <c r="E39" s="178" t="s">
        <v>423</v>
      </c>
      <c r="F39" s="178">
        <v>9100004</v>
      </c>
      <c r="G39" s="178">
        <v>240</v>
      </c>
      <c r="H39" s="174">
        <f>2215.573-0.014</f>
        <v>2215.5589999999997</v>
      </c>
      <c r="I39" s="174"/>
      <c r="J39" s="174">
        <f>H39*106%</f>
        <v>2348.4925399999997</v>
      </c>
      <c r="K39" s="174">
        <f>J39*107%</f>
        <v>2512.8870177999997</v>
      </c>
      <c r="P39" s="386">
        <v>2273.525</v>
      </c>
      <c r="Q39" s="100" t="s">
        <v>641</v>
      </c>
      <c r="W39" s="174">
        <f>2215.573-0.014+2089.79-163.343</f>
        <v>4142.006</v>
      </c>
      <c r="X39" s="187">
        <v>5840.904</v>
      </c>
      <c r="Y39" s="187">
        <v>6227.382</v>
      </c>
    </row>
    <row r="40" spans="1:25" ht="63.75">
      <c r="A40" s="423"/>
      <c r="B40" s="350" t="s">
        <v>115</v>
      </c>
      <c r="C40" s="178" t="s">
        <v>422</v>
      </c>
      <c r="D40" s="178" t="s">
        <v>121</v>
      </c>
      <c r="E40" s="178" t="s">
        <v>423</v>
      </c>
      <c r="F40" s="202" t="s">
        <v>425</v>
      </c>
      <c r="G40" s="195"/>
      <c r="H40" s="190">
        <f>H41</f>
        <v>1154.611</v>
      </c>
      <c r="I40" s="190"/>
      <c r="J40" s="190">
        <f>J41</f>
        <v>1223.88766</v>
      </c>
      <c r="K40" s="190">
        <f>K41</f>
        <v>1309.5597962000002</v>
      </c>
      <c r="P40" s="190">
        <f>P41</f>
        <v>1183.243</v>
      </c>
      <c r="W40" s="190">
        <f>W41</f>
        <v>1154.611</v>
      </c>
      <c r="X40" s="173">
        <f>X41</f>
        <v>1254.238</v>
      </c>
      <c r="Y40" s="173">
        <f>Y41</f>
        <v>1329.49</v>
      </c>
    </row>
    <row r="41" spans="1:25" ht="15.75">
      <c r="A41" s="423"/>
      <c r="B41" s="201" t="s">
        <v>557</v>
      </c>
      <c r="C41" s="178"/>
      <c r="D41" s="178" t="s">
        <v>121</v>
      </c>
      <c r="E41" s="178" t="s">
        <v>423</v>
      </c>
      <c r="F41" s="195" t="s">
        <v>425</v>
      </c>
      <c r="G41" s="178">
        <v>120</v>
      </c>
      <c r="H41" s="190">
        <v>1154.611</v>
      </c>
      <c r="I41" s="190"/>
      <c r="J41" s="174">
        <f>H41*106%</f>
        <v>1223.88766</v>
      </c>
      <c r="K41" s="174">
        <f>J41*107%</f>
        <v>1309.5597962000002</v>
      </c>
      <c r="P41" s="406">
        <v>1183.243</v>
      </c>
      <c r="W41" s="190">
        <v>1154.611</v>
      </c>
      <c r="X41" s="173">
        <v>1254.238</v>
      </c>
      <c r="Y41" s="173">
        <v>1329.49</v>
      </c>
    </row>
    <row r="42" spans="1:25" ht="25.5" hidden="1">
      <c r="A42" s="423"/>
      <c r="B42" s="445" t="s">
        <v>426</v>
      </c>
      <c r="C42" s="178"/>
      <c r="D42" s="178" t="s">
        <v>121</v>
      </c>
      <c r="E42" s="178" t="s">
        <v>423</v>
      </c>
      <c r="F42" s="202" t="s">
        <v>427</v>
      </c>
      <c r="G42" s="195"/>
      <c r="H42" s="181">
        <f>H43</f>
        <v>171.8</v>
      </c>
      <c r="I42" s="181"/>
      <c r="J42" s="181">
        <f>J43</f>
        <v>171.8</v>
      </c>
      <c r="K42" s="181">
        <f>K43</f>
        <v>171.8</v>
      </c>
      <c r="P42" s="181">
        <f>P43</f>
        <v>179.7</v>
      </c>
      <c r="W42" s="181">
        <f>W43</f>
        <v>171.8</v>
      </c>
      <c r="X42" s="192">
        <f>X43</f>
        <v>0</v>
      </c>
      <c r="Y42" s="192">
        <f>Y43</f>
        <v>0</v>
      </c>
    </row>
    <row r="43" spans="1:27" ht="15.75" hidden="1">
      <c r="A43" s="423"/>
      <c r="B43" s="171" t="s">
        <v>428</v>
      </c>
      <c r="C43" s="178"/>
      <c r="D43" s="178" t="s">
        <v>121</v>
      </c>
      <c r="E43" s="178" t="s">
        <v>423</v>
      </c>
      <c r="F43" s="195" t="s">
        <v>427</v>
      </c>
      <c r="G43" s="195" t="s">
        <v>429</v>
      </c>
      <c r="H43" s="176">
        <v>171.8</v>
      </c>
      <c r="I43" s="176"/>
      <c r="J43" s="176">
        <v>171.8</v>
      </c>
      <c r="K43" s="176">
        <v>171.8</v>
      </c>
      <c r="P43" s="401">
        <v>179.7</v>
      </c>
      <c r="W43" s="176">
        <v>171.8</v>
      </c>
      <c r="X43" s="193">
        <v>0</v>
      </c>
      <c r="Y43" s="193">
        <v>0</v>
      </c>
      <c r="Z43" s="401">
        <v>0</v>
      </c>
      <c r="AA43" s="401">
        <v>0</v>
      </c>
    </row>
    <row r="44" spans="1:25" ht="24.75" customHeight="1" hidden="1">
      <c r="A44" s="423"/>
      <c r="B44" s="194" t="s">
        <v>430</v>
      </c>
      <c r="C44" s="178"/>
      <c r="D44" s="195" t="s">
        <v>121</v>
      </c>
      <c r="E44" s="195" t="s">
        <v>423</v>
      </c>
      <c r="F44" s="202" t="s">
        <v>431</v>
      </c>
      <c r="G44" s="195"/>
      <c r="H44" s="181">
        <f>H46</f>
        <v>263</v>
      </c>
      <c r="I44" s="181"/>
      <c r="J44" s="181">
        <f>J46</f>
        <v>263</v>
      </c>
      <c r="K44" s="181">
        <f>K46</f>
        <v>263</v>
      </c>
      <c r="P44" s="181">
        <f>P46</f>
        <v>303</v>
      </c>
      <c r="W44" s="181">
        <f>W46</f>
        <v>263</v>
      </c>
      <c r="X44" s="192">
        <f>X46</f>
        <v>0</v>
      </c>
      <c r="Y44" s="192">
        <f>Y46</f>
        <v>0</v>
      </c>
    </row>
    <row r="45" spans="1:25" ht="46.5" customHeight="1" hidden="1">
      <c r="A45" s="423"/>
      <c r="B45" s="196" t="s">
        <v>432</v>
      </c>
      <c r="C45" s="195"/>
      <c r="D45" s="195" t="s">
        <v>121</v>
      </c>
      <c r="E45" s="195" t="s">
        <v>423</v>
      </c>
      <c r="F45" s="195" t="s">
        <v>433</v>
      </c>
      <c r="G45" s="195"/>
      <c r="H45" s="197"/>
      <c r="I45" s="197"/>
      <c r="J45" s="197"/>
      <c r="K45" s="197"/>
      <c r="P45" s="197"/>
      <c r="W45" s="197"/>
      <c r="X45" s="175"/>
      <c r="Y45" s="175"/>
    </row>
    <row r="46" spans="1:27" ht="15" customHeight="1" hidden="1">
      <c r="A46" s="423"/>
      <c r="B46" s="171" t="s">
        <v>434</v>
      </c>
      <c r="C46" s="195"/>
      <c r="D46" s="195" t="s">
        <v>121</v>
      </c>
      <c r="E46" s="195" t="s">
        <v>423</v>
      </c>
      <c r="F46" s="195" t="s">
        <v>431</v>
      </c>
      <c r="G46" s="195" t="s">
        <v>435</v>
      </c>
      <c r="H46" s="197">
        <v>263</v>
      </c>
      <c r="I46" s="197"/>
      <c r="J46" s="197">
        <v>263</v>
      </c>
      <c r="K46" s="197">
        <v>263</v>
      </c>
      <c r="P46" s="404">
        <v>303</v>
      </c>
      <c r="W46" s="197">
        <v>263</v>
      </c>
      <c r="X46" s="175">
        <v>0</v>
      </c>
      <c r="Y46" s="175">
        <v>0</v>
      </c>
      <c r="Z46" s="404">
        <v>0</v>
      </c>
      <c r="AA46" s="404">
        <v>0</v>
      </c>
    </row>
    <row r="47" spans="1:25" ht="51.75" customHeight="1" hidden="1">
      <c r="A47" s="423"/>
      <c r="B47" s="198" t="s">
        <v>436</v>
      </c>
      <c r="C47" s="195"/>
      <c r="D47" s="195" t="s">
        <v>121</v>
      </c>
      <c r="E47" s="195" t="s">
        <v>423</v>
      </c>
      <c r="F47" s="202" t="s">
        <v>437</v>
      </c>
      <c r="G47" s="195"/>
      <c r="H47" s="161">
        <f>H48</f>
        <v>130.1</v>
      </c>
      <c r="I47" s="161"/>
      <c r="J47" s="161">
        <f>J48</f>
        <v>130.1</v>
      </c>
      <c r="K47" s="161">
        <f>K48</f>
        <v>130.1</v>
      </c>
      <c r="P47" s="161">
        <f>P48</f>
        <v>169.6</v>
      </c>
      <c r="W47" s="161">
        <f>W48</f>
        <v>130.1</v>
      </c>
      <c r="X47" s="160">
        <f>X48</f>
        <v>0</v>
      </c>
      <c r="Y47" s="160">
        <f>Y48</f>
        <v>0</v>
      </c>
    </row>
    <row r="48" spans="1:27" ht="15" customHeight="1" hidden="1">
      <c r="A48" s="423"/>
      <c r="B48" s="171" t="s">
        <v>434</v>
      </c>
      <c r="C48" s="195"/>
      <c r="D48" s="195" t="s">
        <v>121</v>
      </c>
      <c r="E48" s="195" t="s">
        <v>423</v>
      </c>
      <c r="F48" s="195" t="s">
        <v>437</v>
      </c>
      <c r="G48" s="195" t="s">
        <v>435</v>
      </c>
      <c r="H48" s="197">
        <v>130.1</v>
      </c>
      <c r="I48" s="197"/>
      <c r="J48" s="197">
        <v>130.1</v>
      </c>
      <c r="K48" s="197">
        <v>130.1</v>
      </c>
      <c r="P48" s="404">
        <v>169.6</v>
      </c>
      <c r="W48" s="197">
        <v>130.1</v>
      </c>
      <c r="X48" s="175">
        <v>0</v>
      </c>
      <c r="Y48" s="175">
        <v>0</v>
      </c>
      <c r="Z48" s="404">
        <v>0</v>
      </c>
      <c r="AA48" s="404">
        <v>0</v>
      </c>
    </row>
    <row r="49" spans="1:25" ht="27.75" customHeight="1" hidden="1">
      <c r="A49" s="423"/>
      <c r="B49" s="199" t="s">
        <v>480</v>
      </c>
      <c r="C49" s="178"/>
      <c r="D49" s="178" t="s">
        <v>121</v>
      </c>
      <c r="E49" s="178" t="s">
        <v>423</v>
      </c>
      <c r="F49" s="195" t="s">
        <v>481</v>
      </c>
      <c r="G49" s="195"/>
      <c r="H49" s="197"/>
      <c r="I49" s="197"/>
      <c r="J49" s="197"/>
      <c r="K49" s="197"/>
      <c r="P49" s="197"/>
      <c r="W49" s="197"/>
      <c r="X49" s="175"/>
      <c r="Y49" s="175"/>
    </row>
    <row r="50" spans="1:27" ht="76.5">
      <c r="A50" s="423"/>
      <c r="B50" s="637" t="s">
        <v>118</v>
      </c>
      <c r="C50" s="178"/>
      <c r="D50" s="178" t="s">
        <v>121</v>
      </c>
      <c r="E50" s="178" t="s">
        <v>423</v>
      </c>
      <c r="F50" s="202" t="s">
        <v>483</v>
      </c>
      <c r="G50" s="195"/>
      <c r="H50" s="161">
        <f>H51+H52</f>
        <v>546.714</v>
      </c>
      <c r="I50" s="161"/>
      <c r="J50" s="161">
        <f>J51+J52</f>
        <v>546.7</v>
      </c>
      <c r="K50" s="161">
        <f>K51+K52</f>
        <v>546.7</v>
      </c>
      <c r="P50" s="161">
        <f>P51+P52</f>
        <v>547.5</v>
      </c>
      <c r="W50" s="161">
        <f>W51+W52</f>
        <v>546.714</v>
      </c>
      <c r="X50" s="160">
        <f>X51+X52</f>
        <v>547.5</v>
      </c>
      <c r="Y50" s="160">
        <f>Y51+Y52</f>
        <v>547.5</v>
      </c>
      <c r="Z50" s="511">
        <v>547.5</v>
      </c>
      <c r="AA50" s="511">
        <v>547.5</v>
      </c>
    </row>
    <row r="51" spans="1:25" ht="15.75">
      <c r="A51" s="423"/>
      <c r="B51" s="201" t="s">
        <v>557</v>
      </c>
      <c r="C51" s="178"/>
      <c r="D51" s="178" t="s">
        <v>121</v>
      </c>
      <c r="E51" s="178" t="s">
        <v>423</v>
      </c>
      <c r="F51" s="195" t="s">
        <v>483</v>
      </c>
      <c r="G51" s="195" t="s">
        <v>484</v>
      </c>
      <c r="H51" s="197">
        <f>546.7-45.2+0.014</f>
        <v>501.51400000000007</v>
      </c>
      <c r="I51" s="197"/>
      <c r="J51" s="197">
        <f>546.7-45.2</f>
        <v>501.50000000000006</v>
      </c>
      <c r="K51" s="197">
        <f>546.7-45.2</f>
        <v>501.50000000000006</v>
      </c>
      <c r="P51" s="404">
        <v>510.3</v>
      </c>
      <c r="W51" s="197">
        <f>546.7-45.2+0.014+8</f>
        <v>509.51400000000007</v>
      </c>
      <c r="X51" s="175">
        <v>510.3</v>
      </c>
      <c r="Y51" s="175">
        <v>510.3</v>
      </c>
    </row>
    <row r="52" spans="1:25" s="289" customFormat="1" ht="24.75" customHeight="1">
      <c r="A52" s="421"/>
      <c r="B52" s="359" t="s">
        <v>553</v>
      </c>
      <c r="C52" s="184"/>
      <c r="D52" s="184" t="s">
        <v>121</v>
      </c>
      <c r="E52" s="184" t="s">
        <v>423</v>
      </c>
      <c r="F52" s="189" t="s">
        <v>483</v>
      </c>
      <c r="G52" s="189" t="s">
        <v>485</v>
      </c>
      <c r="H52" s="175">
        <v>45.2</v>
      </c>
      <c r="I52" s="175"/>
      <c r="J52" s="175">
        <v>45.2</v>
      </c>
      <c r="K52" s="175">
        <v>45.2</v>
      </c>
      <c r="P52" s="404">
        <f>45.2-8</f>
        <v>37.2</v>
      </c>
      <c r="W52" s="175">
        <f>45.2-8</f>
        <v>37.2</v>
      </c>
      <c r="X52" s="175">
        <f>45.2-8</f>
        <v>37.2</v>
      </c>
      <c r="Y52" s="175">
        <f>45.2-8</f>
        <v>37.2</v>
      </c>
    </row>
    <row r="53" spans="1:25" ht="15" customHeight="1" hidden="1">
      <c r="A53" s="423"/>
      <c r="B53" s="204" t="s">
        <v>491</v>
      </c>
      <c r="C53" s="205"/>
      <c r="D53" s="206" t="s">
        <v>121</v>
      </c>
      <c r="E53" s="207" t="s">
        <v>492</v>
      </c>
      <c r="F53" s="195"/>
      <c r="G53" s="195"/>
      <c r="H53" s="197"/>
      <c r="I53" s="197"/>
      <c r="J53" s="197"/>
      <c r="K53" s="197"/>
      <c r="P53" s="197"/>
      <c r="W53" s="197"/>
      <c r="X53" s="175"/>
      <c r="Y53" s="175"/>
    </row>
    <row r="54" spans="1:25" ht="39" customHeight="1" hidden="1">
      <c r="A54" s="423"/>
      <c r="B54" s="177" t="s">
        <v>642</v>
      </c>
      <c r="C54" s="195"/>
      <c r="D54" s="179" t="s">
        <v>121</v>
      </c>
      <c r="E54" s="202" t="s">
        <v>492</v>
      </c>
      <c r="F54" s="202" t="s">
        <v>494</v>
      </c>
      <c r="G54" s="195"/>
      <c r="H54" s="197"/>
      <c r="I54" s="197"/>
      <c r="J54" s="197"/>
      <c r="K54" s="197"/>
      <c r="P54" s="197"/>
      <c r="W54" s="197"/>
      <c r="X54" s="175"/>
      <c r="Y54" s="175"/>
    </row>
    <row r="55" spans="1:25" ht="26.25" customHeight="1" hidden="1">
      <c r="A55" s="423"/>
      <c r="B55" s="209" t="s">
        <v>495</v>
      </c>
      <c r="C55" s="205"/>
      <c r="D55" s="178" t="s">
        <v>121</v>
      </c>
      <c r="E55" s="195" t="s">
        <v>492</v>
      </c>
      <c r="F55" s="195" t="s">
        <v>496</v>
      </c>
      <c r="G55" s="195"/>
      <c r="H55" s="197"/>
      <c r="I55" s="197"/>
      <c r="J55" s="197"/>
      <c r="K55" s="197"/>
      <c r="P55" s="197"/>
      <c r="W55" s="197"/>
      <c r="X55" s="175"/>
      <c r="Y55" s="175"/>
    </row>
    <row r="56" spans="1:27" ht="15.75">
      <c r="A56" s="423"/>
      <c r="B56" s="177" t="s">
        <v>497</v>
      </c>
      <c r="C56" s="195"/>
      <c r="D56" s="136" t="s">
        <v>121</v>
      </c>
      <c r="E56" s="188" t="s">
        <v>498</v>
      </c>
      <c r="F56" s="179" t="s">
        <v>362</v>
      </c>
      <c r="G56" s="179" t="s">
        <v>362</v>
      </c>
      <c r="H56" s="182">
        <f>H57</f>
        <v>2000</v>
      </c>
      <c r="I56" s="182"/>
      <c r="J56" s="182">
        <f aca="true" t="shared" si="3" ref="J56:K58">J57</f>
        <v>2000</v>
      </c>
      <c r="K56" s="182">
        <f t="shared" si="3"/>
        <v>2000</v>
      </c>
      <c r="P56" s="182">
        <f>P57</f>
        <v>2175</v>
      </c>
      <c r="W56" s="182">
        <f aca="true" t="shared" si="4" ref="W56:Y58">W57</f>
        <v>1795.151</v>
      </c>
      <c r="X56" s="180">
        <f t="shared" si="4"/>
        <v>2255.9</v>
      </c>
      <c r="Y56" s="180">
        <f t="shared" si="4"/>
        <v>2358.1</v>
      </c>
      <c r="Z56" s="386">
        <v>2255.9</v>
      </c>
      <c r="AA56" s="386">
        <v>2358.1</v>
      </c>
    </row>
    <row r="57" spans="1:25" s="140" customFormat="1" ht="38.25">
      <c r="A57" s="423"/>
      <c r="B57" s="177" t="s">
        <v>493</v>
      </c>
      <c r="C57" s="195"/>
      <c r="D57" s="136" t="s">
        <v>121</v>
      </c>
      <c r="E57" s="188" t="s">
        <v>498</v>
      </c>
      <c r="F57" s="179">
        <v>9900000</v>
      </c>
      <c r="G57" s="179"/>
      <c r="H57" s="174">
        <f>H58</f>
        <v>2000</v>
      </c>
      <c r="I57" s="174"/>
      <c r="J57" s="174">
        <f t="shared" si="3"/>
        <v>2000</v>
      </c>
      <c r="K57" s="174">
        <f t="shared" si="3"/>
        <v>2000</v>
      </c>
      <c r="O57" s="339"/>
      <c r="P57" s="174">
        <f>P58</f>
        <v>2175</v>
      </c>
      <c r="W57" s="174">
        <f t="shared" si="4"/>
        <v>1795.151</v>
      </c>
      <c r="X57" s="187">
        <f t="shared" si="4"/>
        <v>2255.9</v>
      </c>
      <c r="Y57" s="187">
        <f t="shared" si="4"/>
        <v>2358.1</v>
      </c>
    </row>
    <row r="58" spans="1:25" ht="25.5">
      <c r="A58" s="423"/>
      <c r="B58" s="183" t="s">
        <v>499</v>
      </c>
      <c r="C58" s="195"/>
      <c r="D58" s="184" t="s">
        <v>121</v>
      </c>
      <c r="E58" s="189" t="s">
        <v>498</v>
      </c>
      <c r="F58" s="195" t="s">
        <v>500</v>
      </c>
      <c r="G58" s="178" t="s">
        <v>362</v>
      </c>
      <c r="H58" s="174">
        <f>H59</f>
        <v>2000</v>
      </c>
      <c r="I58" s="174"/>
      <c r="J58" s="174">
        <f t="shared" si="3"/>
        <v>2000</v>
      </c>
      <c r="K58" s="174">
        <f t="shared" si="3"/>
        <v>2000</v>
      </c>
      <c r="P58" s="174">
        <f>P59</f>
        <v>2175</v>
      </c>
      <c r="W58" s="174">
        <f t="shared" si="4"/>
        <v>1795.151</v>
      </c>
      <c r="X58" s="187">
        <f t="shared" si="4"/>
        <v>2255.9</v>
      </c>
      <c r="Y58" s="187">
        <f t="shared" si="4"/>
        <v>2358.1</v>
      </c>
    </row>
    <row r="59" spans="1:25" ht="15.75">
      <c r="A59" s="423"/>
      <c r="B59" s="171" t="s">
        <v>501</v>
      </c>
      <c r="C59" s="195"/>
      <c r="D59" s="184" t="s">
        <v>121</v>
      </c>
      <c r="E59" s="189" t="s">
        <v>498</v>
      </c>
      <c r="F59" s="195" t="s">
        <v>500</v>
      </c>
      <c r="G59" s="178">
        <v>870</v>
      </c>
      <c r="H59" s="174">
        <v>2000</v>
      </c>
      <c r="I59" s="174"/>
      <c r="J59" s="174">
        <v>2000</v>
      </c>
      <c r="K59" s="174">
        <v>2000</v>
      </c>
      <c r="P59" s="386">
        <v>2175</v>
      </c>
      <c r="W59" s="174">
        <v>1795.151</v>
      </c>
      <c r="X59" s="187">
        <v>2255.9</v>
      </c>
      <c r="Y59" s="187">
        <v>2358.1</v>
      </c>
    </row>
    <row r="60" spans="1:25" s="289" customFormat="1" ht="15.75">
      <c r="A60" s="421"/>
      <c r="B60" s="328" t="s">
        <v>502</v>
      </c>
      <c r="C60" s="184"/>
      <c r="D60" s="136" t="s">
        <v>121</v>
      </c>
      <c r="E60" s="188" t="s">
        <v>503</v>
      </c>
      <c r="F60" s="188"/>
      <c r="G60" s="136"/>
      <c r="H60" s="160">
        <f>H61</f>
        <v>96.883</v>
      </c>
      <c r="I60" s="160"/>
      <c r="J60" s="160">
        <f>J61</f>
        <v>108</v>
      </c>
      <c r="K60" s="160">
        <f>K61</f>
        <v>108</v>
      </c>
      <c r="P60" s="160">
        <f>P61+P64</f>
        <v>211.2</v>
      </c>
      <c r="W60" s="160">
        <f>W61+W64</f>
        <v>296.811</v>
      </c>
      <c r="X60" s="160">
        <f>X61+X64</f>
        <v>200</v>
      </c>
      <c r="Y60" s="160">
        <f>Y61+Y64</f>
        <v>200</v>
      </c>
    </row>
    <row r="61" spans="1:27" ht="25.5">
      <c r="A61" s="423"/>
      <c r="B61" s="177" t="s">
        <v>504</v>
      </c>
      <c r="C61" s="202"/>
      <c r="D61" s="202" t="s">
        <v>121</v>
      </c>
      <c r="E61" s="202" t="s">
        <v>503</v>
      </c>
      <c r="F61" s="202" t="s">
        <v>505</v>
      </c>
      <c r="G61" s="202"/>
      <c r="H61" s="181">
        <f>H62</f>
        <v>96.883</v>
      </c>
      <c r="I61" s="181"/>
      <c r="J61" s="181">
        <f>J62</f>
        <v>108</v>
      </c>
      <c r="K61" s="181">
        <f>K62</f>
        <v>108</v>
      </c>
      <c r="P61" s="181">
        <f>P62</f>
        <v>211.2</v>
      </c>
      <c r="W61" s="181">
        <f>W62</f>
        <v>115.28399999999999</v>
      </c>
      <c r="X61" s="192">
        <f>X62</f>
        <v>200</v>
      </c>
      <c r="Y61" s="192">
        <f>Y62</f>
        <v>200</v>
      </c>
      <c r="Z61" s="510">
        <v>200</v>
      </c>
      <c r="AA61" s="510">
        <v>200</v>
      </c>
    </row>
    <row r="62" spans="1:25" ht="38.25">
      <c r="A62" s="423"/>
      <c r="B62" s="350" t="s">
        <v>33</v>
      </c>
      <c r="C62" s="202"/>
      <c r="D62" s="195" t="s">
        <v>121</v>
      </c>
      <c r="E62" s="195" t="s">
        <v>503</v>
      </c>
      <c r="F62" s="202" t="s">
        <v>507</v>
      </c>
      <c r="G62" s="202"/>
      <c r="H62" s="176">
        <f>H63+H65</f>
        <v>96.883</v>
      </c>
      <c r="I62" s="176"/>
      <c r="J62" s="176">
        <f>J63+J65</f>
        <v>108</v>
      </c>
      <c r="K62" s="176">
        <f>K63+K65</f>
        <v>108</v>
      </c>
      <c r="P62" s="176">
        <f>P63+P65</f>
        <v>211.2</v>
      </c>
      <c r="W62" s="176">
        <f>W63+W65</f>
        <v>115.28399999999999</v>
      </c>
      <c r="X62" s="193">
        <f>X63+X65</f>
        <v>200</v>
      </c>
      <c r="Y62" s="193">
        <f>Y63+Y65</f>
        <v>200</v>
      </c>
    </row>
    <row r="63" spans="1:25" ht="24.75" customHeight="1">
      <c r="A63" s="423"/>
      <c r="B63" s="320" t="s">
        <v>553</v>
      </c>
      <c r="C63" s="202"/>
      <c r="D63" s="195" t="s">
        <v>121</v>
      </c>
      <c r="E63" s="195" t="s">
        <v>503</v>
      </c>
      <c r="F63" s="195" t="s">
        <v>507</v>
      </c>
      <c r="G63" s="195" t="s">
        <v>485</v>
      </c>
      <c r="H63" s="193">
        <f>105-11.117</f>
        <v>93.883</v>
      </c>
      <c r="I63" s="193"/>
      <c r="J63" s="193">
        <v>105</v>
      </c>
      <c r="K63" s="193">
        <v>105</v>
      </c>
      <c r="P63" s="401">
        <v>198.2</v>
      </c>
      <c r="Q63" s="100">
        <v>5</v>
      </c>
      <c r="W63" s="193">
        <f>105-11.117+18.401-18.401</f>
        <v>93.883</v>
      </c>
      <c r="X63" s="193">
        <v>199</v>
      </c>
      <c r="Y63" s="193">
        <v>199</v>
      </c>
    </row>
    <row r="64" spans="1:25" ht="24.75" customHeight="1" hidden="1">
      <c r="A64" s="423"/>
      <c r="B64" s="446" t="s">
        <v>558</v>
      </c>
      <c r="C64" s="202"/>
      <c r="D64" s="195" t="s">
        <v>121</v>
      </c>
      <c r="E64" s="195" t="s">
        <v>503</v>
      </c>
      <c r="F64" s="195" t="s">
        <v>507</v>
      </c>
      <c r="G64" s="195" t="s">
        <v>559</v>
      </c>
      <c r="H64" s="193"/>
      <c r="I64" s="193"/>
      <c r="J64" s="193"/>
      <c r="K64" s="193"/>
      <c r="P64" s="193"/>
      <c r="Q64" s="100">
        <v>5</v>
      </c>
      <c r="R64" s="100" t="s">
        <v>643</v>
      </c>
      <c r="W64" s="193">
        <f>18.184+163.343</f>
        <v>181.527</v>
      </c>
      <c r="X64" s="193"/>
      <c r="Y64" s="193"/>
    </row>
    <row r="65" spans="1:25" ht="15.75">
      <c r="A65" s="423"/>
      <c r="B65" s="171" t="s">
        <v>508</v>
      </c>
      <c r="C65" s="202"/>
      <c r="D65" s="195" t="s">
        <v>121</v>
      </c>
      <c r="E65" s="195" t="s">
        <v>503</v>
      </c>
      <c r="F65" s="195" t="s">
        <v>507</v>
      </c>
      <c r="G65" s="195" t="s">
        <v>509</v>
      </c>
      <c r="H65" s="193">
        <v>3</v>
      </c>
      <c r="I65" s="193"/>
      <c r="J65" s="193">
        <v>3</v>
      </c>
      <c r="K65" s="193">
        <v>3</v>
      </c>
      <c r="P65" s="401">
        <v>13</v>
      </c>
      <c r="W65" s="193">
        <f>3+18.401</f>
        <v>21.401</v>
      </c>
      <c r="X65" s="193">
        <v>1</v>
      </c>
      <c r="Y65" s="193">
        <v>1</v>
      </c>
    </row>
    <row r="66" spans="1:27" s="270" customFormat="1" ht="14.25">
      <c r="A66" s="447"/>
      <c r="B66" s="448" t="s">
        <v>510</v>
      </c>
      <c r="C66" s="449"/>
      <c r="D66" s="449" t="s">
        <v>511</v>
      </c>
      <c r="E66" s="449"/>
      <c r="F66" s="449"/>
      <c r="G66" s="449"/>
      <c r="H66" s="450">
        <f>H67</f>
        <v>617</v>
      </c>
      <c r="I66" s="450"/>
      <c r="J66" s="450">
        <f>J67</f>
        <v>605.883</v>
      </c>
      <c r="K66" s="450">
        <f>K67</f>
        <v>605.883</v>
      </c>
      <c r="P66" s="450">
        <f>P67</f>
        <v>600.8</v>
      </c>
      <c r="W66" s="450">
        <f aca="true" t="shared" si="5" ref="W66:Y67">W67</f>
        <v>599.166</v>
      </c>
      <c r="X66" s="213">
        <f t="shared" si="5"/>
        <v>600.8</v>
      </c>
      <c r="Y66" s="213">
        <f t="shared" si="5"/>
        <v>600.8</v>
      </c>
      <c r="Z66" s="509">
        <v>600.8</v>
      </c>
      <c r="AA66" s="509">
        <v>600.8</v>
      </c>
    </row>
    <row r="67" spans="1:25" ht="15.75">
      <c r="A67" s="423"/>
      <c r="B67" s="177" t="s">
        <v>512</v>
      </c>
      <c r="C67" s="202"/>
      <c r="D67" s="202" t="s">
        <v>511</v>
      </c>
      <c r="E67" s="202" t="s">
        <v>513</v>
      </c>
      <c r="F67" s="202"/>
      <c r="G67" s="202"/>
      <c r="H67" s="176">
        <f>H68</f>
        <v>617</v>
      </c>
      <c r="I67" s="176"/>
      <c r="J67" s="176">
        <f>J68</f>
        <v>605.883</v>
      </c>
      <c r="K67" s="176">
        <f>K68</f>
        <v>605.883</v>
      </c>
      <c r="P67" s="176">
        <f>P68</f>
        <v>600.8</v>
      </c>
      <c r="W67" s="176">
        <f t="shared" si="5"/>
        <v>599.166</v>
      </c>
      <c r="X67" s="193">
        <f t="shared" si="5"/>
        <v>600.8</v>
      </c>
      <c r="Y67" s="193">
        <f t="shared" si="5"/>
        <v>600.8</v>
      </c>
    </row>
    <row r="68" spans="1:25" ht="63.75">
      <c r="A68" s="423"/>
      <c r="B68" s="640" t="s">
        <v>42</v>
      </c>
      <c r="C68" s="195"/>
      <c r="D68" s="195" t="s">
        <v>511</v>
      </c>
      <c r="E68" s="195" t="s">
        <v>513</v>
      </c>
      <c r="F68" s="641" t="s">
        <v>515</v>
      </c>
      <c r="G68" s="195"/>
      <c r="H68" s="176">
        <f>H69+H70</f>
        <v>617</v>
      </c>
      <c r="I68" s="176"/>
      <c r="J68" s="176">
        <f>J69+J70</f>
        <v>605.883</v>
      </c>
      <c r="K68" s="176">
        <f>K69+K70</f>
        <v>605.883</v>
      </c>
      <c r="P68" s="176">
        <f>P69+P70</f>
        <v>600.8</v>
      </c>
      <c r="W68" s="176">
        <f>W69+W70</f>
        <v>599.166</v>
      </c>
      <c r="X68" s="193">
        <f>X69+X70</f>
        <v>600.8</v>
      </c>
      <c r="Y68" s="193">
        <f>Y69+Y70</f>
        <v>600.8</v>
      </c>
    </row>
    <row r="69" spans="1:25" ht="15.75">
      <c r="A69" s="423"/>
      <c r="B69" s="171" t="s">
        <v>557</v>
      </c>
      <c r="C69" s="195"/>
      <c r="D69" s="195" t="s">
        <v>511</v>
      </c>
      <c r="E69" s="195" t="s">
        <v>513</v>
      </c>
      <c r="F69" s="451" t="s">
        <v>515</v>
      </c>
      <c r="G69" s="195" t="s">
        <v>484</v>
      </c>
      <c r="H69" s="176">
        <v>555.32</v>
      </c>
      <c r="I69" s="176"/>
      <c r="J69" s="176">
        <v>555.32</v>
      </c>
      <c r="K69" s="176">
        <v>555.32</v>
      </c>
      <c r="P69" s="401">
        <v>493.39</v>
      </c>
      <c r="W69" s="176">
        <v>555.32</v>
      </c>
      <c r="X69" s="193">
        <v>493.39</v>
      </c>
      <c r="Y69" s="193">
        <v>493.39</v>
      </c>
    </row>
    <row r="70" spans="1:25" ht="24.75" customHeight="1">
      <c r="A70" s="423"/>
      <c r="B70" s="320" t="s">
        <v>553</v>
      </c>
      <c r="C70" s="195"/>
      <c r="D70" s="195" t="s">
        <v>511</v>
      </c>
      <c r="E70" s="195" t="s">
        <v>513</v>
      </c>
      <c r="F70" s="451" t="s">
        <v>515</v>
      </c>
      <c r="G70" s="195" t="s">
        <v>485</v>
      </c>
      <c r="H70" s="176">
        <f>50.563+11.117</f>
        <v>61.68000000000001</v>
      </c>
      <c r="I70" s="176"/>
      <c r="J70" s="176">
        <v>50.563</v>
      </c>
      <c r="K70" s="176">
        <v>50.563</v>
      </c>
      <c r="P70" s="401">
        <v>107.41</v>
      </c>
      <c r="W70" s="176">
        <f>50.563+11.117-17.834</f>
        <v>43.846000000000004</v>
      </c>
      <c r="X70" s="193">
        <v>107.41</v>
      </c>
      <c r="Y70" s="193">
        <v>107.41</v>
      </c>
    </row>
    <row r="71" spans="1:27" s="270" customFormat="1" ht="32.25" customHeight="1">
      <c r="A71" s="452"/>
      <c r="B71" s="437" t="s">
        <v>516</v>
      </c>
      <c r="C71" s="438"/>
      <c r="D71" s="438" t="s">
        <v>517</v>
      </c>
      <c r="E71" s="438"/>
      <c r="F71" s="438"/>
      <c r="G71" s="438"/>
      <c r="H71" s="453">
        <f>H72</f>
        <v>1397</v>
      </c>
      <c r="I71" s="453"/>
      <c r="J71" s="453">
        <f>J72</f>
        <v>1182</v>
      </c>
      <c r="K71" s="453">
        <f>K72</f>
        <v>1022</v>
      </c>
      <c r="P71" s="453">
        <f>P72</f>
        <v>1182</v>
      </c>
      <c r="W71" s="453">
        <f aca="true" t="shared" si="6" ref="W71:Y72">W72</f>
        <v>1397</v>
      </c>
      <c r="X71" s="217">
        <f t="shared" si="6"/>
        <v>1022</v>
      </c>
      <c r="Y71" s="217">
        <f t="shared" si="6"/>
        <v>1202</v>
      </c>
      <c r="Z71" s="513">
        <v>1022</v>
      </c>
      <c r="AA71" s="513">
        <v>1202</v>
      </c>
    </row>
    <row r="72" spans="1:25" ht="25.5">
      <c r="A72" s="423"/>
      <c r="B72" s="177" t="s">
        <v>518</v>
      </c>
      <c r="C72" s="195"/>
      <c r="D72" s="202" t="s">
        <v>517</v>
      </c>
      <c r="E72" s="202" t="s">
        <v>519</v>
      </c>
      <c r="F72" s="195"/>
      <c r="G72" s="195"/>
      <c r="H72" s="174">
        <f>H73</f>
        <v>1397</v>
      </c>
      <c r="I72" s="174"/>
      <c r="J72" s="174">
        <f>J73</f>
        <v>1182</v>
      </c>
      <c r="K72" s="174">
        <f>K73</f>
        <v>1022</v>
      </c>
      <c r="P72" s="174">
        <f>P73</f>
        <v>1182</v>
      </c>
      <c r="W72" s="174">
        <f t="shared" si="6"/>
        <v>1397</v>
      </c>
      <c r="X72" s="187">
        <f t="shared" si="6"/>
        <v>1022</v>
      </c>
      <c r="Y72" s="187">
        <f t="shared" si="6"/>
        <v>1202</v>
      </c>
    </row>
    <row r="73" spans="1:25" ht="39" customHeight="1">
      <c r="A73" s="423"/>
      <c r="B73" s="177" t="s">
        <v>479</v>
      </c>
      <c r="C73" s="202"/>
      <c r="D73" s="202" t="s">
        <v>517</v>
      </c>
      <c r="E73" s="202" t="s">
        <v>519</v>
      </c>
      <c r="F73" s="202" t="s">
        <v>521</v>
      </c>
      <c r="G73" s="229"/>
      <c r="H73" s="221">
        <f>H74+H79</f>
        <v>1397</v>
      </c>
      <c r="I73" s="221"/>
      <c r="J73" s="221">
        <f>J74+J79</f>
        <v>1182</v>
      </c>
      <c r="K73" s="221">
        <f>K74+K79</f>
        <v>1022</v>
      </c>
      <c r="P73" s="221">
        <f>P74+P79</f>
        <v>1182</v>
      </c>
      <c r="W73" s="221">
        <f>W74+W79</f>
        <v>1397</v>
      </c>
      <c r="X73" s="220">
        <f>X74+X79</f>
        <v>1022</v>
      </c>
      <c r="Y73" s="220">
        <f>Y74+Y79</f>
        <v>1202</v>
      </c>
    </row>
    <row r="74" spans="1:25" ht="102">
      <c r="A74" s="423"/>
      <c r="B74" s="222" t="s">
        <v>626</v>
      </c>
      <c r="C74" s="195"/>
      <c r="D74" s="195" t="s">
        <v>517</v>
      </c>
      <c r="E74" s="195" t="s">
        <v>519</v>
      </c>
      <c r="F74" s="202" t="s">
        <v>523</v>
      </c>
      <c r="G74" s="178"/>
      <c r="H74" s="176">
        <f>H75+H77</f>
        <v>711</v>
      </c>
      <c r="I74" s="176"/>
      <c r="J74" s="176">
        <f>J75+J77</f>
        <v>496</v>
      </c>
      <c r="K74" s="176">
        <f>K75+K77</f>
        <v>336</v>
      </c>
      <c r="P74" s="176">
        <f>P75+P77</f>
        <v>496</v>
      </c>
      <c r="W74" s="176">
        <f>W75+W77</f>
        <v>711</v>
      </c>
      <c r="X74" s="193">
        <f>X75+X77</f>
        <v>336</v>
      </c>
      <c r="Y74" s="193">
        <f>Y75+Y77</f>
        <v>516</v>
      </c>
    </row>
    <row r="75" spans="1:25" ht="114.75">
      <c r="A75" s="423"/>
      <c r="B75" s="183" t="s">
        <v>627</v>
      </c>
      <c r="C75" s="195"/>
      <c r="D75" s="195" t="s">
        <v>517</v>
      </c>
      <c r="E75" s="195" t="s">
        <v>519</v>
      </c>
      <c r="F75" s="202" t="s">
        <v>525</v>
      </c>
      <c r="G75" s="178"/>
      <c r="H75" s="176">
        <f>H76</f>
        <v>426</v>
      </c>
      <c r="I75" s="176"/>
      <c r="J75" s="176">
        <f>J76</f>
        <v>296</v>
      </c>
      <c r="K75" s="176">
        <f>K76</f>
        <v>136</v>
      </c>
      <c r="P75" s="176">
        <f>P76</f>
        <v>296</v>
      </c>
      <c r="W75" s="176">
        <f>W76</f>
        <v>426</v>
      </c>
      <c r="X75" s="193">
        <f>X76</f>
        <v>136</v>
      </c>
      <c r="Y75" s="193">
        <f>Y76</f>
        <v>216</v>
      </c>
    </row>
    <row r="76" spans="1:25" ht="24.75" customHeight="1">
      <c r="A76" s="423"/>
      <c r="B76" s="320" t="s">
        <v>553</v>
      </c>
      <c r="C76" s="195"/>
      <c r="D76" s="195" t="s">
        <v>517</v>
      </c>
      <c r="E76" s="195" t="s">
        <v>519</v>
      </c>
      <c r="F76" s="195" t="s">
        <v>525</v>
      </c>
      <c r="G76" s="178">
        <v>240</v>
      </c>
      <c r="H76" s="176">
        <v>426</v>
      </c>
      <c r="I76" s="176"/>
      <c r="J76" s="176">
        <v>296</v>
      </c>
      <c r="K76" s="176">
        <v>136</v>
      </c>
      <c r="P76" s="401">
        <v>296</v>
      </c>
      <c r="W76" s="176">
        <v>426</v>
      </c>
      <c r="X76" s="193">
        <v>136</v>
      </c>
      <c r="Y76" s="193">
        <v>216</v>
      </c>
    </row>
    <row r="77" spans="1:25" ht="109.5" customHeight="1">
      <c r="A77" s="423"/>
      <c r="B77" s="183" t="s">
        <v>628</v>
      </c>
      <c r="C77" s="195"/>
      <c r="D77" s="195" t="s">
        <v>517</v>
      </c>
      <c r="E77" s="195" t="s">
        <v>519</v>
      </c>
      <c r="F77" s="202" t="s">
        <v>527</v>
      </c>
      <c r="G77" s="178"/>
      <c r="H77" s="176">
        <f>H78</f>
        <v>285</v>
      </c>
      <c r="I77" s="176"/>
      <c r="J77" s="176">
        <f>J78</f>
        <v>200</v>
      </c>
      <c r="K77" s="176">
        <f>K78</f>
        <v>200</v>
      </c>
      <c r="P77" s="176">
        <f>P78</f>
        <v>200</v>
      </c>
      <c r="W77" s="176">
        <f>W78</f>
        <v>285</v>
      </c>
      <c r="X77" s="193">
        <f>X78</f>
        <v>200</v>
      </c>
      <c r="Y77" s="193">
        <f>Y78</f>
        <v>300</v>
      </c>
    </row>
    <row r="78" spans="1:25" ht="24.75" customHeight="1">
      <c r="A78" s="423"/>
      <c r="B78" s="320" t="s">
        <v>553</v>
      </c>
      <c r="C78" s="195"/>
      <c r="D78" s="195" t="s">
        <v>517</v>
      </c>
      <c r="E78" s="195" t="s">
        <v>519</v>
      </c>
      <c r="F78" s="195" t="s">
        <v>527</v>
      </c>
      <c r="G78" s="178">
        <v>240</v>
      </c>
      <c r="H78" s="176">
        <v>285</v>
      </c>
      <c r="I78" s="176"/>
      <c r="J78" s="176">
        <v>200</v>
      </c>
      <c r="K78" s="176">
        <v>200</v>
      </c>
      <c r="P78" s="401">
        <v>200</v>
      </c>
      <c r="W78" s="176">
        <v>285</v>
      </c>
      <c r="X78" s="193">
        <v>200</v>
      </c>
      <c r="Y78" s="193">
        <v>300</v>
      </c>
    </row>
    <row r="79" spans="1:25" ht="63.75">
      <c r="A79" s="423"/>
      <c r="B79" s="222" t="s">
        <v>644</v>
      </c>
      <c r="C79" s="202"/>
      <c r="D79" s="195" t="s">
        <v>517</v>
      </c>
      <c r="E79" s="195" t="s">
        <v>519</v>
      </c>
      <c r="F79" s="202" t="s">
        <v>529</v>
      </c>
      <c r="G79" s="202"/>
      <c r="H79" s="181">
        <f>H80</f>
        <v>686</v>
      </c>
      <c r="I79" s="181"/>
      <c r="J79" s="181">
        <f>J80</f>
        <v>686</v>
      </c>
      <c r="K79" s="181">
        <f>K80</f>
        <v>686</v>
      </c>
      <c r="P79" s="181">
        <f>P80</f>
        <v>686</v>
      </c>
      <c r="W79" s="181">
        <f>W80</f>
        <v>686</v>
      </c>
      <c r="X79" s="192">
        <f>X80</f>
        <v>686</v>
      </c>
      <c r="Y79" s="192">
        <f>Y80</f>
        <v>686</v>
      </c>
    </row>
    <row r="80" spans="1:25" ht="140.25">
      <c r="A80" s="423"/>
      <c r="B80" s="183" t="s">
        <v>411</v>
      </c>
      <c r="C80" s="202"/>
      <c r="D80" s="195" t="s">
        <v>517</v>
      </c>
      <c r="E80" s="195" t="s">
        <v>519</v>
      </c>
      <c r="F80" s="202" t="s">
        <v>531</v>
      </c>
      <c r="G80" s="202"/>
      <c r="H80" s="176">
        <f>H82</f>
        <v>686</v>
      </c>
      <c r="I80" s="176"/>
      <c r="J80" s="176">
        <f>J82</f>
        <v>686</v>
      </c>
      <c r="K80" s="176">
        <f>K82</f>
        <v>686</v>
      </c>
      <c r="P80" s="176">
        <f>P82</f>
        <v>686</v>
      </c>
      <c r="W80" s="176">
        <f>W82</f>
        <v>686</v>
      </c>
      <c r="X80" s="193">
        <f>X82</f>
        <v>686</v>
      </c>
      <c r="Y80" s="193">
        <f>Y82</f>
        <v>686</v>
      </c>
    </row>
    <row r="81" spans="1:25" ht="40.5" customHeight="1" hidden="1">
      <c r="A81" s="423"/>
      <c r="B81" s="196" t="s">
        <v>532</v>
      </c>
      <c r="C81" s="223"/>
      <c r="D81" s="224" t="s">
        <v>517</v>
      </c>
      <c r="E81" s="224" t="s">
        <v>519</v>
      </c>
      <c r="F81" s="224" t="s">
        <v>533</v>
      </c>
      <c r="G81" s="454"/>
      <c r="H81" s="228"/>
      <c r="I81" s="228"/>
      <c r="J81" s="228"/>
      <c r="K81" s="228"/>
      <c r="P81" s="228"/>
      <c r="W81" s="228"/>
      <c r="X81" s="227"/>
      <c r="Y81" s="227"/>
    </row>
    <row r="82" spans="1:25" ht="24.75" customHeight="1">
      <c r="A82" s="423"/>
      <c r="B82" s="320" t="s">
        <v>553</v>
      </c>
      <c r="C82" s="223"/>
      <c r="D82" s="195" t="s">
        <v>517</v>
      </c>
      <c r="E82" s="195" t="s">
        <v>519</v>
      </c>
      <c r="F82" s="195" t="s">
        <v>531</v>
      </c>
      <c r="G82" s="164" t="s">
        <v>485</v>
      </c>
      <c r="H82" s="176">
        <v>686</v>
      </c>
      <c r="I82" s="228"/>
      <c r="J82" s="176">
        <v>686</v>
      </c>
      <c r="K82" s="176">
        <v>686</v>
      </c>
      <c r="P82" s="401">
        <v>686</v>
      </c>
      <c r="W82" s="176">
        <v>686</v>
      </c>
      <c r="X82" s="193">
        <v>686</v>
      </c>
      <c r="Y82" s="193">
        <v>686</v>
      </c>
    </row>
    <row r="83" spans="1:25" ht="44.25" customHeight="1" hidden="1">
      <c r="A83" s="423"/>
      <c r="B83" s="177" t="s">
        <v>26</v>
      </c>
      <c r="C83" s="195"/>
      <c r="D83" s="202" t="s">
        <v>517</v>
      </c>
      <c r="E83" s="202" t="s">
        <v>519</v>
      </c>
      <c r="F83" s="202" t="s">
        <v>534</v>
      </c>
      <c r="G83" s="229"/>
      <c r="H83" s="229"/>
      <c r="I83" s="229"/>
      <c r="J83" s="100"/>
      <c r="K83" s="230"/>
      <c r="P83" s="229"/>
      <c r="W83" s="229"/>
      <c r="X83" s="219"/>
      <c r="Y83" s="219"/>
    </row>
    <row r="84" spans="1:25" ht="39" customHeight="1" hidden="1">
      <c r="A84" s="423"/>
      <c r="B84" s="183" t="s">
        <v>535</v>
      </c>
      <c r="C84" s="195"/>
      <c r="D84" s="195" t="s">
        <v>517</v>
      </c>
      <c r="E84" s="195" t="s">
        <v>519</v>
      </c>
      <c r="F84" s="195" t="s">
        <v>536</v>
      </c>
      <c r="G84" s="178"/>
      <c r="H84" s="176"/>
      <c r="I84" s="176"/>
      <c r="J84" s="176"/>
      <c r="K84" s="176"/>
      <c r="P84" s="176"/>
      <c r="W84" s="176"/>
      <c r="X84" s="193"/>
      <c r="Y84" s="193"/>
    </row>
    <row r="85" spans="1:27" s="239" customFormat="1" ht="15">
      <c r="A85" s="447"/>
      <c r="B85" s="437" t="s">
        <v>537</v>
      </c>
      <c r="C85" s="438"/>
      <c r="D85" s="438" t="s">
        <v>538</v>
      </c>
      <c r="E85" s="438" t="s">
        <v>422</v>
      </c>
      <c r="F85" s="438" t="s">
        <v>422</v>
      </c>
      <c r="G85" s="438" t="s">
        <v>422</v>
      </c>
      <c r="H85" s="455">
        <f>H86+H98</f>
        <v>18097.09</v>
      </c>
      <c r="I85" s="456"/>
      <c r="J85" s="455">
        <f>J86+J98</f>
        <v>11814.485</v>
      </c>
      <c r="K85" s="455">
        <f>K86+K98</f>
        <v>14413.347</v>
      </c>
      <c r="P85" s="453">
        <f>P86+P98</f>
        <v>5163.307000000001</v>
      </c>
      <c r="W85" s="455">
        <f>W86+W98</f>
        <v>24122.354000000003</v>
      </c>
      <c r="X85" s="217">
        <f>X86+X98</f>
        <v>5463.3</v>
      </c>
      <c r="Y85" s="217">
        <f>Y86+Y98</f>
        <v>5869.5</v>
      </c>
      <c r="Z85" s="518">
        <v>5463.3</v>
      </c>
      <c r="AA85" s="518">
        <v>5869.5</v>
      </c>
    </row>
    <row r="86" spans="1:27" s="140" customFormat="1" ht="15.75">
      <c r="A86" s="423"/>
      <c r="B86" s="234" t="s">
        <v>539</v>
      </c>
      <c r="C86" s="162"/>
      <c r="D86" s="162" t="s">
        <v>538</v>
      </c>
      <c r="E86" s="162" t="s">
        <v>540</v>
      </c>
      <c r="F86" s="162"/>
      <c r="G86" s="162"/>
      <c r="H86" s="182">
        <f>H87</f>
        <v>17447.29</v>
      </c>
      <c r="I86" s="176"/>
      <c r="J86" s="182">
        <f>J87</f>
        <v>11444.685000000001</v>
      </c>
      <c r="K86" s="182">
        <f>K87</f>
        <v>14038.547</v>
      </c>
      <c r="O86" s="339"/>
      <c r="P86" s="182">
        <f>P87+P95</f>
        <v>1600</v>
      </c>
      <c r="W86" s="182">
        <f>W87+W95</f>
        <v>23023.554000000004</v>
      </c>
      <c r="X86" s="180">
        <f>X87+X95</f>
        <v>1800</v>
      </c>
      <c r="Y86" s="180">
        <f>Y87+Y95</f>
        <v>2000</v>
      </c>
      <c r="Z86" s="518">
        <v>1800</v>
      </c>
      <c r="AA86" s="518">
        <v>2000</v>
      </c>
    </row>
    <row r="87" spans="1:25" s="140" customFormat="1" ht="38.25" customHeight="1">
      <c r="A87" s="423"/>
      <c r="B87" s="177" t="s">
        <v>571</v>
      </c>
      <c r="C87" s="162"/>
      <c r="D87" s="162" t="s">
        <v>538</v>
      </c>
      <c r="E87" s="162" t="s">
        <v>540</v>
      </c>
      <c r="F87" s="162" t="s">
        <v>542</v>
      </c>
      <c r="G87" s="229"/>
      <c r="H87" s="221">
        <f>H88+H92</f>
        <v>17447.29</v>
      </c>
      <c r="I87" s="235"/>
      <c r="J87" s="221">
        <f>J88+J92</f>
        <v>11444.685000000001</v>
      </c>
      <c r="K87" s="221">
        <f>K88+K92</f>
        <v>14038.547</v>
      </c>
      <c r="O87" s="339"/>
      <c r="P87" s="221">
        <f>P88+P92</f>
        <v>1600</v>
      </c>
      <c r="W87" s="221">
        <f>W88+W92</f>
        <v>17447.29</v>
      </c>
      <c r="X87" s="220">
        <f>X88+X92</f>
        <v>1800</v>
      </c>
      <c r="Y87" s="220">
        <f>Y88+Y92</f>
        <v>2000</v>
      </c>
    </row>
    <row r="88" spans="1:25" s="140" customFormat="1" ht="63.75">
      <c r="A88" s="423"/>
      <c r="B88" s="222" t="s">
        <v>52</v>
      </c>
      <c r="C88" s="164"/>
      <c r="D88" s="164" t="s">
        <v>538</v>
      </c>
      <c r="E88" s="164" t="s">
        <v>540</v>
      </c>
      <c r="F88" s="162" t="s">
        <v>544</v>
      </c>
      <c r="G88" s="162"/>
      <c r="H88" s="182">
        <f>H89</f>
        <v>16806.29</v>
      </c>
      <c r="I88" s="181"/>
      <c r="J88" s="181">
        <f>J89</f>
        <v>10777.685000000001</v>
      </c>
      <c r="K88" s="182">
        <f>K89</f>
        <v>13305.547</v>
      </c>
      <c r="O88" s="339"/>
      <c r="P88" s="182">
        <f>P89</f>
        <v>800</v>
      </c>
      <c r="W88" s="182">
        <f aca="true" t="shared" si="7" ref="W88:Y89">W89</f>
        <v>16806.29</v>
      </c>
      <c r="X88" s="180">
        <f t="shared" si="7"/>
        <v>900</v>
      </c>
      <c r="Y88" s="180">
        <f t="shared" si="7"/>
        <v>1000</v>
      </c>
    </row>
    <row r="89" spans="1:25" s="140" customFormat="1" ht="76.5">
      <c r="A89" s="423"/>
      <c r="B89" s="191" t="s">
        <v>645</v>
      </c>
      <c r="C89" s="164"/>
      <c r="D89" s="164" t="s">
        <v>538</v>
      </c>
      <c r="E89" s="164" t="s">
        <v>540</v>
      </c>
      <c r="F89" s="164" t="s">
        <v>366</v>
      </c>
      <c r="G89" s="164"/>
      <c r="H89" s="174">
        <f>H90</f>
        <v>16806.29</v>
      </c>
      <c r="I89" s="176"/>
      <c r="J89" s="174">
        <f>J90</f>
        <v>10777.685000000001</v>
      </c>
      <c r="K89" s="174">
        <f>K90</f>
        <v>13305.547</v>
      </c>
      <c r="O89" s="339"/>
      <c r="P89" s="174">
        <f>P90</f>
        <v>800</v>
      </c>
      <c r="W89" s="174">
        <f t="shared" si="7"/>
        <v>16806.29</v>
      </c>
      <c r="X89" s="187">
        <f t="shared" si="7"/>
        <v>900</v>
      </c>
      <c r="Y89" s="187">
        <f t="shared" si="7"/>
        <v>1000</v>
      </c>
    </row>
    <row r="90" spans="1:25" s="140" customFormat="1" ht="24.75" customHeight="1">
      <c r="A90" s="423"/>
      <c r="B90" s="320" t="s">
        <v>553</v>
      </c>
      <c r="C90" s="164"/>
      <c r="D90" s="164" t="s">
        <v>538</v>
      </c>
      <c r="E90" s="164" t="s">
        <v>540</v>
      </c>
      <c r="F90" s="164" t="s">
        <v>366</v>
      </c>
      <c r="G90" s="164" t="s">
        <v>485</v>
      </c>
      <c r="H90" s="174">
        <f>7156.753+13430-3780.463</f>
        <v>16806.29</v>
      </c>
      <c r="I90" s="176"/>
      <c r="J90" s="187">
        <f>22480.2-11702.515</f>
        <v>10777.685000000001</v>
      </c>
      <c r="K90" s="187">
        <v>13305.547</v>
      </c>
      <c r="O90" s="339"/>
      <c r="P90" s="386">
        <v>800</v>
      </c>
      <c r="W90" s="174">
        <f>7156.753+13430-3780.463</f>
        <v>16806.29</v>
      </c>
      <c r="X90" s="187">
        <v>900</v>
      </c>
      <c r="Y90" s="187">
        <v>1000</v>
      </c>
    </row>
    <row r="91" spans="1:25" s="140" customFormat="1" ht="52.5" customHeight="1" hidden="1">
      <c r="A91" s="423"/>
      <c r="B91" s="191" t="s">
        <v>367</v>
      </c>
      <c r="C91" s="162"/>
      <c r="D91" s="164" t="s">
        <v>538</v>
      </c>
      <c r="E91" s="164" t="s">
        <v>540</v>
      </c>
      <c r="F91" s="164" t="s">
        <v>368</v>
      </c>
      <c r="G91" s="162"/>
      <c r="H91" s="176"/>
      <c r="I91" s="176"/>
      <c r="J91" s="176"/>
      <c r="K91" s="176"/>
      <c r="O91" s="339"/>
      <c r="P91" s="176"/>
      <c r="W91" s="176"/>
      <c r="X91" s="193"/>
      <c r="Y91" s="193"/>
    </row>
    <row r="92" spans="1:25" s="140" customFormat="1" ht="63.75">
      <c r="A92" s="423"/>
      <c r="B92" s="222" t="s">
        <v>624</v>
      </c>
      <c r="C92" s="162"/>
      <c r="D92" s="164" t="s">
        <v>538</v>
      </c>
      <c r="E92" s="164" t="s">
        <v>540</v>
      </c>
      <c r="F92" s="162" t="s">
        <v>370</v>
      </c>
      <c r="G92" s="178"/>
      <c r="H92" s="181">
        <f>H93</f>
        <v>641</v>
      </c>
      <c r="I92" s="181"/>
      <c r="J92" s="181">
        <f>J93</f>
        <v>667</v>
      </c>
      <c r="K92" s="181">
        <f>K93</f>
        <v>733</v>
      </c>
      <c r="O92" s="339"/>
      <c r="P92" s="181">
        <f>P93</f>
        <v>800</v>
      </c>
      <c r="W92" s="181">
        <f aca="true" t="shared" si="8" ref="W92:Y93">W93</f>
        <v>641</v>
      </c>
      <c r="X92" s="192">
        <f t="shared" si="8"/>
        <v>900</v>
      </c>
      <c r="Y92" s="192">
        <f t="shared" si="8"/>
        <v>1000</v>
      </c>
    </row>
    <row r="93" spans="1:25" s="140" customFormat="1" ht="76.5">
      <c r="A93" s="423"/>
      <c r="B93" s="183" t="s">
        <v>53</v>
      </c>
      <c r="C93" s="162"/>
      <c r="D93" s="164" t="s">
        <v>538</v>
      </c>
      <c r="E93" s="164" t="s">
        <v>540</v>
      </c>
      <c r="F93" s="162" t="s">
        <v>372</v>
      </c>
      <c r="G93" s="178"/>
      <c r="H93" s="176">
        <f>H94</f>
        <v>641</v>
      </c>
      <c r="I93" s="176"/>
      <c r="J93" s="176">
        <f>J94</f>
        <v>667</v>
      </c>
      <c r="K93" s="176">
        <f>K94</f>
        <v>733</v>
      </c>
      <c r="O93" s="339"/>
      <c r="P93" s="176">
        <f>P94</f>
        <v>800</v>
      </c>
      <c r="W93" s="176">
        <f t="shared" si="8"/>
        <v>641</v>
      </c>
      <c r="X93" s="193">
        <f t="shared" si="8"/>
        <v>900</v>
      </c>
      <c r="Y93" s="193">
        <f t="shared" si="8"/>
        <v>1000</v>
      </c>
    </row>
    <row r="94" spans="1:25" s="140" customFormat="1" ht="24.75" customHeight="1">
      <c r="A94" s="423"/>
      <c r="B94" s="320" t="s">
        <v>553</v>
      </c>
      <c r="C94" s="162"/>
      <c r="D94" s="164" t="s">
        <v>538</v>
      </c>
      <c r="E94" s="164" t="s">
        <v>540</v>
      </c>
      <c r="F94" s="164" t="s">
        <v>372</v>
      </c>
      <c r="G94" s="178">
        <v>240</v>
      </c>
      <c r="H94" s="176">
        <v>641</v>
      </c>
      <c r="I94" s="176"/>
      <c r="J94" s="176">
        <v>667</v>
      </c>
      <c r="K94" s="176">
        <v>733</v>
      </c>
      <c r="O94" s="339"/>
      <c r="P94" s="401">
        <v>800</v>
      </c>
      <c r="W94" s="176">
        <v>641</v>
      </c>
      <c r="X94" s="193">
        <v>900</v>
      </c>
      <c r="Y94" s="193">
        <v>1000</v>
      </c>
    </row>
    <row r="95" spans="1:25" s="140" customFormat="1" ht="24.75" customHeight="1" hidden="1">
      <c r="A95" s="423"/>
      <c r="B95" s="177" t="s">
        <v>493</v>
      </c>
      <c r="C95" s="195"/>
      <c r="D95" s="202" t="s">
        <v>538</v>
      </c>
      <c r="E95" s="202" t="s">
        <v>540</v>
      </c>
      <c r="F95" s="202" t="s">
        <v>494</v>
      </c>
      <c r="G95" s="202"/>
      <c r="H95" s="176"/>
      <c r="I95" s="176"/>
      <c r="J95" s="176"/>
      <c r="K95" s="176"/>
      <c r="O95" s="339"/>
      <c r="P95" s="182">
        <f>P96</f>
        <v>0</v>
      </c>
      <c r="W95" s="182">
        <f aca="true" t="shared" si="9" ref="W95:Y96">W96</f>
        <v>5576.264000000001</v>
      </c>
      <c r="X95" s="180">
        <f t="shared" si="9"/>
        <v>0</v>
      </c>
      <c r="Y95" s="180">
        <f t="shared" si="9"/>
        <v>0</v>
      </c>
    </row>
    <row r="96" spans="1:25" s="140" customFormat="1" ht="24.75" customHeight="1" hidden="1">
      <c r="A96" s="423"/>
      <c r="B96" s="320" t="s">
        <v>21</v>
      </c>
      <c r="C96" s="162"/>
      <c r="D96" s="195" t="s">
        <v>538</v>
      </c>
      <c r="E96" s="195" t="s">
        <v>540</v>
      </c>
      <c r="F96" s="202" t="s">
        <v>22</v>
      </c>
      <c r="G96" s="178"/>
      <c r="H96" s="176"/>
      <c r="I96" s="176"/>
      <c r="J96" s="176"/>
      <c r="K96" s="176"/>
      <c r="O96" s="339"/>
      <c r="P96" s="174">
        <f>P97</f>
        <v>0</v>
      </c>
      <c r="W96" s="174">
        <f t="shared" si="9"/>
        <v>5576.264000000001</v>
      </c>
      <c r="X96" s="187">
        <f t="shared" si="9"/>
        <v>0</v>
      </c>
      <c r="Y96" s="187">
        <f t="shared" si="9"/>
        <v>0</v>
      </c>
    </row>
    <row r="97" spans="1:25" s="140" customFormat="1" ht="24.75" customHeight="1" hidden="1">
      <c r="A97" s="423"/>
      <c r="B97" s="320" t="s">
        <v>553</v>
      </c>
      <c r="C97" s="162"/>
      <c r="D97" s="195" t="s">
        <v>538</v>
      </c>
      <c r="E97" s="195" t="s">
        <v>540</v>
      </c>
      <c r="F97" s="195" t="s">
        <v>22</v>
      </c>
      <c r="G97" s="178">
        <v>240</v>
      </c>
      <c r="H97" s="176"/>
      <c r="I97" s="176"/>
      <c r="J97" s="176"/>
      <c r="K97" s="176"/>
      <c r="O97" s="339"/>
      <c r="P97" s="174"/>
      <c r="Q97" s="140">
        <v>6</v>
      </c>
      <c r="W97" s="174">
        <f>17407.649+600-3976.2-111.622-1416.24-2618.217-4309.106</f>
        <v>5576.264000000001</v>
      </c>
      <c r="X97" s="187"/>
      <c r="Y97" s="187"/>
    </row>
    <row r="98" spans="1:27" s="140" customFormat="1" ht="15.75">
      <c r="A98" s="423"/>
      <c r="B98" s="155" t="s">
        <v>373</v>
      </c>
      <c r="C98" s="162"/>
      <c r="D98" s="202" t="s">
        <v>538</v>
      </c>
      <c r="E98" s="202" t="s">
        <v>374</v>
      </c>
      <c r="F98" s="164"/>
      <c r="G98" s="178"/>
      <c r="H98" s="238">
        <f>H99+H103</f>
        <v>649.8</v>
      </c>
      <c r="I98" s="238"/>
      <c r="J98" s="238">
        <f>J99+J103</f>
        <v>369.8</v>
      </c>
      <c r="K98" s="238">
        <f>K99+K103</f>
        <v>374.8</v>
      </c>
      <c r="O98" s="339"/>
      <c r="P98" s="238">
        <f>P99+P103</f>
        <v>3563.3070000000002</v>
      </c>
      <c r="W98" s="238">
        <f>W99+W103</f>
        <v>1098.8</v>
      </c>
      <c r="X98" s="237">
        <f>X99+X103</f>
        <v>3663.3</v>
      </c>
      <c r="Y98" s="237">
        <f>Y99+Y103</f>
        <v>3869.5</v>
      </c>
      <c r="Z98" s="519"/>
      <c r="AA98" s="519"/>
    </row>
    <row r="99" spans="1:25" s="140" customFormat="1" ht="51.75" customHeight="1">
      <c r="A99" s="423"/>
      <c r="B99" s="177" t="s">
        <v>471</v>
      </c>
      <c r="C99" s="195"/>
      <c r="D99" s="202" t="s">
        <v>538</v>
      </c>
      <c r="E99" s="202" t="s">
        <v>374</v>
      </c>
      <c r="F99" s="202" t="s">
        <v>376</v>
      </c>
      <c r="G99" s="229"/>
      <c r="H99" s="221">
        <f>H101</f>
        <v>300</v>
      </c>
      <c r="I99" s="221"/>
      <c r="J99" s="221">
        <f>J101</f>
        <v>305</v>
      </c>
      <c r="K99" s="221">
        <f>K101</f>
        <v>310</v>
      </c>
      <c r="O99" s="339"/>
      <c r="P99" s="221">
        <f>P101</f>
        <v>305</v>
      </c>
      <c r="W99" s="221">
        <f>W101</f>
        <v>300</v>
      </c>
      <c r="X99" s="220">
        <f>X101</f>
        <v>310</v>
      </c>
      <c r="Y99" s="220">
        <f>Y101</f>
        <v>315</v>
      </c>
    </row>
    <row r="100" spans="1:25" s="140" customFormat="1" ht="78" customHeight="1" hidden="1">
      <c r="A100" s="423"/>
      <c r="B100" s="163" t="s">
        <v>195</v>
      </c>
      <c r="C100" s="239"/>
      <c r="D100" s="164" t="s">
        <v>538</v>
      </c>
      <c r="E100" s="164" t="s">
        <v>374</v>
      </c>
      <c r="F100" s="164" t="s">
        <v>378</v>
      </c>
      <c r="G100" s="195"/>
      <c r="H100" s="181"/>
      <c r="I100" s="181"/>
      <c r="J100" s="181"/>
      <c r="K100" s="181"/>
      <c r="O100" s="339"/>
      <c r="P100" s="181"/>
      <c r="W100" s="181"/>
      <c r="X100" s="192"/>
      <c r="Y100" s="192"/>
    </row>
    <row r="101" spans="1:25" s="140" customFormat="1" ht="105">
      <c r="A101" s="423"/>
      <c r="B101" s="240" t="s">
        <v>413</v>
      </c>
      <c r="C101" s="195"/>
      <c r="D101" s="164" t="s">
        <v>538</v>
      </c>
      <c r="E101" s="164" t="s">
        <v>374</v>
      </c>
      <c r="F101" s="164" t="s">
        <v>380</v>
      </c>
      <c r="G101" s="195"/>
      <c r="H101" s="181">
        <f>H102</f>
        <v>300</v>
      </c>
      <c r="I101" s="181"/>
      <c r="J101" s="181">
        <f>J102</f>
        <v>305</v>
      </c>
      <c r="K101" s="181">
        <f>K102</f>
        <v>310</v>
      </c>
      <c r="O101" s="339"/>
      <c r="P101" s="181">
        <f>P102</f>
        <v>305</v>
      </c>
      <c r="W101" s="181">
        <f>W102</f>
        <v>300</v>
      </c>
      <c r="X101" s="192">
        <f>X102</f>
        <v>310</v>
      </c>
      <c r="Y101" s="192">
        <f>Y102</f>
        <v>315</v>
      </c>
    </row>
    <row r="102" spans="1:25" s="140" customFormat="1" ht="24.75" customHeight="1">
      <c r="A102" s="423"/>
      <c r="B102" s="320" t="s">
        <v>553</v>
      </c>
      <c r="C102" s="195"/>
      <c r="D102" s="164" t="s">
        <v>538</v>
      </c>
      <c r="E102" s="164" t="s">
        <v>374</v>
      </c>
      <c r="F102" s="164" t="s">
        <v>380</v>
      </c>
      <c r="G102" s="195" t="s">
        <v>485</v>
      </c>
      <c r="H102" s="176">
        <v>300</v>
      </c>
      <c r="I102" s="181"/>
      <c r="J102" s="176">
        <v>305</v>
      </c>
      <c r="K102" s="176">
        <v>310</v>
      </c>
      <c r="O102" s="339"/>
      <c r="P102" s="401">
        <v>305</v>
      </c>
      <c r="W102" s="176">
        <v>300</v>
      </c>
      <c r="X102" s="193">
        <v>310</v>
      </c>
      <c r="Y102" s="193">
        <v>315</v>
      </c>
    </row>
    <row r="103" spans="1:25" s="140" customFormat="1" ht="38.25">
      <c r="A103" s="423"/>
      <c r="B103" s="177" t="s">
        <v>493</v>
      </c>
      <c r="C103" s="195"/>
      <c r="D103" s="202" t="s">
        <v>538</v>
      </c>
      <c r="E103" s="202" t="s">
        <v>374</v>
      </c>
      <c r="F103" s="202" t="s">
        <v>494</v>
      </c>
      <c r="G103" s="202"/>
      <c r="H103" s="181">
        <f>H104+H106+H108</f>
        <v>349.8</v>
      </c>
      <c r="I103" s="181"/>
      <c r="J103" s="181">
        <f>J104+J106+J108</f>
        <v>64.8</v>
      </c>
      <c r="K103" s="181">
        <f>K104+K106+K108</f>
        <v>64.8</v>
      </c>
      <c r="O103" s="339"/>
      <c r="P103" s="181">
        <f>P104+P106+P108</f>
        <v>3258.3070000000002</v>
      </c>
      <c r="W103" s="181">
        <f>W104+W106+W108</f>
        <v>798.8</v>
      </c>
      <c r="X103" s="192">
        <f>X104+X106+X108</f>
        <v>3353.3</v>
      </c>
      <c r="Y103" s="192">
        <f>Y104+Y106+Y108</f>
        <v>3554.5</v>
      </c>
    </row>
    <row r="104" spans="1:25" s="140" customFormat="1" ht="15.75" hidden="1">
      <c r="A104" s="423"/>
      <c r="B104" s="183" t="s">
        <v>381</v>
      </c>
      <c r="C104" s="195"/>
      <c r="D104" s="195" t="s">
        <v>538</v>
      </c>
      <c r="E104" s="195" t="s">
        <v>374</v>
      </c>
      <c r="F104" s="202" t="s">
        <v>382</v>
      </c>
      <c r="G104" s="202"/>
      <c r="H104" s="181">
        <f>H105</f>
        <v>195</v>
      </c>
      <c r="I104" s="181"/>
      <c r="J104" s="181">
        <f>J105</f>
        <v>0</v>
      </c>
      <c r="K104" s="181">
        <f>K105</f>
        <v>0</v>
      </c>
      <c r="O104" s="339"/>
      <c r="P104" s="181">
        <f>P105</f>
        <v>0</v>
      </c>
      <c r="W104" s="181">
        <f>W105</f>
        <v>644</v>
      </c>
      <c r="X104" s="192">
        <f>X105</f>
        <v>0</v>
      </c>
      <c r="Y104" s="192">
        <f>Y105</f>
        <v>0</v>
      </c>
    </row>
    <row r="105" spans="1:25" s="140" customFormat="1" ht="24.75" customHeight="1" hidden="1">
      <c r="A105" s="423"/>
      <c r="B105" s="320" t="s">
        <v>553</v>
      </c>
      <c r="C105" s="195"/>
      <c r="D105" s="195" t="s">
        <v>538</v>
      </c>
      <c r="E105" s="195" t="s">
        <v>374</v>
      </c>
      <c r="F105" s="195" t="s">
        <v>382</v>
      </c>
      <c r="G105" s="195" t="s">
        <v>485</v>
      </c>
      <c r="H105" s="176">
        <v>195</v>
      </c>
      <c r="I105" s="176"/>
      <c r="J105" s="176"/>
      <c r="K105" s="176"/>
      <c r="O105" s="339"/>
      <c r="P105" s="176"/>
      <c r="W105" s="176">
        <f>195+449</f>
        <v>644</v>
      </c>
      <c r="X105" s="193"/>
      <c r="Y105" s="193"/>
    </row>
    <row r="106" spans="1:25" s="140" customFormat="1" ht="51">
      <c r="A106" s="423"/>
      <c r="B106" s="350" t="s">
        <v>35</v>
      </c>
      <c r="C106" s="195"/>
      <c r="D106" s="195" t="s">
        <v>538</v>
      </c>
      <c r="E106" s="195" t="s">
        <v>374</v>
      </c>
      <c r="F106" s="202" t="s">
        <v>384</v>
      </c>
      <c r="G106" s="195"/>
      <c r="H106" s="181">
        <f>H107</f>
        <v>64.8</v>
      </c>
      <c r="I106" s="181"/>
      <c r="J106" s="181">
        <f>J107</f>
        <v>64.8</v>
      </c>
      <c r="K106" s="181">
        <f>K107</f>
        <v>64.8</v>
      </c>
      <c r="O106" s="339"/>
      <c r="P106" s="181">
        <f>P107</f>
        <v>94.8</v>
      </c>
      <c r="W106" s="181">
        <f>W107</f>
        <v>64.8</v>
      </c>
      <c r="X106" s="192">
        <f>X107</f>
        <v>94.8</v>
      </c>
      <c r="Y106" s="192">
        <f>Y107</f>
        <v>94.8</v>
      </c>
    </row>
    <row r="107" spans="1:25" s="140" customFormat="1" ht="24.75" customHeight="1">
      <c r="A107" s="423"/>
      <c r="B107" s="320" t="s">
        <v>553</v>
      </c>
      <c r="C107" s="195"/>
      <c r="D107" s="195" t="s">
        <v>538</v>
      </c>
      <c r="E107" s="195" t="s">
        <v>374</v>
      </c>
      <c r="F107" s="195" t="s">
        <v>384</v>
      </c>
      <c r="G107" s="195" t="s">
        <v>485</v>
      </c>
      <c r="H107" s="176">
        <v>64.8</v>
      </c>
      <c r="I107" s="176"/>
      <c r="J107" s="176">
        <v>64.8</v>
      </c>
      <c r="K107" s="176">
        <v>64.8</v>
      </c>
      <c r="L107" s="457" t="s">
        <v>646</v>
      </c>
      <c r="O107" s="339"/>
      <c r="P107" s="401">
        <v>94.8</v>
      </c>
      <c r="W107" s="176">
        <v>64.8</v>
      </c>
      <c r="X107" s="193">
        <v>94.8</v>
      </c>
      <c r="Y107" s="193">
        <v>94.8</v>
      </c>
    </row>
    <row r="108" spans="1:25" s="140" customFormat="1" ht="51">
      <c r="A108" s="423"/>
      <c r="B108" s="350" t="s">
        <v>36</v>
      </c>
      <c r="C108" s="195"/>
      <c r="D108" s="195" t="s">
        <v>538</v>
      </c>
      <c r="E108" s="195" t="s">
        <v>374</v>
      </c>
      <c r="F108" s="202" t="s">
        <v>386</v>
      </c>
      <c r="G108" s="195"/>
      <c r="H108" s="181">
        <f>H109</f>
        <v>90</v>
      </c>
      <c r="I108" s="181"/>
      <c r="J108" s="181">
        <f>J109</f>
        <v>0</v>
      </c>
      <c r="K108" s="181">
        <f>K109</f>
        <v>0</v>
      </c>
      <c r="O108" s="339"/>
      <c r="P108" s="181">
        <f>P109</f>
        <v>3163.507</v>
      </c>
      <c r="W108" s="181">
        <f>W109</f>
        <v>90</v>
      </c>
      <c r="X108" s="192">
        <f>X109</f>
        <v>3258.5</v>
      </c>
      <c r="Y108" s="192">
        <f>Y109</f>
        <v>3459.7</v>
      </c>
    </row>
    <row r="109" spans="1:25" s="140" customFormat="1" ht="24.75" customHeight="1">
      <c r="A109" s="423"/>
      <c r="B109" s="320" t="s">
        <v>553</v>
      </c>
      <c r="C109" s="195"/>
      <c r="D109" s="195" t="s">
        <v>538</v>
      </c>
      <c r="E109" s="195" t="s">
        <v>374</v>
      </c>
      <c r="F109" s="195" t="s">
        <v>386</v>
      </c>
      <c r="G109" s="195" t="s">
        <v>485</v>
      </c>
      <c r="H109" s="176">
        <v>90</v>
      </c>
      <c r="I109" s="181"/>
      <c r="J109" s="181"/>
      <c r="K109" s="181"/>
      <c r="O109" s="339"/>
      <c r="P109" s="386">
        <v>3163.507</v>
      </c>
      <c r="W109" s="176">
        <v>90</v>
      </c>
      <c r="X109" s="187">
        <v>3258.5</v>
      </c>
      <c r="Y109" s="187">
        <v>3459.7</v>
      </c>
    </row>
    <row r="110" spans="1:27" s="239" customFormat="1" ht="15">
      <c r="A110" s="447"/>
      <c r="B110" s="448" t="s">
        <v>387</v>
      </c>
      <c r="C110" s="449"/>
      <c r="D110" s="449" t="s">
        <v>388</v>
      </c>
      <c r="E110" s="458"/>
      <c r="F110" s="458"/>
      <c r="G110" s="458"/>
      <c r="H110" s="459">
        <f>H111+H126+H141+H150</f>
        <v>22021.318999999996</v>
      </c>
      <c r="I110" s="450"/>
      <c r="J110" s="459">
        <f>J111+J126+J141+J150</f>
        <v>27710.55</v>
      </c>
      <c r="K110" s="459">
        <f>K111+K126+K141+K150</f>
        <v>26064.505</v>
      </c>
      <c r="P110" s="453">
        <f>P111+P126+P141+P150</f>
        <v>40343.727000000006</v>
      </c>
      <c r="W110" s="459">
        <f>W111+W126+W141+W150</f>
        <v>65833.143</v>
      </c>
      <c r="X110" s="217">
        <f>X111+X126+X141+X150</f>
        <v>36729.157</v>
      </c>
      <c r="Y110" s="217">
        <f>Y111+Y126+Y141+Y150</f>
        <v>36294.05</v>
      </c>
      <c r="Z110" s="516">
        <v>36726.157</v>
      </c>
      <c r="AA110" s="516">
        <v>36294.05</v>
      </c>
    </row>
    <row r="111" spans="1:25" ht="15.75">
      <c r="A111" s="423"/>
      <c r="B111" s="177" t="s">
        <v>389</v>
      </c>
      <c r="C111" s="202"/>
      <c r="D111" s="202" t="s">
        <v>388</v>
      </c>
      <c r="E111" s="188" t="s">
        <v>390</v>
      </c>
      <c r="F111" s="195"/>
      <c r="G111" s="195"/>
      <c r="H111" s="174">
        <f>H112+H117</f>
        <v>9048</v>
      </c>
      <c r="I111" s="174"/>
      <c r="J111" s="174">
        <f>J112+J117</f>
        <v>10000</v>
      </c>
      <c r="K111" s="174">
        <f>K112+K117</f>
        <v>10000</v>
      </c>
      <c r="P111" s="174">
        <f>P112+P117</f>
        <v>1109.218</v>
      </c>
      <c r="W111" s="174">
        <f>W112+W117</f>
        <v>11531.105</v>
      </c>
      <c r="X111" s="187">
        <f>X112+X117</f>
        <v>1109.218</v>
      </c>
      <c r="Y111" s="187">
        <f>Y112+Y117</f>
        <v>1109.218</v>
      </c>
    </row>
    <row r="112" spans="1:25" ht="53.25" customHeight="1" hidden="1">
      <c r="A112" s="423"/>
      <c r="B112" s="245" t="s">
        <v>391</v>
      </c>
      <c r="C112" s="202"/>
      <c r="D112" s="179" t="s">
        <v>388</v>
      </c>
      <c r="E112" s="188" t="s">
        <v>390</v>
      </c>
      <c r="F112" s="202" t="s">
        <v>392</v>
      </c>
      <c r="G112" s="229"/>
      <c r="H112" s="229"/>
      <c r="I112" s="229"/>
      <c r="J112" s="100"/>
      <c r="K112" s="246"/>
      <c r="P112" s="229"/>
      <c r="W112" s="229"/>
      <c r="X112" s="219"/>
      <c r="Y112" s="219"/>
    </row>
    <row r="113" spans="1:25" ht="66" customHeight="1" hidden="1">
      <c r="A113" s="423"/>
      <c r="B113" s="247" t="s">
        <v>393</v>
      </c>
      <c r="C113" s="195"/>
      <c r="D113" s="178" t="s">
        <v>388</v>
      </c>
      <c r="E113" s="189" t="s">
        <v>390</v>
      </c>
      <c r="F113" s="195" t="s">
        <v>394</v>
      </c>
      <c r="G113" s="195"/>
      <c r="H113" s="161"/>
      <c r="I113" s="161"/>
      <c r="J113" s="161"/>
      <c r="K113" s="161"/>
      <c r="P113" s="161"/>
      <c r="W113" s="161"/>
      <c r="X113" s="160"/>
      <c r="Y113" s="160"/>
    </row>
    <row r="114" spans="1:25" ht="81" customHeight="1" hidden="1">
      <c r="A114" s="423"/>
      <c r="B114" s="248" t="s">
        <v>395</v>
      </c>
      <c r="C114" s="195"/>
      <c r="D114" s="178" t="s">
        <v>388</v>
      </c>
      <c r="E114" s="189" t="s">
        <v>390</v>
      </c>
      <c r="F114" s="195" t="s">
        <v>396</v>
      </c>
      <c r="G114" s="195"/>
      <c r="H114" s="161"/>
      <c r="I114" s="161"/>
      <c r="J114" s="161"/>
      <c r="K114" s="161"/>
      <c r="P114" s="161"/>
      <c r="W114" s="161"/>
      <c r="X114" s="160"/>
      <c r="Y114" s="160"/>
    </row>
    <row r="115" spans="1:25" ht="63" customHeight="1" hidden="1">
      <c r="A115" s="423"/>
      <c r="B115" s="247" t="s">
        <v>397</v>
      </c>
      <c r="C115" s="195"/>
      <c r="D115" s="178" t="s">
        <v>388</v>
      </c>
      <c r="E115" s="189" t="s">
        <v>390</v>
      </c>
      <c r="F115" s="195" t="s">
        <v>398</v>
      </c>
      <c r="G115" s="195"/>
      <c r="H115" s="181"/>
      <c r="I115" s="181"/>
      <c r="J115" s="181"/>
      <c r="K115" s="181"/>
      <c r="P115" s="181"/>
      <c r="W115" s="181"/>
      <c r="X115" s="192"/>
      <c r="Y115" s="192"/>
    </row>
    <row r="116" spans="1:25" ht="53.25" customHeight="1" hidden="1">
      <c r="A116" s="460"/>
      <c r="B116" s="248" t="s">
        <v>399</v>
      </c>
      <c r="C116" s="195"/>
      <c r="D116" s="178" t="s">
        <v>388</v>
      </c>
      <c r="E116" s="189" t="s">
        <v>390</v>
      </c>
      <c r="F116" s="195" t="s">
        <v>400</v>
      </c>
      <c r="G116" s="195"/>
      <c r="H116" s="181"/>
      <c r="I116" s="181"/>
      <c r="J116" s="181"/>
      <c r="K116" s="181"/>
      <c r="P116" s="181"/>
      <c r="W116" s="181"/>
      <c r="X116" s="192"/>
      <c r="Y116" s="192"/>
    </row>
    <row r="117" spans="1:25" ht="39" customHeight="1">
      <c r="A117" s="460"/>
      <c r="B117" s="177" t="s">
        <v>493</v>
      </c>
      <c r="C117" s="195"/>
      <c r="D117" s="202" t="s">
        <v>388</v>
      </c>
      <c r="E117" s="188" t="s">
        <v>390</v>
      </c>
      <c r="F117" s="202" t="s">
        <v>494</v>
      </c>
      <c r="G117" s="461"/>
      <c r="H117" s="252">
        <f>H120+H122</f>
        <v>9048</v>
      </c>
      <c r="I117" s="251"/>
      <c r="J117" s="252">
        <f>J120+J122</f>
        <v>10000</v>
      </c>
      <c r="K117" s="252">
        <f>K120+K122</f>
        <v>10000</v>
      </c>
      <c r="P117" s="252">
        <f>P120+P122+P118+P124</f>
        <v>1109.218</v>
      </c>
      <c r="W117" s="252">
        <f>W120+W122+W118+W124</f>
        <v>11531.105</v>
      </c>
      <c r="X117" s="250">
        <f>X120+X122+X118+X124</f>
        <v>1109.218</v>
      </c>
      <c r="Y117" s="250">
        <f>Y120+Y122+Y118+Y124</f>
        <v>1109.218</v>
      </c>
    </row>
    <row r="118" spans="1:25" ht="39" customHeight="1" hidden="1">
      <c r="A118" s="460"/>
      <c r="B118" s="253" t="s">
        <v>19</v>
      </c>
      <c r="C118" s="195"/>
      <c r="D118" s="195" t="s">
        <v>388</v>
      </c>
      <c r="E118" s="189" t="s">
        <v>390</v>
      </c>
      <c r="F118" s="195" t="s">
        <v>20</v>
      </c>
      <c r="G118" s="461"/>
      <c r="H118" s="258">
        <f>H119</f>
        <v>8628</v>
      </c>
      <c r="I118" s="252"/>
      <c r="J118" s="258">
        <f>J119</f>
        <v>10000</v>
      </c>
      <c r="K118" s="258">
        <f>K119</f>
        <v>10000</v>
      </c>
      <c r="P118" s="258">
        <f>P119</f>
        <v>0</v>
      </c>
      <c r="W118" s="258">
        <f>W119</f>
        <v>7579</v>
      </c>
      <c r="X118" s="254">
        <f>X119</f>
        <v>0</v>
      </c>
      <c r="Y118" s="254">
        <f>Y119</f>
        <v>0</v>
      </c>
    </row>
    <row r="119" spans="1:25" ht="39" customHeight="1" hidden="1">
      <c r="A119" s="460"/>
      <c r="B119" s="462" t="s">
        <v>554</v>
      </c>
      <c r="C119" s="195"/>
      <c r="D119" s="195" t="s">
        <v>388</v>
      </c>
      <c r="E119" s="189" t="s">
        <v>390</v>
      </c>
      <c r="F119" s="195" t="s">
        <v>20</v>
      </c>
      <c r="G119" s="195" t="s">
        <v>555</v>
      </c>
      <c r="H119" s="379">
        <v>8628</v>
      </c>
      <c r="I119" s="261"/>
      <c r="J119" s="262">
        <v>10000</v>
      </c>
      <c r="K119" s="263">
        <v>10000</v>
      </c>
      <c r="P119" s="379"/>
      <c r="W119" s="379">
        <f>8628-1049</f>
        <v>7579</v>
      </c>
      <c r="X119" s="260"/>
      <c r="Y119" s="260"/>
    </row>
    <row r="120" spans="1:25" ht="15" customHeight="1" hidden="1">
      <c r="A120" s="460"/>
      <c r="B120" s="253" t="s">
        <v>401</v>
      </c>
      <c r="C120" s="195"/>
      <c r="D120" s="195" t="s">
        <v>388</v>
      </c>
      <c r="E120" s="189" t="s">
        <v>390</v>
      </c>
      <c r="F120" s="195" t="s">
        <v>402</v>
      </c>
      <c r="G120" s="461"/>
      <c r="H120" s="252">
        <f>H121</f>
        <v>420</v>
      </c>
      <c r="I120" s="251"/>
      <c r="J120" s="252">
        <f>J121</f>
        <v>0</v>
      </c>
      <c r="K120" s="252">
        <f>K121</f>
        <v>0</v>
      </c>
      <c r="P120" s="252">
        <f>P121</f>
        <v>0</v>
      </c>
      <c r="W120" s="252">
        <f>W121</f>
        <v>3280</v>
      </c>
      <c r="X120" s="250">
        <f>X121</f>
        <v>0</v>
      </c>
      <c r="Y120" s="250">
        <f>Y121</f>
        <v>0</v>
      </c>
    </row>
    <row r="121" spans="1:25" ht="24.75" customHeight="1" hidden="1">
      <c r="A121" s="460"/>
      <c r="B121" s="320" t="s">
        <v>553</v>
      </c>
      <c r="C121" s="195"/>
      <c r="D121" s="195" t="s">
        <v>388</v>
      </c>
      <c r="E121" s="189" t="s">
        <v>390</v>
      </c>
      <c r="F121" s="195" t="s">
        <v>402</v>
      </c>
      <c r="G121" s="195" t="s">
        <v>485</v>
      </c>
      <c r="H121" s="258">
        <v>420</v>
      </c>
      <c r="I121" s="255"/>
      <c r="J121" s="256"/>
      <c r="K121" s="257"/>
      <c r="P121" s="258"/>
      <c r="Q121" s="100">
        <v>7</v>
      </c>
      <c r="W121" s="258">
        <f>420+3621.201-89.096-672.105</f>
        <v>3280</v>
      </c>
      <c r="X121" s="254"/>
      <c r="Y121" s="254"/>
    </row>
    <row r="122" spans="1:25" ht="28.5" customHeight="1" hidden="1">
      <c r="A122" s="460"/>
      <c r="B122" s="253" t="s">
        <v>19</v>
      </c>
      <c r="C122" s="195"/>
      <c r="D122" s="195" t="s">
        <v>388</v>
      </c>
      <c r="E122" s="189" t="s">
        <v>390</v>
      </c>
      <c r="F122" s="195" t="s">
        <v>20</v>
      </c>
      <c r="G122" s="461"/>
      <c r="H122" s="258">
        <f>H123</f>
        <v>8628</v>
      </c>
      <c r="I122" s="252"/>
      <c r="J122" s="258">
        <f>J123</f>
        <v>10000</v>
      </c>
      <c r="K122" s="258">
        <f>K123</f>
        <v>10000</v>
      </c>
      <c r="P122" s="258"/>
      <c r="W122" s="258"/>
      <c r="X122" s="254"/>
      <c r="Y122" s="254"/>
    </row>
    <row r="123" spans="1:25" ht="25.5" customHeight="1" hidden="1">
      <c r="A123" s="460"/>
      <c r="B123" s="462" t="s">
        <v>554</v>
      </c>
      <c r="C123" s="195"/>
      <c r="D123" s="195" t="s">
        <v>388</v>
      </c>
      <c r="E123" s="189" t="s">
        <v>390</v>
      </c>
      <c r="F123" s="195" t="s">
        <v>20</v>
      </c>
      <c r="G123" s="195" t="s">
        <v>555</v>
      </c>
      <c r="H123" s="379">
        <v>8628</v>
      </c>
      <c r="I123" s="261"/>
      <c r="J123" s="262">
        <v>10000</v>
      </c>
      <c r="K123" s="263">
        <v>10000</v>
      </c>
      <c r="P123" s="379"/>
      <c r="W123" s="379"/>
      <c r="X123" s="260"/>
      <c r="Y123" s="260"/>
    </row>
    <row r="124" spans="1:25" ht="48" customHeight="1">
      <c r="A124" s="460"/>
      <c r="B124" s="389" t="s">
        <v>41</v>
      </c>
      <c r="C124" s="195"/>
      <c r="D124" s="195" t="s">
        <v>388</v>
      </c>
      <c r="E124" s="195" t="s">
        <v>390</v>
      </c>
      <c r="F124" s="202" t="s">
        <v>25</v>
      </c>
      <c r="G124" s="189"/>
      <c r="H124" s="379"/>
      <c r="I124" s="261"/>
      <c r="J124" s="262"/>
      <c r="K124" s="263"/>
      <c r="P124" s="379">
        <f>P125</f>
        <v>1109.218</v>
      </c>
      <c r="W124" s="379">
        <f>W125</f>
        <v>672.105</v>
      </c>
      <c r="X124" s="260">
        <f>X125</f>
        <v>1109.218</v>
      </c>
      <c r="Y124" s="260">
        <f>Y125</f>
        <v>1109.218</v>
      </c>
    </row>
    <row r="125" spans="1:25" ht="25.5" customHeight="1">
      <c r="A125" s="460"/>
      <c r="B125" s="390" t="s">
        <v>508</v>
      </c>
      <c r="C125" s="195"/>
      <c r="D125" s="195" t="s">
        <v>388</v>
      </c>
      <c r="E125" s="195" t="s">
        <v>390</v>
      </c>
      <c r="F125" s="195" t="s">
        <v>25</v>
      </c>
      <c r="G125" s="189" t="s">
        <v>485</v>
      </c>
      <c r="H125" s="379"/>
      <c r="I125" s="261"/>
      <c r="J125" s="262"/>
      <c r="K125" s="263"/>
      <c r="P125" s="490">
        <v>1109.218</v>
      </c>
      <c r="W125" s="379">
        <v>672.105</v>
      </c>
      <c r="X125" s="260">
        <v>1109.218</v>
      </c>
      <c r="Y125" s="260">
        <v>1109.218</v>
      </c>
    </row>
    <row r="126" spans="1:25" ht="15.75">
      <c r="A126" s="460"/>
      <c r="B126" s="177" t="s">
        <v>148</v>
      </c>
      <c r="C126" s="202"/>
      <c r="D126" s="202" t="s">
        <v>388</v>
      </c>
      <c r="E126" s="188" t="s">
        <v>149</v>
      </c>
      <c r="F126" s="195"/>
      <c r="G126" s="195"/>
      <c r="H126" s="182">
        <f>H127+H134</f>
        <v>1214.55</v>
      </c>
      <c r="I126" s="181"/>
      <c r="J126" s="264">
        <f>J127+J134</f>
        <v>4085</v>
      </c>
      <c r="K126" s="181">
        <f>K127+K134</f>
        <v>85</v>
      </c>
      <c r="P126" s="182">
        <f>P127+P134</f>
        <v>3680.1440000000002</v>
      </c>
      <c r="W126" s="182">
        <f>W127+W134</f>
        <v>13182.235999999997</v>
      </c>
      <c r="X126" s="180">
        <f>X127+X134</f>
        <v>3900</v>
      </c>
      <c r="Y126" s="180">
        <f>Y127+Y134</f>
        <v>4100</v>
      </c>
    </row>
    <row r="127" spans="1:25" ht="45" customHeight="1">
      <c r="A127" s="460"/>
      <c r="B127" s="265" t="s">
        <v>577</v>
      </c>
      <c r="C127" s="202"/>
      <c r="D127" s="179" t="s">
        <v>388</v>
      </c>
      <c r="E127" s="202" t="s">
        <v>149</v>
      </c>
      <c r="F127" s="202" t="s">
        <v>150</v>
      </c>
      <c r="G127" s="229"/>
      <c r="H127" s="267">
        <f>H128</f>
        <v>1129.55</v>
      </c>
      <c r="I127" s="221"/>
      <c r="J127" s="267">
        <f>J128</f>
        <v>4000</v>
      </c>
      <c r="K127" s="267">
        <f>K128</f>
        <v>0</v>
      </c>
      <c r="P127" s="267">
        <f>P128</f>
        <v>3497.612</v>
      </c>
      <c r="W127" s="267">
        <f aca="true" t="shared" si="10" ref="W127:Y128">W128</f>
        <v>1129.55</v>
      </c>
      <c r="X127" s="266">
        <f t="shared" si="10"/>
        <v>3700</v>
      </c>
      <c r="Y127" s="266">
        <f t="shared" si="10"/>
        <v>3800</v>
      </c>
    </row>
    <row r="128" spans="1:25" ht="76.5">
      <c r="A128" s="460"/>
      <c r="B128" s="253" t="s">
        <v>44</v>
      </c>
      <c r="C128" s="195"/>
      <c r="D128" s="178" t="s">
        <v>388</v>
      </c>
      <c r="E128" s="195" t="s">
        <v>149</v>
      </c>
      <c r="F128" s="195" t="s">
        <v>152</v>
      </c>
      <c r="G128" s="195"/>
      <c r="H128" s="264">
        <f>H129</f>
        <v>1129.55</v>
      </c>
      <c r="I128" s="264"/>
      <c r="J128" s="264">
        <f>J129</f>
        <v>4000</v>
      </c>
      <c r="K128" s="181">
        <f>K129</f>
        <v>0</v>
      </c>
      <c r="P128" s="182">
        <f>P129</f>
        <v>3497.612</v>
      </c>
      <c r="W128" s="264">
        <f t="shared" si="10"/>
        <v>1129.55</v>
      </c>
      <c r="X128" s="180">
        <f t="shared" si="10"/>
        <v>3700</v>
      </c>
      <c r="Y128" s="180">
        <f t="shared" si="10"/>
        <v>3800</v>
      </c>
    </row>
    <row r="129" spans="1:25" ht="15.75">
      <c r="A129" s="460"/>
      <c r="B129" s="253" t="s">
        <v>554</v>
      </c>
      <c r="C129" s="195"/>
      <c r="D129" s="178" t="s">
        <v>388</v>
      </c>
      <c r="E129" s="195" t="s">
        <v>149</v>
      </c>
      <c r="F129" s="195" t="s">
        <v>152</v>
      </c>
      <c r="G129" s="195" t="s">
        <v>555</v>
      </c>
      <c r="H129" s="186">
        <v>1129.55</v>
      </c>
      <c r="I129" s="264"/>
      <c r="J129" s="186">
        <v>4000</v>
      </c>
      <c r="K129" s="181"/>
      <c r="P129" s="386">
        <v>3497.612</v>
      </c>
      <c r="W129" s="186">
        <v>1129.55</v>
      </c>
      <c r="X129" s="187">
        <v>3700</v>
      </c>
      <c r="Y129" s="187">
        <v>3800</v>
      </c>
    </row>
    <row r="130" spans="1:25" ht="52.5" customHeight="1" hidden="1">
      <c r="A130" s="460"/>
      <c r="B130" s="253" t="s">
        <v>155</v>
      </c>
      <c r="C130" s="195"/>
      <c r="D130" s="178" t="s">
        <v>388</v>
      </c>
      <c r="E130" s="195" t="s">
        <v>149</v>
      </c>
      <c r="F130" s="195" t="s">
        <v>156</v>
      </c>
      <c r="G130" s="195"/>
      <c r="H130" s="181"/>
      <c r="I130" s="181"/>
      <c r="J130" s="181"/>
      <c r="K130" s="181"/>
      <c r="P130" s="181"/>
      <c r="W130" s="181"/>
      <c r="X130" s="192"/>
      <c r="Y130" s="192"/>
    </row>
    <row r="131" spans="1:25" ht="42.75" customHeight="1" hidden="1">
      <c r="A131" s="460"/>
      <c r="B131" s="265" t="s">
        <v>28</v>
      </c>
      <c r="C131" s="202"/>
      <c r="D131" s="179" t="s">
        <v>388</v>
      </c>
      <c r="E131" s="202" t="s">
        <v>149</v>
      </c>
      <c r="F131" s="202" t="s">
        <v>157</v>
      </c>
      <c r="G131" s="229"/>
      <c r="H131" s="229"/>
      <c r="I131" s="269"/>
      <c r="J131" s="100"/>
      <c r="K131" s="246"/>
      <c r="P131" s="229"/>
      <c r="W131" s="229"/>
      <c r="X131" s="219"/>
      <c r="Y131" s="219"/>
    </row>
    <row r="132" spans="1:25" ht="72.75" customHeight="1" hidden="1">
      <c r="A132" s="460"/>
      <c r="B132" s="183" t="s">
        <v>158</v>
      </c>
      <c r="C132" s="195"/>
      <c r="D132" s="178" t="s">
        <v>388</v>
      </c>
      <c r="E132" s="195" t="s">
        <v>149</v>
      </c>
      <c r="F132" s="195" t="s">
        <v>159</v>
      </c>
      <c r="G132" s="195"/>
      <c r="H132" s="181"/>
      <c r="I132" s="181"/>
      <c r="J132" s="181"/>
      <c r="K132" s="181"/>
      <c r="P132" s="181"/>
      <c r="W132" s="181"/>
      <c r="X132" s="192"/>
      <c r="Y132" s="192"/>
    </row>
    <row r="133" spans="1:25" ht="57" customHeight="1" hidden="1">
      <c r="A133" s="460"/>
      <c r="B133" s="253" t="s">
        <v>160</v>
      </c>
      <c r="C133" s="202"/>
      <c r="D133" s="178" t="s">
        <v>388</v>
      </c>
      <c r="E133" s="195" t="s">
        <v>149</v>
      </c>
      <c r="F133" s="195" t="s">
        <v>161</v>
      </c>
      <c r="G133" s="195"/>
      <c r="H133" s="181"/>
      <c r="I133" s="181"/>
      <c r="J133" s="181"/>
      <c r="K133" s="181"/>
      <c r="P133" s="181"/>
      <c r="W133" s="181"/>
      <c r="X133" s="192"/>
      <c r="Y133" s="192"/>
    </row>
    <row r="134" spans="1:25" s="270" customFormat="1" ht="39" customHeight="1">
      <c r="A134" s="460"/>
      <c r="B134" s="177" t="s">
        <v>493</v>
      </c>
      <c r="C134" s="195"/>
      <c r="D134" s="202" t="s">
        <v>388</v>
      </c>
      <c r="E134" s="202" t="s">
        <v>149</v>
      </c>
      <c r="F134" s="202" t="s">
        <v>494</v>
      </c>
      <c r="G134" s="461"/>
      <c r="H134" s="221">
        <f>H137</f>
        <v>85</v>
      </c>
      <c r="I134" s="221"/>
      <c r="J134" s="221">
        <f>J137</f>
        <v>85</v>
      </c>
      <c r="K134" s="221">
        <f>K137</f>
        <v>85</v>
      </c>
      <c r="O134" s="289"/>
      <c r="P134" s="221">
        <f>P137+P135</f>
        <v>182.532</v>
      </c>
      <c r="W134" s="221">
        <f>W137+W135</f>
        <v>12052.685999999998</v>
      </c>
      <c r="X134" s="220">
        <f>X137+X135</f>
        <v>200</v>
      </c>
      <c r="Y134" s="220">
        <f>Y137+Y135</f>
        <v>300</v>
      </c>
    </row>
    <row r="135" spans="1:25" s="270" customFormat="1" ht="39" customHeight="1" hidden="1">
      <c r="A135" s="460"/>
      <c r="B135" s="183" t="s">
        <v>562</v>
      </c>
      <c r="C135" s="195"/>
      <c r="D135" s="195" t="s">
        <v>388</v>
      </c>
      <c r="E135" s="195" t="s">
        <v>149</v>
      </c>
      <c r="F135" s="195" t="s">
        <v>563</v>
      </c>
      <c r="G135" s="461"/>
      <c r="H135" s="221"/>
      <c r="I135" s="221"/>
      <c r="J135" s="221"/>
      <c r="K135" s="221"/>
      <c r="O135" s="289"/>
      <c r="P135" s="221">
        <f>P136</f>
        <v>0</v>
      </c>
      <c r="W135" s="221">
        <f>W136</f>
        <v>0</v>
      </c>
      <c r="X135" s="220">
        <f>X136</f>
        <v>0</v>
      </c>
      <c r="Y135" s="220">
        <f>Y136</f>
        <v>0</v>
      </c>
    </row>
    <row r="136" spans="1:25" s="270" customFormat="1" ht="18.75" customHeight="1" hidden="1">
      <c r="A136" s="460"/>
      <c r="B136" s="253" t="s">
        <v>554</v>
      </c>
      <c r="C136" s="195"/>
      <c r="D136" s="195" t="s">
        <v>388</v>
      </c>
      <c r="E136" s="195" t="s">
        <v>149</v>
      </c>
      <c r="F136" s="195" t="s">
        <v>563</v>
      </c>
      <c r="G136" s="164" t="s">
        <v>555</v>
      </c>
      <c r="H136" s="221"/>
      <c r="I136" s="221"/>
      <c r="J136" s="221"/>
      <c r="K136" s="221"/>
      <c r="O136" s="289"/>
      <c r="P136" s="221"/>
      <c r="Q136" s="270">
        <v>8</v>
      </c>
      <c r="W136" s="221"/>
      <c r="X136" s="220"/>
      <c r="Y136" s="220"/>
    </row>
    <row r="137" spans="1:25" s="270" customFormat="1" ht="66" customHeight="1">
      <c r="A137" s="460"/>
      <c r="B137" s="350" t="s">
        <v>37</v>
      </c>
      <c r="C137" s="195"/>
      <c r="D137" s="195" t="s">
        <v>388</v>
      </c>
      <c r="E137" s="195" t="s">
        <v>149</v>
      </c>
      <c r="F137" s="202" t="s">
        <v>163</v>
      </c>
      <c r="G137" s="461"/>
      <c r="H137" s="252">
        <f>H140</f>
        <v>85</v>
      </c>
      <c r="I137" s="252"/>
      <c r="J137" s="252">
        <f>J140</f>
        <v>85</v>
      </c>
      <c r="K137" s="252">
        <f>K140</f>
        <v>85</v>
      </c>
      <c r="O137" s="289"/>
      <c r="P137" s="252">
        <f>P140</f>
        <v>182.532</v>
      </c>
      <c r="W137" s="252">
        <f>W140</f>
        <v>12052.685999999998</v>
      </c>
      <c r="X137" s="250">
        <f>X140</f>
        <v>200</v>
      </c>
      <c r="Y137" s="250">
        <f>Y140</f>
        <v>300</v>
      </c>
    </row>
    <row r="138" spans="1:25" s="270" customFormat="1" ht="60.75" customHeight="1" hidden="1">
      <c r="A138" s="460"/>
      <c r="B138" s="196" t="s">
        <v>164</v>
      </c>
      <c r="C138" s="224"/>
      <c r="D138" s="224" t="s">
        <v>388</v>
      </c>
      <c r="E138" s="224" t="s">
        <v>149</v>
      </c>
      <c r="F138" s="224" t="s">
        <v>165</v>
      </c>
      <c r="G138" s="1214" t="s">
        <v>166</v>
      </c>
      <c r="H138" s="1215"/>
      <c r="I138" s="272"/>
      <c r="O138" s="289"/>
      <c r="X138" s="289"/>
      <c r="Y138" s="289"/>
    </row>
    <row r="139" spans="1:25" s="270" customFormat="1" ht="48" customHeight="1" hidden="1">
      <c r="A139" s="460"/>
      <c r="B139" s="196" t="s">
        <v>167</v>
      </c>
      <c r="C139" s="224"/>
      <c r="D139" s="224" t="s">
        <v>388</v>
      </c>
      <c r="E139" s="224" t="s">
        <v>149</v>
      </c>
      <c r="F139" s="224" t="s">
        <v>168</v>
      </c>
      <c r="G139" s="1214" t="s">
        <v>169</v>
      </c>
      <c r="H139" s="1215"/>
      <c r="I139" s="272"/>
      <c r="O139" s="289"/>
      <c r="X139" s="289"/>
      <c r="Y139" s="289"/>
    </row>
    <row r="140" spans="1:25" s="270" customFormat="1" ht="24.75" customHeight="1">
      <c r="A140" s="460"/>
      <c r="B140" s="320" t="s">
        <v>553</v>
      </c>
      <c r="C140" s="224"/>
      <c r="D140" s="195" t="s">
        <v>388</v>
      </c>
      <c r="E140" s="195" t="s">
        <v>149</v>
      </c>
      <c r="F140" s="195" t="s">
        <v>163</v>
      </c>
      <c r="G140" s="164" t="s">
        <v>485</v>
      </c>
      <c r="H140" s="277">
        <v>85</v>
      </c>
      <c r="I140" s="275"/>
      <c r="J140" s="276">
        <v>85</v>
      </c>
      <c r="K140" s="277">
        <v>85</v>
      </c>
      <c r="L140" s="270" t="s">
        <v>647</v>
      </c>
      <c r="O140" s="289"/>
      <c r="P140" s="489">
        <v>182.532</v>
      </c>
      <c r="Q140" s="270">
        <v>9</v>
      </c>
      <c r="W140" s="277">
        <f>85+10469.643+89.096-812.7-21.244+2242.891</f>
        <v>12052.685999999998</v>
      </c>
      <c r="X140" s="274">
        <v>200</v>
      </c>
      <c r="Y140" s="274">
        <v>300</v>
      </c>
    </row>
    <row r="141" spans="1:25" ht="20.25" customHeight="1">
      <c r="A141" s="423"/>
      <c r="B141" s="177" t="s">
        <v>170</v>
      </c>
      <c r="C141" s="195"/>
      <c r="D141" s="202" t="s">
        <v>388</v>
      </c>
      <c r="E141" s="188" t="s">
        <v>171</v>
      </c>
      <c r="F141" s="195"/>
      <c r="G141" s="195"/>
      <c r="H141" s="279">
        <f>H142+H145</f>
        <v>11758.768999999998</v>
      </c>
      <c r="I141" s="181"/>
      <c r="J141" s="279">
        <f>J142+J145</f>
        <v>13625.55</v>
      </c>
      <c r="K141" s="279">
        <f>K142+K145</f>
        <v>15979.505000000001</v>
      </c>
      <c r="P141" s="279">
        <f>P142+P145+P155</f>
        <v>35554.365000000005</v>
      </c>
      <c r="W141" s="279">
        <f>W142+W145+W155</f>
        <v>41119.802</v>
      </c>
      <c r="X141" s="278">
        <f>X142+X145+X155</f>
        <v>31719.939000000002</v>
      </c>
      <c r="Y141" s="278">
        <f>Y142+Y145+Y155</f>
        <v>31084.832000000002</v>
      </c>
    </row>
    <row r="142" spans="1:25" ht="54.75" customHeight="1">
      <c r="A142" s="423"/>
      <c r="B142" s="280" t="s">
        <v>112</v>
      </c>
      <c r="C142" s="202"/>
      <c r="D142" s="179" t="s">
        <v>388</v>
      </c>
      <c r="E142" s="202" t="s">
        <v>171</v>
      </c>
      <c r="F142" s="202" t="s">
        <v>173</v>
      </c>
      <c r="G142" s="229"/>
      <c r="H142" s="221">
        <f>H143</f>
        <v>2275.006</v>
      </c>
      <c r="I142" s="221"/>
      <c r="J142" s="221">
        <f>J143</f>
        <v>6008.35</v>
      </c>
      <c r="K142" s="221">
        <f>K143</f>
        <v>8515.705</v>
      </c>
      <c r="P142" s="221">
        <f>P143</f>
        <v>3000</v>
      </c>
      <c r="W142" s="221">
        <f aca="true" t="shared" si="11" ref="W142:Y143">W143</f>
        <v>2275.006</v>
      </c>
      <c r="X142" s="220">
        <f t="shared" si="11"/>
        <v>3000</v>
      </c>
      <c r="Y142" s="220">
        <f t="shared" si="11"/>
        <v>3500</v>
      </c>
    </row>
    <row r="143" spans="1:25" ht="69.75" customHeight="1">
      <c r="A143" s="423"/>
      <c r="B143" s="253" t="s">
        <v>54</v>
      </c>
      <c r="C143" s="195"/>
      <c r="D143" s="178" t="s">
        <v>388</v>
      </c>
      <c r="E143" s="195" t="s">
        <v>171</v>
      </c>
      <c r="F143" s="195" t="s">
        <v>175</v>
      </c>
      <c r="G143" s="195"/>
      <c r="H143" s="182">
        <f>H144</f>
        <v>2275.006</v>
      </c>
      <c r="I143" s="181"/>
      <c r="J143" s="182">
        <f>J144</f>
        <v>6008.35</v>
      </c>
      <c r="K143" s="182">
        <f>K144</f>
        <v>8515.705</v>
      </c>
      <c r="P143" s="182">
        <f>P144</f>
        <v>3000</v>
      </c>
      <c r="W143" s="182">
        <f t="shared" si="11"/>
        <v>2275.006</v>
      </c>
      <c r="X143" s="180">
        <f t="shared" si="11"/>
        <v>3000</v>
      </c>
      <c r="Y143" s="180">
        <f t="shared" si="11"/>
        <v>3500</v>
      </c>
    </row>
    <row r="144" spans="1:25" ht="24.75" customHeight="1">
      <c r="A144" s="423"/>
      <c r="B144" s="320" t="s">
        <v>553</v>
      </c>
      <c r="C144" s="195"/>
      <c r="D144" s="178" t="s">
        <v>388</v>
      </c>
      <c r="E144" s="195" t="s">
        <v>171</v>
      </c>
      <c r="F144" s="195" t="s">
        <v>175</v>
      </c>
      <c r="G144" s="195" t="s">
        <v>485</v>
      </c>
      <c r="H144" s="180">
        <v>2275.006</v>
      </c>
      <c r="I144" s="192"/>
      <c r="J144" s="281">
        <v>6008.35</v>
      </c>
      <c r="K144" s="281">
        <v>8515.705</v>
      </c>
      <c r="P144" s="386">
        <v>3000</v>
      </c>
      <c r="W144" s="180">
        <v>2275.006</v>
      </c>
      <c r="X144" s="187">
        <v>3000</v>
      </c>
      <c r="Y144" s="187">
        <v>3500</v>
      </c>
    </row>
    <row r="145" spans="1:25" ht="56.25" customHeight="1">
      <c r="A145" s="423"/>
      <c r="B145" s="265" t="s">
        <v>578</v>
      </c>
      <c r="C145" s="195"/>
      <c r="D145" s="202" t="s">
        <v>388</v>
      </c>
      <c r="E145" s="202" t="s">
        <v>171</v>
      </c>
      <c r="F145" s="202" t="s">
        <v>176</v>
      </c>
      <c r="G145" s="229"/>
      <c r="H145" s="221">
        <f>H146+H148</f>
        <v>9483.762999999999</v>
      </c>
      <c r="I145" s="229"/>
      <c r="J145" s="221">
        <f>J146+J148</f>
        <v>7617.2</v>
      </c>
      <c r="K145" s="279">
        <f>K146+K148</f>
        <v>7463.8</v>
      </c>
      <c r="P145" s="221">
        <f>P146+P148</f>
        <v>7617.200000000001</v>
      </c>
      <c r="W145" s="221">
        <f>W146+W148</f>
        <v>9483.762999999999</v>
      </c>
      <c r="X145" s="220">
        <f>X146+X148</f>
        <v>8132.407999999999</v>
      </c>
      <c r="Y145" s="220">
        <f>Y146+Y148</f>
        <v>8666.528</v>
      </c>
    </row>
    <row r="146" spans="1:25" ht="76.5">
      <c r="A146" s="423"/>
      <c r="B146" s="183" t="s">
        <v>55</v>
      </c>
      <c r="C146" s="195"/>
      <c r="D146" s="202" t="s">
        <v>388</v>
      </c>
      <c r="E146" s="202" t="s">
        <v>171</v>
      </c>
      <c r="F146" s="195" t="s">
        <v>177</v>
      </c>
      <c r="G146" s="195"/>
      <c r="H146" s="182">
        <f>H147</f>
        <v>5353.775000000001</v>
      </c>
      <c r="I146" s="181"/>
      <c r="J146" s="181">
        <f>J147</f>
        <v>5406.2</v>
      </c>
      <c r="K146" s="181">
        <f>K147</f>
        <v>5230.3</v>
      </c>
      <c r="P146" s="182">
        <f>P147</f>
        <v>5253.466</v>
      </c>
      <c r="W146" s="182">
        <f>W147</f>
        <v>5353.775000000001</v>
      </c>
      <c r="X146" s="180">
        <f>X147</f>
        <v>5568.674</v>
      </c>
      <c r="Y146" s="180">
        <f>Y147</f>
        <v>5902.794</v>
      </c>
    </row>
    <row r="147" spans="1:25" ht="24.75" customHeight="1">
      <c r="A147" s="423"/>
      <c r="B147" s="320" t="s">
        <v>553</v>
      </c>
      <c r="C147" s="195"/>
      <c r="D147" s="195" t="s">
        <v>388</v>
      </c>
      <c r="E147" s="195" t="s">
        <v>171</v>
      </c>
      <c r="F147" s="195" t="s">
        <v>177</v>
      </c>
      <c r="G147" s="195" t="s">
        <v>485</v>
      </c>
      <c r="H147" s="187">
        <f>5356.1-4835.3+2500.3+2332.675</f>
        <v>5353.775000000001</v>
      </c>
      <c r="I147" s="192"/>
      <c r="J147" s="187">
        <v>5406.2</v>
      </c>
      <c r="K147" s="187">
        <v>5230.3</v>
      </c>
      <c r="P147" s="386">
        <v>5253.466</v>
      </c>
      <c r="W147" s="187">
        <f>5356.1-4835.3+2500.3+2332.675</f>
        <v>5353.775000000001</v>
      </c>
      <c r="X147" s="187">
        <v>5568.674</v>
      </c>
      <c r="Y147" s="187">
        <v>5902.794</v>
      </c>
    </row>
    <row r="148" spans="1:25" ht="78.75" customHeight="1">
      <c r="A148" s="423"/>
      <c r="B148" s="183" t="s">
        <v>56</v>
      </c>
      <c r="C148" s="195"/>
      <c r="D148" s="202" t="s">
        <v>388</v>
      </c>
      <c r="E148" s="202" t="s">
        <v>171</v>
      </c>
      <c r="F148" s="195" t="s">
        <v>179</v>
      </c>
      <c r="G148" s="195"/>
      <c r="H148" s="182">
        <f>H149</f>
        <v>4129.987999999999</v>
      </c>
      <c r="I148" s="182"/>
      <c r="J148" s="182">
        <f>J149</f>
        <v>2211</v>
      </c>
      <c r="K148" s="182">
        <f>K149</f>
        <v>2233.5</v>
      </c>
      <c r="P148" s="182">
        <f>P149</f>
        <v>2363.734</v>
      </c>
      <c r="W148" s="182">
        <f>W149</f>
        <v>4129.987999999999</v>
      </c>
      <c r="X148" s="180">
        <f>X149</f>
        <v>2563.734</v>
      </c>
      <c r="Y148" s="180">
        <f>Y149</f>
        <v>2763.734</v>
      </c>
    </row>
    <row r="149" spans="1:25" ht="24.75" customHeight="1">
      <c r="A149" s="423"/>
      <c r="B149" s="320" t="s">
        <v>553</v>
      </c>
      <c r="C149" s="195"/>
      <c r="D149" s="195" t="s">
        <v>388</v>
      </c>
      <c r="E149" s="195" t="s">
        <v>171</v>
      </c>
      <c r="F149" s="195" t="s">
        <v>179</v>
      </c>
      <c r="G149" s="195" t="s">
        <v>485</v>
      </c>
      <c r="H149" s="180">
        <f>2142.2+1447.788+540</f>
        <v>4129.987999999999</v>
      </c>
      <c r="I149" s="180"/>
      <c r="J149" s="180">
        <v>2211</v>
      </c>
      <c r="K149" s="180">
        <v>2233.5</v>
      </c>
      <c r="P149" s="386">
        <v>2363.734</v>
      </c>
      <c r="W149" s="180">
        <f>2142.2+1447.788+540</f>
        <v>4129.987999999999</v>
      </c>
      <c r="X149" s="187">
        <v>2563.734</v>
      </c>
      <c r="Y149" s="187">
        <v>2763.734</v>
      </c>
    </row>
    <row r="150" spans="1:25" ht="19.5" customHeight="1" hidden="1">
      <c r="A150" s="423"/>
      <c r="B150" s="177" t="s">
        <v>180</v>
      </c>
      <c r="C150" s="195"/>
      <c r="D150" s="202" t="s">
        <v>388</v>
      </c>
      <c r="E150" s="202" t="s">
        <v>181</v>
      </c>
      <c r="F150" s="195"/>
      <c r="G150" s="195"/>
      <c r="H150" s="181">
        <f>H151</f>
        <v>0</v>
      </c>
      <c r="I150" s="181"/>
      <c r="J150" s="181">
        <f aca="true" t="shared" si="12" ref="J150:K153">J151</f>
        <v>0</v>
      </c>
      <c r="K150" s="181">
        <f t="shared" si="12"/>
        <v>0</v>
      </c>
      <c r="P150" s="181">
        <f>P151</f>
        <v>0</v>
      </c>
      <c r="W150" s="181">
        <f aca="true" t="shared" si="13" ref="W150:Y153">W151</f>
        <v>0</v>
      </c>
      <c r="X150" s="192">
        <f t="shared" si="13"/>
        <v>0</v>
      </c>
      <c r="Y150" s="192">
        <f t="shared" si="13"/>
        <v>0</v>
      </c>
    </row>
    <row r="151" spans="1:25" s="270" customFormat="1" ht="39" customHeight="1" hidden="1">
      <c r="A151" s="460"/>
      <c r="B151" s="177" t="s">
        <v>493</v>
      </c>
      <c r="C151" s="195"/>
      <c r="D151" s="202" t="s">
        <v>388</v>
      </c>
      <c r="E151" s="202" t="s">
        <v>181</v>
      </c>
      <c r="F151" s="195"/>
      <c r="G151" s="195"/>
      <c r="H151" s="181">
        <f>H152</f>
        <v>0</v>
      </c>
      <c r="I151" s="181"/>
      <c r="J151" s="181">
        <f t="shared" si="12"/>
        <v>0</v>
      </c>
      <c r="K151" s="181">
        <f t="shared" si="12"/>
        <v>0</v>
      </c>
      <c r="O151" s="289"/>
      <c r="P151" s="181">
        <f>P152</f>
        <v>0</v>
      </c>
      <c r="W151" s="181">
        <f t="shared" si="13"/>
        <v>0</v>
      </c>
      <c r="X151" s="192">
        <f t="shared" si="13"/>
        <v>0</v>
      </c>
      <c r="Y151" s="192">
        <f t="shared" si="13"/>
        <v>0</v>
      </c>
    </row>
    <row r="152" spans="1:25" s="270" customFormat="1" ht="30.75" customHeight="1" hidden="1">
      <c r="A152" s="460"/>
      <c r="B152" s="177" t="s">
        <v>182</v>
      </c>
      <c r="C152" s="195"/>
      <c r="D152" s="202" t="s">
        <v>388</v>
      </c>
      <c r="E152" s="202" t="s">
        <v>181</v>
      </c>
      <c r="F152" s="195" t="s">
        <v>183</v>
      </c>
      <c r="G152" s="461"/>
      <c r="H152" s="283">
        <f>H153</f>
        <v>0</v>
      </c>
      <c r="I152" s="283"/>
      <c r="J152" s="283">
        <f t="shared" si="12"/>
        <v>0</v>
      </c>
      <c r="K152" s="283">
        <f t="shared" si="12"/>
        <v>0</v>
      </c>
      <c r="L152" s="270" t="s">
        <v>648</v>
      </c>
      <c r="O152" s="289"/>
      <c r="P152" s="283">
        <f>P153</f>
        <v>0</v>
      </c>
      <c r="W152" s="283">
        <f t="shared" si="13"/>
        <v>0</v>
      </c>
      <c r="X152" s="282">
        <f t="shared" si="13"/>
        <v>0</v>
      </c>
      <c r="Y152" s="282">
        <f t="shared" si="13"/>
        <v>0</v>
      </c>
    </row>
    <row r="153" spans="1:25" s="270" customFormat="1" ht="26.25" customHeight="1" hidden="1">
      <c r="A153" s="460"/>
      <c r="B153" s="210" t="s">
        <v>184</v>
      </c>
      <c r="C153" s="195"/>
      <c r="D153" s="202" t="s">
        <v>388</v>
      </c>
      <c r="E153" s="202" t="s">
        <v>181</v>
      </c>
      <c r="F153" s="195" t="s">
        <v>185</v>
      </c>
      <c r="G153" s="461"/>
      <c r="H153" s="283">
        <f>H154</f>
        <v>0</v>
      </c>
      <c r="I153" s="283"/>
      <c r="J153" s="283">
        <f t="shared" si="12"/>
        <v>0</v>
      </c>
      <c r="K153" s="283">
        <f t="shared" si="12"/>
        <v>0</v>
      </c>
      <c r="O153" s="289"/>
      <c r="P153" s="283">
        <f>P154</f>
        <v>0</v>
      </c>
      <c r="W153" s="283">
        <f t="shared" si="13"/>
        <v>0</v>
      </c>
      <c r="X153" s="282">
        <f t="shared" si="13"/>
        <v>0</v>
      </c>
      <c r="Y153" s="282">
        <f t="shared" si="13"/>
        <v>0</v>
      </c>
    </row>
    <row r="154" spans="1:25" s="270" customFormat="1" ht="15" customHeight="1" hidden="1">
      <c r="A154" s="460"/>
      <c r="B154" s="210"/>
      <c r="C154" s="195"/>
      <c r="D154" s="202" t="s">
        <v>388</v>
      </c>
      <c r="E154" s="202" t="s">
        <v>181</v>
      </c>
      <c r="F154" s="195" t="s">
        <v>185</v>
      </c>
      <c r="G154" s="461"/>
      <c r="H154" s="283"/>
      <c r="I154" s="283"/>
      <c r="J154" s="283"/>
      <c r="K154" s="283"/>
      <c r="O154" s="289"/>
      <c r="P154" s="283"/>
      <c r="W154" s="283"/>
      <c r="X154" s="282"/>
      <c r="Y154" s="282"/>
    </row>
    <row r="155" spans="1:25" s="270" customFormat="1" ht="38.25">
      <c r="A155" s="460"/>
      <c r="B155" s="177" t="s">
        <v>493</v>
      </c>
      <c r="C155" s="195"/>
      <c r="D155" s="202" t="s">
        <v>388</v>
      </c>
      <c r="E155" s="202" t="s">
        <v>171</v>
      </c>
      <c r="F155" s="202" t="s">
        <v>494</v>
      </c>
      <c r="G155" s="461"/>
      <c r="H155" s="283"/>
      <c r="I155" s="283"/>
      <c r="J155" s="283"/>
      <c r="K155" s="283"/>
      <c r="O155" s="289"/>
      <c r="P155" s="279">
        <f>P156+P158</f>
        <v>24937.165</v>
      </c>
      <c r="W155" s="279">
        <f>W156+W158</f>
        <v>29361.033000000003</v>
      </c>
      <c r="X155" s="278">
        <f>X156+X158</f>
        <v>20587.531000000003</v>
      </c>
      <c r="Y155" s="278">
        <f>Y156+Y158</f>
        <v>18918.304</v>
      </c>
    </row>
    <row r="156" spans="1:25" s="270" customFormat="1" ht="51">
      <c r="A156" s="460"/>
      <c r="B156" s="210" t="s">
        <v>39</v>
      </c>
      <c r="C156" s="195"/>
      <c r="D156" s="195" t="s">
        <v>388</v>
      </c>
      <c r="E156" s="195" t="s">
        <v>171</v>
      </c>
      <c r="F156" s="202" t="s">
        <v>23</v>
      </c>
      <c r="G156" s="461"/>
      <c r="H156" s="283"/>
      <c r="I156" s="283"/>
      <c r="J156" s="283"/>
      <c r="K156" s="283"/>
      <c r="O156" s="289"/>
      <c r="P156" s="372">
        <f>P157</f>
        <v>17908.526</v>
      </c>
      <c r="W156" s="372">
        <f>W157</f>
        <v>16610.751</v>
      </c>
      <c r="X156" s="507">
        <f>X157</f>
        <v>12819.531</v>
      </c>
      <c r="Y156" s="507">
        <f>Y157</f>
        <v>10841.504</v>
      </c>
    </row>
    <row r="157" spans="1:25" s="270" customFormat="1" ht="25.5">
      <c r="A157" s="460"/>
      <c r="B157" s="320" t="s">
        <v>553</v>
      </c>
      <c r="C157" s="195"/>
      <c r="D157" s="195" t="s">
        <v>388</v>
      </c>
      <c r="E157" s="195" t="s">
        <v>171</v>
      </c>
      <c r="F157" s="195" t="s">
        <v>23</v>
      </c>
      <c r="G157" s="164" t="s">
        <v>485</v>
      </c>
      <c r="H157" s="283"/>
      <c r="I157" s="283"/>
      <c r="J157" s="283"/>
      <c r="K157" s="283"/>
      <c r="O157" s="289"/>
      <c r="P157" s="492">
        <v>17908.526</v>
      </c>
      <c r="W157" s="372">
        <f>10885.405+1416.24+4309.106</f>
        <v>16610.751</v>
      </c>
      <c r="X157" s="507">
        <v>12819.531</v>
      </c>
      <c r="Y157" s="507">
        <f>9221.504+1620</f>
        <v>10841.504</v>
      </c>
    </row>
    <row r="158" spans="1:25" s="270" customFormat="1" ht="76.5">
      <c r="A158" s="460"/>
      <c r="B158" s="320" t="s">
        <v>40</v>
      </c>
      <c r="C158" s="195"/>
      <c r="D158" s="195" t="s">
        <v>388</v>
      </c>
      <c r="E158" s="195" t="s">
        <v>171</v>
      </c>
      <c r="F158" s="202" t="s">
        <v>24</v>
      </c>
      <c r="G158" s="461"/>
      <c r="H158" s="283"/>
      <c r="I158" s="283"/>
      <c r="J158" s="283"/>
      <c r="K158" s="283"/>
      <c r="O158" s="289"/>
      <c r="P158" s="372">
        <f>P159</f>
        <v>7028.639</v>
      </c>
      <c r="W158" s="372">
        <f>W159</f>
        <v>12750.282000000001</v>
      </c>
      <c r="X158" s="507">
        <f>X159</f>
        <v>7768</v>
      </c>
      <c r="Y158" s="507">
        <f>Y159</f>
        <v>8076.8</v>
      </c>
    </row>
    <row r="159" spans="1:25" s="270" customFormat="1" ht="25.5">
      <c r="A159" s="460"/>
      <c r="B159" s="320" t="s">
        <v>553</v>
      </c>
      <c r="C159" s="195"/>
      <c r="D159" s="195" t="s">
        <v>388</v>
      </c>
      <c r="E159" s="195" t="s">
        <v>171</v>
      </c>
      <c r="F159" s="195" t="s">
        <v>24</v>
      </c>
      <c r="G159" s="164" t="s">
        <v>485</v>
      </c>
      <c r="H159" s="283"/>
      <c r="I159" s="283"/>
      <c r="J159" s="283"/>
      <c r="K159" s="283"/>
      <c r="O159" s="289"/>
      <c r="P159" s="492">
        <v>7028.639</v>
      </c>
      <c r="W159" s="372">
        <f>12993.173+2000-2242.891</f>
        <v>12750.282000000001</v>
      </c>
      <c r="X159" s="507">
        <v>7768</v>
      </c>
      <c r="Y159" s="507">
        <v>8076.8</v>
      </c>
    </row>
    <row r="160" spans="1:27" s="289" customFormat="1" ht="15">
      <c r="A160" s="463"/>
      <c r="B160" s="464" t="s">
        <v>186</v>
      </c>
      <c r="C160" s="465"/>
      <c r="D160" s="465" t="s">
        <v>187</v>
      </c>
      <c r="E160" s="466"/>
      <c r="F160" s="467"/>
      <c r="G160" s="468"/>
      <c r="H160" s="469">
        <f>H161</f>
        <v>160</v>
      </c>
      <c r="I160" s="469"/>
      <c r="J160" s="469">
        <f aca="true" t="shared" si="14" ref="J160:K162">J161</f>
        <v>172</v>
      </c>
      <c r="K160" s="469">
        <f t="shared" si="14"/>
        <v>184</v>
      </c>
      <c r="P160" s="469">
        <f>P161</f>
        <v>272</v>
      </c>
      <c r="W160" s="469">
        <f aca="true" t="shared" si="15" ref="W160:Y162">W161</f>
        <v>160</v>
      </c>
      <c r="X160" s="618">
        <f t="shared" si="15"/>
        <v>284</v>
      </c>
      <c r="Y160" s="618">
        <f t="shared" si="15"/>
        <v>302</v>
      </c>
      <c r="Z160" s="513">
        <v>284</v>
      </c>
      <c r="AA160" s="513">
        <v>302</v>
      </c>
    </row>
    <row r="161" spans="1:25" ht="15.75">
      <c r="A161" s="423"/>
      <c r="B161" s="177" t="s">
        <v>188</v>
      </c>
      <c r="C161" s="202"/>
      <c r="D161" s="202" t="s">
        <v>187</v>
      </c>
      <c r="E161" s="202" t="s">
        <v>189</v>
      </c>
      <c r="F161" s="270"/>
      <c r="G161" s="195"/>
      <c r="H161" s="175">
        <f>H162</f>
        <v>160</v>
      </c>
      <c r="I161" s="175"/>
      <c r="J161" s="175">
        <f t="shared" si="14"/>
        <v>172</v>
      </c>
      <c r="K161" s="175">
        <f t="shared" si="14"/>
        <v>184</v>
      </c>
      <c r="P161" s="175">
        <f>P162</f>
        <v>272</v>
      </c>
      <c r="W161" s="175">
        <f t="shared" si="15"/>
        <v>160</v>
      </c>
      <c r="X161" s="175">
        <f t="shared" si="15"/>
        <v>284</v>
      </c>
      <c r="Y161" s="175">
        <f t="shared" si="15"/>
        <v>302</v>
      </c>
    </row>
    <row r="162" spans="1:25" ht="53.25" customHeight="1">
      <c r="A162" s="423"/>
      <c r="B162" s="177" t="s">
        <v>473</v>
      </c>
      <c r="C162" s="202"/>
      <c r="D162" s="202" t="s">
        <v>187</v>
      </c>
      <c r="E162" s="202" t="s">
        <v>189</v>
      </c>
      <c r="F162" s="202" t="s">
        <v>190</v>
      </c>
      <c r="G162" s="229"/>
      <c r="H162" s="221">
        <f>H163</f>
        <v>160</v>
      </c>
      <c r="I162" s="221"/>
      <c r="J162" s="221">
        <f t="shared" si="14"/>
        <v>172</v>
      </c>
      <c r="K162" s="221">
        <f t="shared" si="14"/>
        <v>184</v>
      </c>
      <c r="P162" s="221">
        <f>P163</f>
        <v>272</v>
      </c>
      <c r="W162" s="221">
        <f t="shared" si="15"/>
        <v>160</v>
      </c>
      <c r="X162" s="220">
        <f t="shared" si="15"/>
        <v>284</v>
      </c>
      <c r="Y162" s="220">
        <f t="shared" si="15"/>
        <v>302</v>
      </c>
    </row>
    <row r="163" spans="1:25" ht="76.5">
      <c r="A163" s="423"/>
      <c r="B163" s="222" t="s">
        <v>474</v>
      </c>
      <c r="C163" s="202"/>
      <c r="D163" s="202" t="s">
        <v>187</v>
      </c>
      <c r="E163" s="202" t="s">
        <v>189</v>
      </c>
      <c r="F163" s="202" t="s">
        <v>192</v>
      </c>
      <c r="G163" s="195"/>
      <c r="H163" s="175">
        <f>H166</f>
        <v>160</v>
      </c>
      <c r="I163" s="175"/>
      <c r="J163" s="175">
        <f>J166</f>
        <v>172</v>
      </c>
      <c r="K163" s="175">
        <f>K166</f>
        <v>184</v>
      </c>
      <c r="P163" s="175">
        <f>P166</f>
        <v>272</v>
      </c>
      <c r="W163" s="175">
        <f>W166</f>
        <v>160</v>
      </c>
      <c r="X163" s="175">
        <f>X166</f>
        <v>284</v>
      </c>
      <c r="Y163" s="175">
        <f>Y166</f>
        <v>302</v>
      </c>
    </row>
    <row r="164" spans="1:25" ht="75" customHeight="1" hidden="1">
      <c r="A164" s="423"/>
      <c r="B164" s="191" t="s">
        <v>193</v>
      </c>
      <c r="C164" s="202"/>
      <c r="D164" s="202" t="s">
        <v>187</v>
      </c>
      <c r="E164" s="202" t="s">
        <v>189</v>
      </c>
      <c r="F164" s="195" t="s">
        <v>194</v>
      </c>
      <c r="G164" s="195"/>
      <c r="H164" s="175"/>
      <c r="I164" s="175"/>
      <c r="J164" s="175"/>
      <c r="K164" s="175"/>
      <c r="P164" s="175"/>
      <c r="W164" s="175"/>
      <c r="X164" s="175"/>
      <c r="Y164" s="175"/>
    </row>
    <row r="165" spans="1:25" ht="24.75" customHeight="1" hidden="1">
      <c r="A165" s="423"/>
      <c r="B165" s="320" t="s">
        <v>553</v>
      </c>
      <c r="C165" s="202"/>
      <c r="D165" s="202" t="s">
        <v>187</v>
      </c>
      <c r="E165" s="202" t="s">
        <v>189</v>
      </c>
      <c r="F165" s="195" t="s">
        <v>194</v>
      </c>
      <c r="G165" s="195" t="s">
        <v>485</v>
      </c>
      <c r="H165" s="175"/>
      <c r="I165" s="175"/>
      <c r="J165" s="175"/>
      <c r="K165" s="175"/>
      <c r="P165" s="175"/>
      <c r="W165" s="175"/>
      <c r="X165" s="175"/>
      <c r="Y165" s="175"/>
    </row>
    <row r="166" spans="1:25" ht="77.25" customHeight="1">
      <c r="A166" s="423"/>
      <c r="B166" s="183" t="s">
        <v>50</v>
      </c>
      <c r="C166" s="202"/>
      <c r="D166" s="202" t="s">
        <v>187</v>
      </c>
      <c r="E166" s="202" t="s">
        <v>189</v>
      </c>
      <c r="F166" s="195" t="s">
        <v>194</v>
      </c>
      <c r="G166" s="195"/>
      <c r="H166" s="175">
        <f>H167</f>
        <v>160</v>
      </c>
      <c r="I166" s="175"/>
      <c r="J166" s="175">
        <f>J167</f>
        <v>172</v>
      </c>
      <c r="K166" s="175">
        <f>K167</f>
        <v>184</v>
      </c>
      <c r="P166" s="175">
        <f>P167</f>
        <v>272</v>
      </c>
      <c r="W166" s="175">
        <f>W167</f>
        <v>160</v>
      </c>
      <c r="X166" s="175">
        <f>X167</f>
        <v>284</v>
      </c>
      <c r="Y166" s="175">
        <f>Y167</f>
        <v>302</v>
      </c>
    </row>
    <row r="167" spans="1:25" ht="24.75" customHeight="1">
      <c r="A167" s="423"/>
      <c r="B167" s="320" t="s">
        <v>553</v>
      </c>
      <c r="C167" s="202"/>
      <c r="D167" s="202" t="s">
        <v>187</v>
      </c>
      <c r="E167" s="202" t="s">
        <v>189</v>
      </c>
      <c r="F167" s="195" t="s">
        <v>194</v>
      </c>
      <c r="G167" s="195" t="s">
        <v>485</v>
      </c>
      <c r="H167" s="175">
        <v>160</v>
      </c>
      <c r="I167" s="175"/>
      <c r="J167" s="175">
        <v>172</v>
      </c>
      <c r="K167" s="175">
        <v>184</v>
      </c>
      <c r="P167" s="404">
        <v>272</v>
      </c>
      <c r="W167" s="175">
        <v>160</v>
      </c>
      <c r="X167" s="175">
        <v>284</v>
      </c>
      <c r="Y167" s="175">
        <v>302</v>
      </c>
    </row>
    <row r="168" spans="1:25" ht="13.5" customHeight="1" hidden="1">
      <c r="A168" s="470">
        <v>7</v>
      </c>
      <c r="B168" s="148" t="s">
        <v>606</v>
      </c>
      <c r="C168" s="149"/>
      <c r="D168" s="149" t="s">
        <v>607</v>
      </c>
      <c r="E168" s="149"/>
      <c r="F168" s="149"/>
      <c r="G168" s="149"/>
      <c r="H168" s="153">
        <f>H169+H176</f>
        <v>7152.5</v>
      </c>
      <c r="I168" s="153"/>
      <c r="J168" s="153">
        <f>J169+J176</f>
        <v>7583.5</v>
      </c>
      <c r="K168" s="153">
        <f>K169+K176</f>
        <v>8198.5</v>
      </c>
      <c r="P168" s="153">
        <f>P169+P176</f>
        <v>7152.5</v>
      </c>
      <c r="W168" s="153">
        <f>W169+W176</f>
        <v>7152.5</v>
      </c>
      <c r="X168" s="288">
        <f>X169+X176</f>
        <v>7152.5</v>
      </c>
      <c r="Y168" s="288">
        <f>Y169+Y176</f>
        <v>7152.5</v>
      </c>
    </row>
    <row r="169" spans="1:25" ht="15" customHeight="1" hidden="1">
      <c r="A169" s="423"/>
      <c r="B169" s="177" t="s">
        <v>608</v>
      </c>
      <c r="C169" s="202"/>
      <c r="D169" s="202" t="s">
        <v>607</v>
      </c>
      <c r="E169" s="202" t="s">
        <v>609</v>
      </c>
      <c r="F169" s="202"/>
      <c r="G169" s="202"/>
      <c r="H169" s="161">
        <f>H170</f>
        <v>5947</v>
      </c>
      <c r="I169" s="161"/>
      <c r="J169" s="161">
        <f aca="true" t="shared" si="16" ref="J169:K171">J170</f>
        <v>6305</v>
      </c>
      <c r="K169" s="161">
        <f t="shared" si="16"/>
        <v>6960</v>
      </c>
      <c r="P169" s="161">
        <f>P170</f>
        <v>5947</v>
      </c>
      <c r="W169" s="161">
        <f aca="true" t="shared" si="17" ref="W169:Y171">W170</f>
        <v>5947</v>
      </c>
      <c r="X169" s="160">
        <f t="shared" si="17"/>
        <v>5947</v>
      </c>
      <c r="Y169" s="160">
        <f t="shared" si="17"/>
        <v>5947</v>
      </c>
    </row>
    <row r="170" spans="1:25" ht="55.5" customHeight="1" hidden="1">
      <c r="A170" s="423"/>
      <c r="B170" s="177" t="s">
        <v>31</v>
      </c>
      <c r="C170" s="202"/>
      <c r="D170" s="202" t="s">
        <v>607</v>
      </c>
      <c r="E170" s="202" t="s">
        <v>609</v>
      </c>
      <c r="F170" s="202" t="s">
        <v>190</v>
      </c>
      <c r="G170" s="229"/>
      <c r="H170" s="221">
        <f>H171</f>
        <v>5947</v>
      </c>
      <c r="I170" s="221"/>
      <c r="J170" s="221">
        <f t="shared" si="16"/>
        <v>6305</v>
      </c>
      <c r="K170" s="221">
        <f t="shared" si="16"/>
        <v>6960</v>
      </c>
      <c r="P170" s="221">
        <f>P171</f>
        <v>5947</v>
      </c>
      <c r="W170" s="221">
        <f t="shared" si="17"/>
        <v>5947</v>
      </c>
      <c r="X170" s="220">
        <f t="shared" si="17"/>
        <v>5947</v>
      </c>
      <c r="Y170" s="220">
        <f t="shared" si="17"/>
        <v>5947</v>
      </c>
    </row>
    <row r="171" spans="1:25" ht="83.25" customHeight="1" hidden="1">
      <c r="A171" s="423"/>
      <c r="B171" s="222" t="s">
        <v>610</v>
      </c>
      <c r="C171" s="195"/>
      <c r="D171" s="195" t="s">
        <v>607</v>
      </c>
      <c r="E171" s="195" t="s">
        <v>609</v>
      </c>
      <c r="F171" s="195" t="s">
        <v>611</v>
      </c>
      <c r="G171" s="195"/>
      <c r="H171" s="190">
        <f>H172</f>
        <v>5947</v>
      </c>
      <c r="I171" s="190"/>
      <c r="J171" s="190">
        <f t="shared" si="16"/>
        <v>6305</v>
      </c>
      <c r="K171" s="190">
        <f t="shared" si="16"/>
        <v>6960</v>
      </c>
      <c r="P171" s="190">
        <f>P172</f>
        <v>5947</v>
      </c>
      <c r="W171" s="190">
        <f t="shared" si="17"/>
        <v>5947</v>
      </c>
      <c r="X171" s="173">
        <f t="shared" si="17"/>
        <v>5947</v>
      </c>
      <c r="Y171" s="173">
        <f t="shared" si="17"/>
        <v>5947</v>
      </c>
    </row>
    <row r="172" spans="1:25" ht="66" customHeight="1" hidden="1">
      <c r="A172" s="423"/>
      <c r="B172" s="183" t="s">
        <v>612</v>
      </c>
      <c r="C172" s="195"/>
      <c r="D172" s="195" t="s">
        <v>607</v>
      </c>
      <c r="E172" s="195" t="s">
        <v>609</v>
      </c>
      <c r="F172" s="195" t="s">
        <v>613</v>
      </c>
      <c r="G172" s="195"/>
      <c r="H172" s="190">
        <f>H173+H174+H175</f>
        <v>5947</v>
      </c>
      <c r="I172" s="190"/>
      <c r="J172" s="190">
        <f>J173+J174+J175</f>
        <v>6305</v>
      </c>
      <c r="K172" s="190">
        <f>K173+K174+K175</f>
        <v>6960</v>
      </c>
      <c r="P172" s="190">
        <f>P173+P174+P175</f>
        <v>5947</v>
      </c>
      <c r="W172" s="190">
        <f>W173+W174+W175</f>
        <v>5947</v>
      </c>
      <c r="X172" s="173">
        <f>X173+X174+X175</f>
        <v>5947</v>
      </c>
      <c r="Y172" s="173">
        <f>Y173+Y174+Y175</f>
        <v>5947</v>
      </c>
    </row>
    <row r="173" spans="1:25" ht="15" customHeight="1" hidden="1">
      <c r="A173" s="423"/>
      <c r="B173" s="171" t="s">
        <v>614</v>
      </c>
      <c r="C173" s="195"/>
      <c r="D173" s="195" t="s">
        <v>607</v>
      </c>
      <c r="E173" s="195" t="s">
        <v>609</v>
      </c>
      <c r="F173" s="195" t="s">
        <v>613</v>
      </c>
      <c r="G173" s="195" t="s">
        <v>615</v>
      </c>
      <c r="H173" s="291">
        <v>4171.287</v>
      </c>
      <c r="I173" s="291"/>
      <c r="J173" s="190">
        <v>5305.114</v>
      </c>
      <c r="K173" s="190">
        <v>6631.482</v>
      </c>
      <c r="P173" s="291">
        <v>4171.287</v>
      </c>
      <c r="W173" s="291">
        <v>4171.287</v>
      </c>
      <c r="X173" s="290">
        <v>4171.287</v>
      </c>
      <c r="Y173" s="290">
        <v>4171.287</v>
      </c>
    </row>
    <row r="174" spans="1:25" ht="24.75" customHeight="1" hidden="1">
      <c r="A174" s="423"/>
      <c r="B174" s="320" t="s">
        <v>553</v>
      </c>
      <c r="C174" s="195"/>
      <c r="D174" s="195" t="s">
        <v>607</v>
      </c>
      <c r="E174" s="195" t="s">
        <v>609</v>
      </c>
      <c r="F174" s="195" t="s">
        <v>613</v>
      </c>
      <c r="G174" s="195" t="s">
        <v>485</v>
      </c>
      <c r="H174" s="190">
        <f>1775.713-0.713</f>
        <v>1775</v>
      </c>
      <c r="I174" s="190"/>
      <c r="J174" s="190">
        <f>999.886-0.886</f>
        <v>999</v>
      </c>
      <c r="K174" s="190">
        <v>328</v>
      </c>
      <c r="P174" s="190">
        <f>1775.713-0.713</f>
        <v>1775</v>
      </c>
      <c r="W174" s="190">
        <f>1775.713-0.713</f>
        <v>1775</v>
      </c>
      <c r="X174" s="173">
        <f>1775.713-0.713</f>
        <v>1775</v>
      </c>
      <c r="Y174" s="173">
        <f>1775.713-0.713</f>
        <v>1775</v>
      </c>
    </row>
    <row r="175" spans="1:25" ht="15" customHeight="1" hidden="1">
      <c r="A175" s="423"/>
      <c r="B175" s="171" t="s">
        <v>508</v>
      </c>
      <c r="C175" s="195"/>
      <c r="D175" s="195" t="s">
        <v>607</v>
      </c>
      <c r="E175" s="195" t="s">
        <v>609</v>
      </c>
      <c r="F175" s="195" t="s">
        <v>613</v>
      </c>
      <c r="G175" s="195" t="s">
        <v>509</v>
      </c>
      <c r="H175" s="197">
        <v>0.713</v>
      </c>
      <c r="I175" s="197"/>
      <c r="J175" s="197">
        <v>0.886</v>
      </c>
      <c r="K175" s="197">
        <v>0.518</v>
      </c>
      <c r="P175" s="197">
        <v>0.713</v>
      </c>
      <c r="W175" s="197">
        <v>0.713</v>
      </c>
      <c r="X175" s="175">
        <v>0.713</v>
      </c>
      <c r="Y175" s="175">
        <v>0.713</v>
      </c>
    </row>
    <row r="176" spans="1:25" ht="30.75" customHeight="1" hidden="1">
      <c r="A176" s="423"/>
      <c r="B176" s="177" t="s">
        <v>616</v>
      </c>
      <c r="C176" s="202"/>
      <c r="D176" s="202" t="s">
        <v>607</v>
      </c>
      <c r="E176" s="202" t="s">
        <v>617</v>
      </c>
      <c r="F176" s="195"/>
      <c r="G176" s="195"/>
      <c r="H176" s="161">
        <f>H177</f>
        <v>1205.5</v>
      </c>
      <c r="I176" s="161"/>
      <c r="J176" s="161">
        <f aca="true" t="shared" si="18" ref="J176:K179">J177</f>
        <v>1278.5</v>
      </c>
      <c r="K176" s="161">
        <f t="shared" si="18"/>
        <v>1238.5</v>
      </c>
      <c r="P176" s="161">
        <f>P177</f>
        <v>1205.5</v>
      </c>
      <c r="W176" s="161">
        <f aca="true" t="shared" si="19" ref="W176:Y179">W177</f>
        <v>1205.5</v>
      </c>
      <c r="X176" s="160">
        <f t="shared" si="19"/>
        <v>1205.5</v>
      </c>
      <c r="Y176" s="160">
        <f t="shared" si="19"/>
        <v>1205.5</v>
      </c>
    </row>
    <row r="177" spans="1:25" ht="39" customHeight="1" hidden="1">
      <c r="A177" s="423"/>
      <c r="B177" s="177" t="s">
        <v>31</v>
      </c>
      <c r="C177" s="202"/>
      <c r="D177" s="202" t="s">
        <v>607</v>
      </c>
      <c r="E177" s="202" t="s">
        <v>617</v>
      </c>
      <c r="F177" s="202" t="s">
        <v>190</v>
      </c>
      <c r="G177" s="229"/>
      <c r="H177" s="221">
        <f>H178</f>
        <v>1205.5</v>
      </c>
      <c r="I177" s="221"/>
      <c r="J177" s="221">
        <f t="shared" si="18"/>
        <v>1278.5</v>
      </c>
      <c r="K177" s="221">
        <f t="shared" si="18"/>
        <v>1238.5</v>
      </c>
      <c r="P177" s="221">
        <f>P178</f>
        <v>1205.5</v>
      </c>
      <c r="W177" s="221">
        <f t="shared" si="19"/>
        <v>1205.5</v>
      </c>
      <c r="X177" s="220">
        <f t="shared" si="19"/>
        <v>1205.5</v>
      </c>
      <c r="Y177" s="220">
        <f t="shared" si="19"/>
        <v>1205.5</v>
      </c>
    </row>
    <row r="178" spans="1:25" ht="85.5" customHeight="1" hidden="1">
      <c r="A178" s="423"/>
      <c r="B178" s="222" t="s">
        <v>618</v>
      </c>
      <c r="C178" s="195"/>
      <c r="D178" s="195" t="s">
        <v>607</v>
      </c>
      <c r="E178" s="195" t="s">
        <v>617</v>
      </c>
      <c r="F178" s="195" t="s">
        <v>619</v>
      </c>
      <c r="G178" s="195"/>
      <c r="H178" s="190">
        <f>H179</f>
        <v>1205.5</v>
      </c>
      <c r="I178" s="190"/>
      <c r="J178" s="190">
        <f t="shared" si="18"/>
        <v>1278.5</v>
      </c>
      <c r="K178" s="190">
        <f t="shared" si="18"/>
        <v>1238.5</v>
      </c>
      <c r="P178" s="190">
        <f>P179</f>
        <v>1205.5</v>
      </c>
      <c r="W178" s="190">
        <f t="shared" si="19"/>
        <v>1205.5</v>
      </c>
      <c r="X178" s="173">
        <f t="shared" si="19"/>
        <v>1205.5</v>
      </c>
      <c r="Y178" s="173">
        <f t="shared" si="19"/>
        <v>1205.5</v>
      </c>
    </row>
    <row r="179" spans="1:25" ht="15" customHeight="1" hidden="1">
      <c r="A179" s="423"/>
      <c r="B179" s="183" t="s">
        <v>649</v>
      </c>
      <c r="C179" s="195"/>
      <c r="D179" s="195" t="s">
        <v>607</v>
      </c>
      <c r="E179" s="195" t="s">
        <v>617</v>
      </c>
      <c r="F179" s="195" t="s">
        <v>621</v>
      </c>
      <c r="G179" s="195"/>
      <c r="H179" s="190">
        <f>H180</f>
        <v>1205.5</v>
      </c>
      <c r="I179" s="190"/>
      <c r="J179" s="190">
        <f t="shared" si="18"/>
        <v>1278.5</v>
      </c>
      <c r="K179" s="190">
        <f t="shared" si="18"/>
        <v>1238.5</v>
      </c>
      <c r="P179" s="190">
        <f>P180</f>
        <v>1205.5</v>
      </c>
      <c r="W179" s="190">
        <f t="shared" si="19"/>
        <v>1205.5</v>
      </c>
      <c r="X179" s="173">
        <f t="shared" si="19"/>
        <v>1205.5</v>
      </c>
      <c r="Y179" s="173">
        <f t="shared" si="19"/>
        <v>1205.5</v>
      </c>
    </row>
    <row r="180" spans="1:25" ht="24.75" customHeight="1" hidden="1">
      <c r="A180" s="423"/>
      <c r="B180" s="320" t="s">
        <v>553</v>
      </c>
      <c r="C180" s="195"/>
      <c r="D180" s="195" t="s">
        <v>607</v>
      </c>
      <c r="E180" s="195" t="s">
        <v>617</v>
      </c>
      <c r="F180" s="195" t="s">
        <v>621</v>
      </c>
      <c r="G180" s="195" t="s">
        <v>485</v>
      </c>
      <c r="H180" s="190">
        <v>1205.5</v>
      </c>
      <c r="I180" s="190"/>
      <c r="J180" s="190">
        <v>1278.5</v>
      </c>
      <c r="K180" s="190">
        <v>1238.5</v>
      </c>
      <c r="P180" s="190">
        <v>1205.5</v>
      </c>
      <c r="W180" s="190">
        <v>1205.5</v>
      </c>
      <c r="X180" s="173">
        <v>1205.5</v>
      </c>
      <c r="Y180" s="173">
        <v>1205.5</v>
      </c>
    </row>
    <row r="181" spans="1:25" s="293" customFormat="1" ht="52.5" customHeight="1" hidden="1">
      <c r="A181" s="423"/>
      <c r="B181" s="292" t="s">
        <v>198</v>
      </c>
      <c r="C181" s="164"/>
      <c r="D181" s="164" t="s">
        <v>607</v>
      </c>
      <c r="E181" s="195" t="s">
        <v>617</v>
      </c>
      <c r="F181" s="164" t="s">
        <v>199</v>
      </c>
      <c r="G181" s="224"/>
      <c r="H181" s="197"/>
      <c r="I181" s="197"/>
      <c r="J181" s="197"/>
      <c r="K181" s="197"/>
      <c r="O181" s="471"/>
      <c r="P181" s="197"/>
      <c r="W181" s="197"/>
      <c r="X181" s="175"/>
      <c r="Y181" s="175"/>
    </row>
    <row r="182" spans="1:27" s="289" customFormat="1" ht="14.25">
      <c r="A182" s="463"/>
      <c r="B182" s="472" t="s">
        <v>200</v>
      </c>
      <c r="C182" s="473"/>
      <c r="D182" s="473" t="s">
        <v>201</v>
      </c>
      <c r="E182" s="473"/>
      <c r="F182" s="473"/>
      <c r="G182" s="473"/>
      <c r="H182" s="474">
        <f>H183+H186</f>
        <v>412.5</v>
      </c>
      <c r="I182" s="474"/>
      <c r="J182" s="474">
        <f>J183+J186</f>
        <v>412.5</v>
      </c>
      <c r="K182" s="474">
        <f>K183+K186</f>
        <v>412.5</v>
      </c>
      <c r="P182" s="474">
        <f>P183+P186</f>
        <v>201.32</v>
      </c>
      <c r="W182" s="474">
        <f>W183+W186</f>
        <v>412.5</v>
      </c>
      <c r="X182" s="474">
        <f>X183+X186</f>
        <v>412.5</v>
      </c>
      <c r="Y182" s="474">
        <f>Y183+Y186</f>
        <v>412.5</v>
      </c>
      <c r="Z182" s="509">
        <v>412.5</v>
      </c>
      <c r="AA182" s="509">
        <v>412.5</v>
      </c>
    </row>
    <row r="183" spans="1:25" ht="15.75">
      <c r="A183" s="423"/>
      <c r="B183" s="234" t="s">
        <v>202</v>
      </c>
      <c r="C183" s="162"/>
      <c r="D183" s="202" t="s">
        <v>201</v>
      </c>
      <c r="E183" s="202" t="s">
        <v>203</v>
      </c>
      <c r="F183" s="162"/>
      <c r="G183" s="162"/>
      <c r="H183" s="181">
        <f>H184</f>
        <v>240.5</v>
      </c>
      <c r="I183" s="181"/>
      <c r="J183" s="181">
        <f>J184</f>
        <v>240.5</v>
      </c>
      <c r="K183" s="181">
        <f>K184</f>
        <v>240.5</v>
      </c>
      <c r="P183" s="181">
        <f>P184</f>
        <v>48</v>
      </c>
      <c r="W183" s="181">
        <f aca="true" t="shared" si="20" ref="W183:Y184">W184</f>
        <v>240.5</v>
      </c>
      <c r="X183" s="192">
        <f t="shared" si="20"/>
        <v>240.5</v>
      </c>
      <c r="Y183" s="192">
        <f t="shared" si="20"/>
        <v>240.5</v>
      </c>
    </row>
    <row r="184" spans="1:25" ht="45" customHeight="1">
      <c r="A184" s="423"/>
      <c r="B184" s="639" t="s">
        <v>34</v>
      </c>
      <c r="C184" s="162"/>
      <c r="D184" s="195" t="s">
        <v>201</v>
      </c>
      <c r="E184" s="195" t="s">
        <v>203</v>
      </c>
      <c r="F184" s="435">
        <v>9900308</v>
      </c>
      <c r="G184" s="162"/>
      <c r="H184" s="176">
        <f>H185</f>
        <v>240.5</v>
      </c>
      <c r="I184" s="176"/>
      <c r="J184" s="176">
        <f>J185</f>
        <v>240.5</v>
      </c>
      <c r="K184" s="176">
        <f>K185</f>
        <v>240.5</v>
      </c>
      <c r="P184" s="176">
        <f>P185</f>
        <v>48</v>
      </c>
      <c r="W184" s="176">
        <f t="shared" si="20"/>
        <v>240.5</v>
      </c>
      <c r="X184" s="193">
        <f t="shared" si="20"/>
        <v>240.5</v>
      </c>
      <c r="Y184" s="193">
        <f t="shared" si="20"/>
        <v>240.5</v>
      </c>
    </row>
    <row r="185" spans="1:25" ht="25.5" customHeight="1">
      <c r="A185" s="423"/>
      <c r="B185" s="259" t="s">
        <v>637</v>
      </c>
      <c r="C185" s="162"/>
      <c r="D185" s="195" t="s">
        <v>201</v>
      </c>
      <c r="E185" s="195" t="s">
        <v>203</v>
      </c>
      <c r="F185" s="475">
        <v>9900308</v>
      </c>
      <c r="G185" s="164" t="s">
        <v>638</v>
      </c>
      <c r="H185" s="176">
        <v>240.5</v>
      </c>
      <c r="I185" s="176"/>
      <c r="J185" s="176">
        <v>240.5</v>
      </c>
      <c r="K185" s="176">
        <v>240.5</v>
      </c>
      <c r="P185" s="401">
        <v>48</v>
      </c>
      <c r="W185" s="176">
        <v>240.5</v>
      </c>
      <c r="X185" s="193">
        <v>240.5</v>
      </c>
      <c r="Y185" s="193">
        <v>240.5</v>
      </c>
    </row>
    <row r="186" spans="1:25" ht="15.75">
      <c r="A186" s="423"/>
      <c r="B186" s="245" t="s">
        <v>207</v>
      </c>
      <c r="C186" s="202"/>
      <c r="D186" s="202" t="s">
        <v>201</v>
      </c>
      <c r="E186" s="202" t="s">
        <v>208</v>
      </c>
      <c r="F186" s="202"/>
      <c r="G186" s="195"/>
      <c r="H186" s="181">
        <f>H187</f>
        <v>172</v>
      </c>
      <c r="I186" s="181"/>
      <c r="J186" s="181">
        <f>J187</f>
        <v>172</v>
      </c>
      <c r="K186" s="181">
        <f>K187</f>
        <v>172</v>
      </c>
      <c r="P186" s="181">
        <f>P187</f>
        <v>153.32</v>
      </c>
      <c r="W186" s="181">
        <f aca="true" t="shared" si="21" ref="W186:Y187">W187</f>
        <v>172</v>
      </c>
      <c r="X186" s="192">
        <f t="shared" si="21"/>
        <v>172</v>
      </c>
      <c r="Y186" s="192">
        <f t="shared" si="21"/>
        <v>172</v>
      </c>
    </row>
    <row r="187" spans="1:25" ht="55.5" customHeight="1">
      <c r="A187" s="423"/>
      <c r="B187" s="355" t="s">
        <v>38</v>
      </c>
      <c r="C187" s="296"/>
      <c r="D187" s="195" t="s">
        <v>201</v>
      </c>
      <c r="E187" s="195" t="s">
        <v>208</v>
      </c>
      <c r="F187" s="435">
        <v>9901073</v>
      </c>
      <c r="G187" s="195"/>
      <c r="H187" s="176">
        <f>H188</f>
        <v>172</v>
      </c>
      <c r="I187" s="176"/>
      <c r="J187" s="176">
        <f>J188</f>
        <v>172</v>
      </c>
      <c r="K187" s="176">
        <f>K188</f>
        <v>172</v>
      </c>
      <c r="P187" s="176">
        <f>P188</f>
        <v>153.32</v>
      </c>
      <c r="W187" s="176">
        <f t="shared" si="21"/>
        <v>172</v>
      </c>
      <c r="X187" s="193">
        <f t="shared" si="21"/>
        <v>172</v>
      </c>
      <c r="Y187" s="193">
        <f t="shared" si="21"/>
        <v>172</v>
      </c>
    </row>
    <row r="188" spans="1:25" ht="21" customHeight="1">
      <c r="A188" s="423"/>
      <c r="B188" s="171" t="s">
        <v>205</v>
      </c>
      <c r="C188" s="476"/>
      <c r="D188" s="195" t="s">
        <v>201</v>
      </c>
      <c r="E188" s="195" t="s">
        <v>208</v>
      </c>
      <c r="F188" s="475">
        <v>9901073</v>
      </c>
      <c r="G188" s="195" t="s">
        <v>206</v>
      </c>
      <c r="H188" s="176">
        <v>172</v>
      </c>
      <c r="I188" s="176"/>
      <c r="J188" s="176">
        <v>172</v>
      </c>
      <c r="K188" s="176">
        <v>172</v>
      </c>
      <c r="P188" s="401">
        <v>153.32</v>
      </c>
      <c r="W188" s="176">
        <v>172</v>
      </c>
      <c r="X188" s="193">
        <v>172</v>
      </c>
      <c r="Y188" s="193">
        <v>172</v>
      </c>
    </row>
    <row r="189" spans="1:27" s="289" customFormat="1" ht="14.25">
      <c r="A189" s="477"/>
      <c r="B189" s="478" t="s">
        <v>210</v>
      </c>
      <c r="C189" s="473"/>
      <c r="D189" s="473" t="s">
        <v>211</v>
      </c>
      <c r="E189" s="473"/>
      <c r="F189" s="473"/>
      <c r="G189" s="473"/>
      <c r="H189" s="479">
        <f>H191</f>
        <v>3930</v>
      </c>
      <c r="I189" s="479"/>
      <c r="J189" s="479">
        <f>J191</f>
        <v>3930</v>
      </c>
      <c r="K189" s="479">
        <f>K191</f>
        <v>1185</v>
      </c>
      <c r="P189" s="479">
        <f>P190</f>
        <v>330</v>
      </c>
      <c r="W189" s="479">
        <f>W190</f>
        <v>6418.4</v>
      </c>
      <c r="X189" s="479">
        <f>X190</f>
        <v>400</v>
      </c>
      <c r="Y189" s="479">
        <f>Y190</f>
        <v>450</v>
      </c>
      <c r="Z189" s="509">
        <v>400</v>
      </c>
      <c r="AA189" s="509">
        <v>450</v>
      </c>
    </row>
    <row r="190" spans="1:25" ht="24" customHeight="1">
      <c r="A190" s="480"/>
      <c r="B190" s="177" t="s">
        <v>212</v>
      </c>
      <c r="C190" s="195"/>
      <c r="D190" s="202" t="s">
        <v>211</v>
      </c>
      <c r="E190" s="188" t="s">
        <v>213</v>
      </c>
      <c r="F190" s="202"/>
      <c r="G190" s="202"/>
      <c r="H190" s="174">
        <f>H191</f>
        <v>3930</v>
      </c>
      <c r="I190" s="174"/>
      <c r="J190" s="174">
        <f>J191</f>
        <v>3930</v>
      </c>
      <c r="K190" s="174">
        <f>K191</f>
        <v>1185</v>
      </c>
      <c r="P190" s="174">
        <f>P191+P201</f>
        <v>330</v>
      </c>
      <c r="W190" s="174">
        <f>W191+W201</f>
        <v>6418.4</v>
      </c>
      <c r="X190" s="187">
        <f>X191+X201</f>
        <v>400</v>
      </c>
      <c r="Y190" s="187">
        <f>Y191+Y201</f>
        <v>450</v>
      </c>
    </row>
    <row r="191" spans="1:25" ht="58.5" customHeight="1">
      <c r="A191" s="481"/>
      <c r="B191" s="234" t="s">
        <v>57</v>
      </c>
      <c r="C191" s="195"/>
      <c r="D191" s="195" t="s">
        <v>211</v>
      </c>
      <c r="E191" s="195" t="s">
        <v>213</v>
      </c>
      <c r="F191" s="195" t="s">
        <v>215</v>
      </c>
      <c r="G191" s="482"/>
      <c r="H191" s="299">
        <f>H194+H198</f>
        <v>3930</v>
      </c>
      <c r="I191" s="299"/>
      <c r="J191" s="299">
        <f>J194+J198</f>
        <v>3930</v>
      </c>
      <c r="K191" s="299">
        <f>K194+K198</f>
        <v>1185</v>
      </c>
      <c r="P191" s="299">
        <f>P194+P198</f>
        <v>330</v>
      </c>
      <c r="W191" s="299">
        <f>W194+W198</f>
        <v>3930</v>
      </c>
      <c r="X191" s="298">
        <f>X194+X198</f>
        <v>400</v>
      </c>
      <c r="Y191" s="298">
        <f>Y194+Y198</f>
        <v>450</v>
      </c>
    </row>
    <row r="192" spans="1:25" ht="52.5" customHeight="1" hidden="1">
      <c r="A192" s="481"/>
      <c r="B192" s="222" t="s">
        <v>216</v>
      </c>
      <c r="C192" s="195"/>
      <c r="D192" s="195" t="s">
        <v>211</v>
      </c>
      <c r="E192" s="195" t="s">
        <v>213</v>
      </c>
      <c r="F192" s="195" t="s">
        <v>217</v>
      </c>
      <c r="G192" s="195"/>
      <c r="H192" s="174"/>
      <c r="I192" s="174"/>
      <c r="J192" s="174"/>
      <c r="K192" s="174"/>
      <c r="P192" s="174"/>
      <c r="W192" s="174"/>
      <c r="X192" s="187"/>
      <c r="Y192" s="187"/>
    </row>
    <row r="193" spans="1:25" ht="52.5" customHeight="1" hidden="1">
      <c r="A193" s="481"/>
      <c r="B193" s="210" t="s">
        <v>218</v>
      </c>
      <c r="C193" s="195"/>
      <c r="D193" s="195" t="s">
        <v>211</v>
      </c>
      <c r="E193" s="195" t="s">
        <v>213</v>
      </c>
      <c r="F193" s="195" t="s">
        <v>219</v>
      </c>
      <c r="G193" s="195"/>
      <c r="H193" s="174"/>
      <c r="I193" s="174"/>
      <c r="J193" s="174"/>
      <c r="K193" s="174"/>
      <c r="P193" s="174"/>
      <c r="W193" s="174"/>
      <c r="X193" s="187"/>
      <c r="Y193" s="187"/>
    </row>
    <row r="194" spans="1:25" ht="80.25" customHeight="1" hidden="1">
      <c r="A194" s="481"/>
      <c r="B194" s="222" t="s">
        <v>565</v>
      </c>
      <c r="C194" s="195"/>
      <c r="D194" s="195" t="s">
        <v>211</v>
      </c>
      <c r="E194" s="195" t="s">
        <v>213</v>
      </c>
      <c r="F194" s="202" t="s">
        <v>221</v>
      </c>
      <c r="G194" s="195"/>
      <c r="H194" s="168">
        <f>H195</f>
        <v>3600</v>
      </c>
      <c r="I194" s="168"/>
      <c r="J194" s="168">
        <f>J195</f>
        <v>3600</v>
      </c>
      <c r="K194" s="168">
        <f>K195</f>
        <v>850</v>
      </c>
      <c r="P194" s="168">
        <f>P195</f>
        <v>0</v>
      </c>
      <c r="W194" s="168">
        <f aca="true" t="shared" si="22" ref="W194:Y195">W195</f>
        <v>3600</v>
      </c>
      <c r="X194" s="167">
        <f t="shared" si="22"/>
        <v>0</v>
      </c>
      <c r="Y194" s="167">
        <f t="shared" si="22"/>
        <v>0</v>
      </c>
    </row>
    <row r="195" spans="1:25" ht="52.5" customHeight="1" hidden="1">
      <c r="A195" s="481"/>
      <c r="B195" s="183" t="s">
        <v>629</v>
      </c>
      <c r="C195" s="195"/>
      <c r="D195" s="195" t="s">
        <v>211</v>
      </c>
      <c r="E195" s="195" t="s">
        <v>213</v>
      </c>
      <c r="F195" s="195" t="s">
        <v>223</v>
      </c>
      <c r="G195" s="195"/>
      <c r="H195" s="174">
        <f>H196</f>
        <v>3600</v>
      </c>
      <c r="I195" s="174"/>
      <c r="J195" s="174">
        <f>J196</f>
        <v>3600</v>
      </c>
      <c r="K195" s="174">
        <f>K196</f>
        <v>850</v>
      </c>
      <c r="P195" s="174">
        <f>P196</f>
        <v>0</v>
      </c>
      <c r="W195" s="174">
        <f t="shared" si="22"/>
        <v>3600</v>
      </c>
      <c r="X195" s="187">
        <f t="shared" si="22"/>
        <v>0</v>
      </c>
      <c r="Y195" s="187">
        <f t="shared" si="22"/>
        <v>0</v>
      </c>
    </row>
    <row r="196" spans="1:25" ht="24.75" customHeight="1" hidden="1">
      <c r="A196" s="483"/>
      <c r="B196" s="320" t="s">
        <v>553</v>
      </c>
      <c r="C196" s="195"/>
      <c r="D196" s="195" t="s">
        <v>211</v>
      </c>
      <c r="E196" s="195" t="s">
        <v>213</v>
      </c>
      <c r="F196" s="195" t="s">
        <v>223</v>
      </c>
      <c r="G196" s="195" t="s">
        <v>485</v>
      </c>
      <c r="H196" s="174">
        <v>3600</v>
      </c>
      <c r="I196" s="174"/>
      <c r="J196" s="174">
        <v>3600</v>
      </c>
      <c r="K196" s="174">
        <v>850</v>
      </c>
      <c r="P196" s="174"/>
      <c r="W196" s="174">
        <v>3600</v>
      </c>
      <c r="X196" s="187"/>
      <c r="Y196" s="187"/>
    </row>
    <row r="197" spans="1:25" ht="52.5" customHeight="1" hidden="1">
      <c r="A197" s="483"/>
      <c r="B197" s="210" t="s">
        <v>224</v>
      </c>
      <c r="C197" s="195"/>
      <c r="D197" s="195" t="s">
        <v>211</v>
      </c>
      <c r="E197" s="195" t="s">
        <v>213</v>
      </c>
      <c r="F197" s="195" t="s">
        <v>225</v>
      </c>
      <c r="G197" s="195"/>
      <c r="H197" s="176"/>
      <c r="I197" s="176"/>
      <c r="J197" s="176"/>
      <c r="K197" s="176"/>
      <c r="P197" s="176"/>
      <c r="W197" s="176"/>
      <c r="X197" s="193"/>
      <c r="Y197" s="193"/>
    </row>
    <row r="198" spans="1:27" ht="76.5">
      <c r="A198" s="483"/>
      <c r="B198" s="300" t="s">
        <v>622</v>
      </c>
      <c r="C198" s="195"/>
      <c r="D198" s="195" t="s">
        <v>211</v>
      </c>
      <c r="E198" s="195" t="s">
        <v>213</v>
      </c>
      <c r="F198" s="202" t="s">
        <v>227</v>
      </c>
      <c r="G198" s="195"/>
      <c r="H198" s="181">
        <f>H199</f>
        <v>330</v>
      </c>
      <c r="I198" s="181"/>
      <c r="J198" s="181">
        <f>J199</f>
        <v>330</v>
      </c>
      <c r="K198" s="181">
        <f>K199</f>
        <v>335</v>
      </c>
      <c r="P198" s="181">
        <f>P199</f>
        <v>330</v>
      </c>
      <c r="W198" s="181">
        <f aca="true" t="shared" si="23" ref="W198:Y199">W199</f>
        <v>330</v>
      </c>
      <c r="X198" s="192">
        <f t="shared" si="23"/>
        <v>400</v>
      </c>
      <c r="Y198" s="192">
        <f t="shared" si="23"/>
        <v>450</v>
      </c>
      <c r="Z198" s="517"/>
      <c r="AA198" s="517"/>
    </row>
    <row r="199" spans="1:25" ht="92.25" customHeight="1">
      <c r="A199" s="483"/>
      <c r="B199" s="210" t="s">
        <v>623</v>
      </c>
      <c r="C199" s="195"/>
      <c r="D199" s="195" t="s">
        <v>211</v>
      </c>
      <c r="E199" s="195" t="s">
        <v>213</v>
      </c>
      <c r="F199" s="195" t="s">
        <v>549</v>
      </c>
      <c r="G199" s="195"/>
      <c r="H199" s="176">
        <f>H200</f>
        <v>330</v>
      </c>
      <c r="I199" s="176"/>
      <c r="J199" s="176">
        <f>J200</f>
        <v>330</v>
      </c>
      <c r="K199" s="176">
        <v>335</v>
      </c>
      <c r="P199" s="176">
        <f>P200</f>
        <v>330</v>
      </c>
      <c r="W199" s="176">
        <f t="shared" si="23"/>
        <v>330</v>
      </c>
      <c r="X199" s="193">
        <f t="shared" si="23"/>
        <v>400</v>
      </c>
      <c r="Y199" s="193">
        <f t="shared" si="23"/>
        <v>450</v>
      </c>
    </row>
    <row r="200" spans="1:25" ht="24.75" customHeight="1" thickBot="1">
      <c r="A200" s="483"/>
      <c r="B200" s="320" t="s">
        <v>553</v>
      </c>
      <c r="C200" s="484"/>
      <c r="D200" s="484" t="s">
        <v>211</v>
      </c>
      <c r="E200" s="484" t="s">
        <v>213</v>
      </c>
      <c r="F200" s="484" t="s">
        <v>549</v>
      </c>
      <c r="G200" s="484" t="s">
        <v>485</v>
      </c>
      <c r="H200" s="434">
        <v>330</v>
      </c>
      <c r="I200" s="434"/>
      <c r="J200" s="434">
        <v>330</v>
      </c>
      <c r="K200" s="434">
        <v>330</v>
      </c>
      <c r="P200" s="508">
        <v>330</v>
      </c>
      <c r="W200" s="434">
        <v>330</v>
      </c>
      <c r="X200" s="564">
        <v>400</v>
      </c>
      <c r="Y200" s="564">
        <v>450</v>
      </c>
    </row>
    <row r="201" spans="1:25" ht="24.75" customHeight="1" hidden="1">
      <c r="A201" s="485"/>
      <c r="B201" s="245" t="s">
        <v>493</v>
      </c>
      <c r="C201" s="195"/>
      <c r="D201" s="202" t="s">
        <v>211</v>
      </c>
      <c r="E201" s="202" t="s">
        <v>213</v>
      </c>
      <c r="F201" s="202" t="s">
        <v>494</v>
      </c>
      <c r="G201" s="195"/>
      <c r="H201" s="176"/>
      <c r="I201" s="176"/>
      <c r="J201" s="176">
        <v>330</v>
      </c>
      <c r="K201" s="176">
        <v>330</v>
      </c>
      <c r="P201" s="182">
        <f>P202</f>
        <v>0</v>
      </c>
      <c r="W201" s="182">
        <f aca="true" t="shared" si="24" ref="W201:Y202">W202</f>
        <v>2488.4</v>
      </c>
      <c r="X201" s="180">
        <f t="shared" si="24"/>
        <v>0</v>
      </c>
      <c r="Y201" s="180">
        <f t="shared" si="24"/>
        <v>0</v>
      </c>
    </row>
    <row r="202" spans="1:25" ht="24.75" customHeight="1" hidden="1">
      <c r="A202" s="485"/>
      <c r="B202" s="320" t="s">
        <v>17</v>
      </c>
      <c r="C202" s="195"/>
      <c r="D202" s="195" t="s">
        <v>211</v>
      </c>
      <c r="E202" s="195" t="s">
        <v>213</v>
      </c>
      <c r="F202" s="195" t="s">
        <v>18</v>
      </c>
      <c r="G202" s="195"/>
      <c r="H202" s="176"/>
      <c r="I202" s="176"/>
      <c r="J202" s="176">
        <v>330</v>
      </c>
      <c r="K202" s="176">
        <v>330</v>
      </c>
      <c r="P202" s="174">
        <f>P203</f>
        <v>0</v>
      </c>
      <c r="W202" s="174">
        <f t="shared" si="24"/>
        <v>2488.4</v>
      </c>
      <c r="X202" s="187">
        <f t="shared" si="24"/>
        <v>0</v>
      </c>
      <c r="Y202" s="187">
        <f t="shared" si="24"/>
        <v>0</v>
      </c>
    </row>
    <row r="203" spans="1:25" ht="24.75" customHeight="1" hidden="1" thickBot="1">
      <c r="A203" s="485"/>
      <c r="B203" s="320" t="s">
        <v>553</v>
      </c>
      <c r="C203" s="195"/>
      <c r="D203" s="195" t="s">
        <v>211</v>
      </c>
      <c r="E203" s="195" t="s">
        <v>213</v>
      </c>
      <c r="F203" s="195" t="s">
        <v>18</v>
      </c>
      <c r="G203" s="195" t="s">
        <v>485</v>
      </c>
      <c r="H203" s="176"/>
      <c r="I203" s="176"/>
      <c r="J203" s="176">
        <v>330</v>
      </c>
      <c r="K203" s="176">
        <v>330</v>
      </c>
      <c r="P203" s="174"/>
      <c r="Q203" s="100">
        <v>13</v>
      </c>
      <c r="W203" s="174">
        <v>2488.4</v>
      </c>
      <c r="X203" s="187"/>
      <c r="Y203" s="187"/>
    </row>
    <row r="204" spans="1:27" s="289" customFormat="1" ht="13.5" customHeight="1" thickBot="1">
      <c r="A204" s="586">
        <v>3</v>
      </c>
      <c r="B204" s="571" t="s">
        <v>650</v>
      </c>
      <c r="C204" s="572" t="s">
        <v>120</v>
      </c>
      <c r="D204" s="587"/>
      <c r="E204" s="587"/>
      <c r="F204" s="587"/>
      <c r="G204" s="587"/>
      <c r="H204" s="588">
        <f>H205</f>
        <v>7152.5</v>
      </c>
      <c r="I204" s="589"/>
      <c r="J204" s="588">
        <f>J205</f>
        <v>7583.5</v>
      </c>
      <c r="K204" s="588">
        <f>K205</f>
        <v>8198.5</v>
      </c>
      <c r="L204" s="569"/>
      <c r="M204" s="569"/>
      <c r="N204" s="569"/>
      <c r="O204" s="569"/>
      <c r="P204" s="588">
        <f>P205</f>
        <v>7483.5</v>
      </c>
      <c r="Q204" s="569"/>
      <c r="R204" s="569"/>
      <c r="S204" s="569"/>
      <c r="T204" s="569"/>
      <c r="U204" s="569"/>
      <c r="V204" s="569"/>
      <c r="W204" s="588">
        <f>W205</f>
        <v>11096.593</v>
      </c>
      <c r="X204" s="588">
        <f>X205</f>
        <v>8198.5</v>
      </c>
      <c r="Y204" s="588">
        <f>Y205</f>
        <v>8212.6</v>
      </c>
      <c r="Z204" s="509">
        <v>8198.5</v>
      </c>
      <c r="AA204" s="509">
        <v>8212.6</v>
      </c>
    </row>
    <row r="205" spans="1:25" s="289" customFormat="1" ht="14.25">
      <c r="A205" s="463"/>
      <c r="B205" s="486" t="s">
        <v>606</v>
      </c>
      <c r="C205" s="487"/>
      <c r="D205" s="487" t="s">
        <v>607</v>
      </c>
      <c r="E205" s="487"/>
      <c r="F205" s="487"/>
      <c r="G205" s="487"/>
      <c r="H205" s="488">
        <f>H206+H216</f>
        <v>7152.5</v>
      </c>
      <c r="I205" s="488"/>
      <c r="J205" s="488">
        <f>J206+J216</f>
        <v>7583.5</v>
      </c>
      <c r="K205" s="488">
        <f>K206+K216</f>
        <v>8198.5</v>
      </c>
      <c r="P205" s="488">
        <f>P206+P216</f>
        <v>7483.5</v>
      </c>
      <c r="W205" s="488">
        <f>W206+W216</f>
        <v>11096.593</v>
      </c>
      <c r="X205" s="488">
        <f>X206+X216</f>
        <v>8198.5</v>
      </c>
      <c r="Y205" s="488">
        <f>Y206+Y216</f>
        <v>8212.6</v>
      </c>
    </row>
    <row r="206" spans="1:25" ht="15.75">
      <c r="A206" s="423"/>
      <c r="B206" s="177" t="s">
        <v>608</v>
      </c>
      <c r="C206" s="202"/>
      <c r="D206" s="202" t="s">
        <v>607</v>
      </c>
      <c r="E206" s="202" t="s">
        <v>609</v>
      </c>
      <c r="F206" s="202"/>
      <c r="G206" s="202"/>
      <c r="H206" s="168">
        <f>H207</f>
        <v>5947</v>
      </c>
      <c r="I206" s="168"/>
      <c r="J206" s="168">
        <f aca="true" t="shared" si="25" ref="J206:K208">J207</f>
        <v>6305</v>
      </c>
      <c r="K206" s="168">
        <f t="shared" si="25"/>
        <v>6960</v>
      </c>
      <c r="P206" s="168">
        <f>P207</f>
        <v>6205</v>
      </c>
      <c r="W206" s="168">
        <f>W207</f>
        <v>9891.093</v>
      </c>
      <c r="X206" s="167">
        <f>X207</f>
        <v>6960</v>
      </c>
      <c r="Y206" s="167">
        <f>Y207</f>
        <v>6962.1</v>
      </c>
    </row>
    <row r="207" spans="1:27" ht="55.5" customHeight="1">
      <c r="A207" s="423"/>
      <c r="B207" s="177" t="s">
        <v>473</v>
      </c>
      <c r="C207" s="202"/>
      <c r="D207" s="202" t="s">
        <v>607</v>
      </c>
      <c r="E207" s="188" t="s">
        <v>609</v>
      </c>
      <c r="F207" s="202" t="s">
        <v>190</v>
      </c>
      <c r="G207" s="229"/>
      <c r="H207" s="221">
        <f>H208</f>
        <v>5947</v>
      </c>
      <c r="I207" s="221"/>
      <c r="J207" s="221">
        <f t="shared" si="25"/>
        <v>6305</v>
      </c>
      <c r="K207" s="221">
        <f t="shared" si="25"/>
        <v>6960</v>
      </c>
      <c r="P207" s="221">
        <f>P208+P213</f>
        <v>6205</v>
      </c>
      <c r="W207" s="221">
        <f>W208+W213</f>
        <v>9891.093</v>
      </c>
      <c r="X207" s="220">
        <f>X208+X213</f>
        <v>6960</v>
      </c>
      <c r="Y207" s="220">
        <f>Y208+Y213</f>
        <v>6962.1</v>
      </c>
      <c r="Z207" s="514"/>
      <c r="AA207" s="289"/>
    </row>
    <row r="208" spans="1:25" ht="83.25" customHeight="1">
      <c r="A208" s="423"/>
      <c r="B208" s="222" t="s">
        <v>475</v>
      </c>
      <c r="C208" s="195"/>
      <c r="D208" s="195" t="s">
        <v>607</v>
      </c>
      <c r="E208" s="195" t="s">
        <v>609</v>
      </c>
      <c r="F208" s="195" t="s">
        <v>611</v>
      </c>
      <c r="G208" s="195"/>
      <c r="H208" s="190">
        <f>H209</f>
        <v>5947</v>
      </c>
      <c r="I208" s="190"/>
      <c r="J208" s="190">
        <f t="shared" si="25"/>
        <v>6305</v>
      </c>
      <c r="K208" s="190">
        <f t="shared" si="25"/>
        <v>6960</v>
      </c>
      <c r="P208" s="190">
        <f>P209</f>
        <v>6205</v>
      </c>
      <c r="W208" s="190">
        <f>W209</f>
        <v>5947</v>
      </c>
      <c r="X208" s="173">
        <f>X209</f>
        <v>6960</v>
      </c>
      <c r="Y208" s="173">
        <f>Y209</f>
        <v>6962.1</v>
      </c>
    </row>
    <row r="209" spans="1:25" ht="89.25">
      <c r="A209" s="423"/>
      <c r="B209" s="183" t="s">
        <v>43</v>
      </c>
      <c r="C209" s="195"/>
      <c r="D209" s="195" t="s">
        <v>607</v>
      </c>
      <c r="E209" s="195" t="s">
        <v>609</v>
      </c>
      <c r="F209" s="195" t="s">
        <v>613</v>
      </c>
      <c r="G209" s="195"/>
      <c r="H209" s="190">
        <f>H210+H211+H212</f>
        <v>5947</v>
      </c>
      <c r="I209" s="190"/>
      <c r="J209" s="190">
        <f>J210+J211+J212</f>
        <v>6305</v>
      </c>
      <c r="K209" s="190">
        <f>K210+K211+K212</f>
        <v>6960</v>
      </c>
      <c r="P209" s="190">
        <f>P210+P211+P212</f>
        <v>6205</v>
      </c>
      <c r="W209" s="190">
        <f>W210+W211+W212</f>
        <v>5947</v>
      </c>
      <c r="X209" s="173">
        <f>X210+X211+X212</f>
        <v>6960</v>
      </c>
      <c r="Y209" s="173">
        <f>Y210+Y211+Y212</f>
        <v>6962.1</v>
      </c>
    </row>
    <row r="210" spans="1:25" ht="15.75">
      <c r="A210" s="423"/>
      <c r="B210" s="201" t="s">
        <v>614</v>
      </c>
      <c r="C210" s="195"/>
      <c r="D210" s="195" t="s">
        <v>607</v>
      </c>
      <c r="E210" s="195" t="s">
        <v>609</v>
      </c>
      <c r="F210" s="195" t="s">
        <v>613</v>
      </c>
      <c r="G210" s="195" t="s">
        <v>615</v>
      </c>
      <c r="H210" s="291">
        <v>4171.287</v>
      </c>
      <c r="I210" s="291"/>
      <c r="J210" s="190">
        <v>5305.114</v>
      </c>
      <c r="K210" s="190">
        <v>6631.482</v>
      </c>
      <c r="P210" s="406">
        <v>4156.915</v>
      </c>
      <c r="W210" s="190">
        <v>4171.287</v>
      </c>
      <c r="X210" s="173">
        <v>4406.33</v>
      </c>
      <c r="Y210" s="173">
        <v>4670.71</v>
      </c>
    </row>
    <row r="211" spans="1:25" ht="24.75" customHeight="1">
      <c r="A211" s="423"/>
      <c r="B211" s="320" t="s">
        <v>553</v>
      </c>
      <c r="C211" s="195"/>
      <c r="D211" s="195" t="s">
        <v>607</v>
      </c>
      <c r="E211" s="195" t="s">
        <v>609</v>
      </c>
      <c r="F211" s="195" t="s">
        <v>613</v>
      </c>
      <c r="G211" s="195" t="s">
        <v>485</v>
      </c>
      <c r="H211" s="190">
        <f>1775.713-0.713</f>
        <v>1775</v>
      </c>
      <c r="I211" s="190"/>
      <c r="J211" s="190">
        <f>999.886-0.886</f>
        <v>999</v>
      </c>
      <c r="K211" s="190">
        <v>328</v>
      </c>
      <c r="P211" s="406">
        <v>2047.085</v>
      </c>
      <c r="W211" s="190">
        <f>1775.713-0.713</f>
        <v>1775</v>
      </c>
      <c r="X211" s="173">
        <v>2552.67</v>
      </c>
      <c r="Y211" s="173">
        <v>2290.39</v>
      </c>
    </row>
    <row r="212" spans="1:25" ht="15.75">
      <c r="A212" s="423"/>
      <c r="B212" s="201" t="s">
        <v>508</v>
      </c>
      <c r="C212" s="195"/>
      <c r="D212" s="195" t="s">
        <v>607</v>
      </c>
      <c r="E212" s="195" t="s">
        <v>609</v>
      </c>
      <c r="F212" s="195" t="s">
        <v>613</v>
      </c>
      <c r="G212" s="195" t="s">
        <v>509</v>
      </c>
      <c r="H212" s="197">
        <v>0.713</v>
      </c>
      <c r="I212" s="197"/>
      <c r="J212" s="197">
        <v>0.886</v>
      </c>
      <c r="K212" s="197">
        <v>0.518</v>
      </c>
      <c r="P212" s="404">
        <v>1</v>
      </c>
      <c r="W212" s="197">
        <v>0.713</v>
      </c>
      <c r="X212" s="175">
        <v>1</v>
      </c>
      <c r="Y212" s="175">
        <v>1</v>
      </c>
    </row>
    <row r="213" spans="1:25" ht="39" customHeight="1" hidden="1">
      <c r="A213" s="423"/>
      <c r="B213" s="177" t="s">
        <v>493</v>
      </c>
      <c r="C213" s="195"/>
      <c r="D213" s="202" t="s">
        <v>607</v>
      </c>
      <c r="E213" s="202" t="s">
        <v>609</v>
      </c>
      <c r="F213" s="202" t="s">
        <v>494</v>
      </c>
      <c r="G213" s="195"/>
      <c r="H213" s="197"/>
      <c r="I213" s="197"/>
      <c r="J213" s="197"/>
      <c r="K213" s="197"/>
      <c r="P213" s="197">
        <f>P214</f>
        <v>0</v>
      </c>
      <c r="W213" s="197">
        <f aca="true" t="shared" si="26" ref="W213:Y214">W214</f>
        <v>3944.093</v>
      </c>
      <c r="X213" s="175">
        <f t="shared" si="26"/>
        <v>0</v>
      </c>
      <c r="Y213" s="175">
        <f t="shared" si="26"/>
        <v>0</v>
      </c>
    </row>
    <row r="214" spans="1:25" ht="27" customHeight="1" hidden="1">
      <c r="A214" s="423"/>
      <c r="B214" s="331" t="s">
        <v>560</v>
      </c>
      <c r="C214" s="195"/>
      <c r="D214" s="195" t="s">
        <v>607</v>
      </c>
      <c r="E214" s="195" t="s">
        <v>609</v>
      </c>
      <c r="F214" s="195" t="s">
        <v>561</v>
      </c>
      <c r="G214" s="195"/>
      <c r="H214" s="197"/>
      <c r="I214" s="197"/>
      <c r="J214" s="197"/>
      <c r="K214" s="197"/>
      <c r="P214" s="190">
        <f>P215</f>
        <v>0</v>
      </c>
      <c r="W214" s="190">
        <f t="shared" si="26"/>
        <v>3944.093</v>
      </c>
      <c r="X214" s="173">
        <f t="shared" si="26"/>
        <v>0</v>
      </c>
      <c r="Y214" s="173">
        <f t="shared" si="26"/>
        <v>0</v>
      </c>
    </row>
    <row r="215" spans="1:25" ht="26.25" customHeight="1" hidden="1">
      <c r="A215" s="423"/>
      <c r="B215" s="320" t="s">
        <v>553</v>
      </c>
      <c r="C215" s="195"/>
      <c r="D215" s="195" t="s">
        <v>607</v>
      </c>
      <c r="E215" s="195" t="s">
        <v>609</v>
      </c>
      <c r="F215" s="195" t="s">
        <v>561</v>
      </c>
      <c r="G215" s="195" t="s">
        <v>485</v>
      </c>
      <c r="H215" s="197"/>
      <c r="I215" s="197"/>
      <c r="J215" s="197"/>
      <c r="K215" s="197"/>
      <c r="P215" s="190"/>
      <c r="Q215" s="100">
        <v>12</v>
      </c>
      <c r="W215" s="190">
        <v>3944.093</v>
      </c>
      <c r="X215" s="173"/>
      <c r="Y215" s="173"/>
    </row>
    <row r="216" spans="1:25" ht="30.75" customHeight="1">
      <c r="A216" s="423"/>
      <c r="B216" s="177" t="s">
        <v>616</v>
      </c>
      <c r="C216" s="202"/>
      <c r="D216" s="202" t="s">
        <v>607</v>
      </c>
      <c r="E216" s="202" t="s">
        <v>617</v>
      </c>
      <c r="F216" s="195"/>
      <c r="G216" s="195"/>
      <c r="H216" s="161">
        <f>H217</f>
        <v>1205.5</v>
      </c>
      <c r="I216" s="161"/>
      <c r="J216" s="161">
        <f aca="true" t="shared" si="27" ref="J216:K219">J217</f>
        <v>1278.5</v>
      </c>
      <c r="K216" s="161">
        <f t="shared" si="27"/>
        <v>1238.5</v>
      </c>
      <c r="P216" s="161">
        <f>P217</f>
        <v>1278.5</v>
      </c>
      <c r="W216" s="161">
        <f aca="true" t="shared" si="28" ref="W216:Y219">W217</f>
        <v>1205.5</v>
      </c>
      <c r="X216" s="160">
        <f t="shared" si="28"/>
        <v>1238.5</v>
      </c>
      <c r="Y216" s="160">
        <f t="shared" si="28"/>
        <v>1250.5</v>
      </c>
    </row>
    <row r="217" spans="1:25" ht="39" customHeight="1">
      <c r="A217" s="423"/>
      <c r="B217" s="177" t="s">
        <v>473</v>
      </c>
      <c r="C217" s="202"/>
      <c r="D217" s="202" t="s">
        <v>607</v>
      </c>
      <c r="E217" s="202" t="s">
        <v>617</v>
      </c>
      <c r="F217" s="202" t="s">
        <v>190</v>
      </c>
      <c r="G217" s="229"/>
      <c r="H217" s="221">
        <f>H218</f>
        <v>1205.5</v>
      </c>
      <c r="I217" s="221"/>
      <c r="J217" s="221">
        <f t="shared" si="27"/>
        <v>1278.5</v>
      </c>
      <c r="K217" s="221">
        <f t="shared" si="27"/>
        <v>1238.5</v>
      </c>
      <c r="P217" s="221">
        <f>P218</f>
        <v>1278.5</v>
      </c>
      <c r="W217" s="221">
        <f t="shared" si="28"/>
        <v>1205.5</v>
      </c>
      <c r="X217" s="220">
        <f t="shared" si="28"/>
        <v>1238.5</v>
      </c>
      <c r="Y217" s="220">
        <f t="shared" si="28"/>
        <v>1250.5</v>
      </c>
    </row>
    <row r="218" spans="1:25" ht="85.5" customHeight="1">
      <c r="A218" s="423"/>
      <c r="B218" s="222" t="s">
        <v>625</v>
      </c>
      <c r="C218" s="195"/>
      <c r="D218" s="195" t="s">
        <v>607</v>
      </c>
      <c r="E218" s="195" t="s">
        <v>617</v>
      </c>
      <c r="F218" s="195" t="s">
        <v>619</v>
      </c>
      <c r="G218" s="195"/>
      <c r="H218" s="190">
        <f>H219</f>
        <v>1205.5</v>
      </c>
      <c r="I218" s="190"/>
      <c r="J218" s="190">
        <f t="shared" si="27"/>
        <v>1278.5</v>
      </c>
      <c r="K218" s="190">
        <f t="shared" si="27"/>
        <v>1238.5</v>
      </c>
      <c r="P218" s="190">
        <f>P219</f>
        <v>1278.5</v>
      </c>
      <c r="W218" s="190">
        <f t="shared" si="28"/>
        <v>1205.5</v>
      </c>
      <c r="X218" s="173">
        <f t="shared" si="28"/>
        <v>1238.5</v>
      </c>
      <c r="Y218" s="173">
        <f t="shared" si="28"/>
        <v>1250.5</v>
      </c>
    </row>
    <row r="219" spans="1:25" ht="89.25">
      <c r="A219" s="423"/>
      <c r="B219" s="183" t="s">
        <v>478</v>
      </c>
      <c r="C219" s="195"/>
      <c r="D219" s="195" t="s">
        <v>607</v>
      </c>
      <c r="E219" s="195" t="s">
        <v>617</v>
      </c>
      <c r="F219" s="202" t="s">
        <v>621</v>
      </c>
      <c r="G219" s="195"/>
      <c r="H219" s="190">
        <f>H220</f>
        <v>1205.5</v>
      </c>
      <c r="I219" s="190"/>
      <c r="J219" s="190">
        <f t="shared" si="27"/>
        <v>1278.5</v>
      </c>
      <c r="K219" s="190">
        <f t="shared" si="27"/>
        <v>1238.5</v>
      </c>
      <c r="P219" s="190">
        <f>P220</f>
        <v>1278.5</v>
      </c>
      <c r="W219" s="190">
        <f t="shared" si="28"/>
        <v>1205.5</v>
      </c>
      <c r="X219" s="173">
        <f t="shared" si="28"/>
        <v>1238.5</v>
      </c>
      <c r="Y219" s="173">
        <f t="shared" si="28"/>
        <v>1250.5</v>
      </c>
    </row>
    <row r="220" spans="1:25" ht="24.75" customHeight="1">
      <c r="A220" s="423"/>
      <c r="B220" s="320" t="s">
        <v>553</v>
      </c>
      <c r="C220" s="195"/>
      <c r="D220" s="195" t="s">
        <v>607</v>
      </c>
      <c r="E220" s="195" t="s">
        <v>617</v>
      </c>
      <c r="F220" s="195" t="s">
        <v>621</v>
      </c>
      <c r="G220" s="195" t="s">
        <v>485</v>
      </c>
      <c r="H220" s="190">
        <v>1205.5</v>
      </c>
      <c r="I220" s="190"/>
      <c r="J220" s="190">
        <v>1278.5</v>
      </c>
      <c r="K220" s="190">
        <v>1238.5</v>
      </c>
      <c r="P220" s="406">
        <v>1278.5</v>
      </c>
      <c r="W220" s="190">
        <v>1205.5</v>
      </c>
      <c r="X220" s="173">
        <v>1238.5</v>
      </c>
      <c r="Y220" s="173">
        <v>1250.5</v>
      </c>
    </row>
  </sheetData>
  <sheetProtection/>
  <mergeCells count="7">
    <mergeCell ref="D3:Y3"/>
    <mergeCell ref="A15:H15"/>
    <mergeCell ref="G138:H138"/>
    <mergeCell ref="G139:H139"/>
    <mergeCell ref="B12:H12"/>
    <mergeCell ref="A13:H13"/>
    <mergeCell ref="A14:H14"/>
  </mergeCells>
  <printOptions/>
  <pageMargins left="0.5905511811023623" right="0.5905511811023623" top="0.3" bottom="0.3" header="0.31" footer="0.32"/>
  <pageSetup firstPageNumber="55" useFirstPageNumber="1" fitToHeight="16" horizontalDpi="600" verticalDpi="600" orientation="portrait" scale="64" r:id="rId1"/>
</worksheet>
</file>

<file path=xl/worksheets/sheet7.xml><?xml version="1.0" encoding="utf-8"?>
<worksheet xmlns="http://schemas.openxmlformats.org/spreadsheetml/2006/main" xmlns:r="http://schemas.openxmlformats.org/officeDocument/2006/relationships">
  <dimension ref="A1:O30"/>
  <sheetViews>
    <sheetView zoomScalePageLayoutView="0" workbookViewId="0" topLeftCell="B27">
      <selection activeCell="N18" sqref="N18"/>
    </sheetView>
  </sheetViews>
  <sheetFormatPr defaultColWidth="9.140625" defaultRowHeight="12.75"/>
  <cols>
    <col min="1" max="1" width="7.28125" style="524" hidden="1" customWidth="1"/>
    <col min="2" max="2" width="41.28125" style="524" customWidth="1"/>
    <col min="3" max="3" width="11.7109375" style="524" hidden="1" customWidth="1"/>
    <col min="4" max="4" width="11.00390625" style="526" customWidth="1"/>
    <col min="5" max="5" width="10.8515625" style="526" customWidth="1"/>
    <col min="6" max="6" width="10.8515625" style="524" customWidth="1"/>
    <col min="7" max="7" width="9.140625" style="524" customWidth="1"/>
    <col min="8" max="8" width="10.140625" style="524" customWidth="1"/>
    <col min="9" max="16384" width="9.140625" style="524" customWidth="1"/>
  </cols>
  <sheetData>
    <row r="1" spans="1:10" ht="17.25" customHeight="1">
      <c r="A1" s="522"/>
      <c r="B1" s="523"/>
      <c r="C1" s="523"/>
      <c r="D1" s="523"/>
      <c r="E1" s="523"/>
      <c r="F1" s="523"/>
      <c r="G1" s="1216" t="s">
        <v>661</v>
      </c>
      <c r="H1" s="1216"/>
      <c r="I1" s="1216"/>
      <c r="J1" s="1216"/>
    </row>
    <row r="2" spans="1:10" ht="15.75">
      <c r="A2" s="525"/>
      <c r="B2" s="525"/>
      <c r="C2" s="525"/>
      <c r="D2" s="525"/>
      <c r="E2" s="525"/>
      <c r="F2" s="525"/>
      <c r="G2" s="1216" t="s">
        <v>338</v>
      </c>
      <c r="H2" s="1216"/>
      <c r="I2" s="1216"/>
      <c r="J2" s="1216"/>
    </row>
    <row r="3" spans="1:15" ht="15.75">
      <c r="A3" s="525"/>
      <c r="B3" s="525"/>
      <c r="C3" s="525"/>
      <c r="D3" s="1216" t="s">
        <v>407</v>
      </c>
      <c r="E3" s="1216"/>
      <c r="F3" s="1216"/>
      <c r="G3" s="1216"/>
      <c r="H3" s="1216"/>
      <c r="I3" s="1216"/>
      <c r="J3" s="1216"/>
      <c r="K3" s="525"/>
      <c r="L3" s="525"/>
      <c r="M3" s="525"/>
      <c r="N3" s="525"/>
      <c r="O3" s="525"/>
    </row>
    <row r="4" spans="1:15" ht="15.75">
      <c r="A4" s="522"/>
      <c r="B4" s="525"/>
      <c r="C4" s="525"/>
      <c r="D4" s="525"/>
      <c r="E4" s="525"/>
      <c r="F4" s="1216" t="s">
        <v>659</v>
      </c>
      <c r="G4" s="1216"/>
      <c r="H4" s="1216"/>
      <c r="I4" s="1216"/>
      <c r="J4" s="1216"/>
      <c r="L4" s="525"/>
      <c r="M4" s="525"/>
      <c r="N4" s="525"/>
      <c r="O4" s="525"/>
    </row>
    <row r="5" spans="1:14" ht="18" customHeight="1">
      <c r="A5" s="522"/>
      <c r="B5" s="523"/>
      <c r="C5" s="523"/>
      <c r="D5" s="523"/>
      <c r="E5" s="523"/>
      <c r="F5" s="523"/>
      <c r="G5" s="1218" t="s">
        <v>130</v>
      </c>
      <c r="H5" s="1218"/>
      <c r="I5" s="1218"/>
      <c r="J5" s="1218"/>
      <c r="K5" s="523"/>
      <c r="L5" s="523"/>
      <c r="M5" s="523"/>
      <c r="N5" s="523"/>
    </row>
    <row r="6" spans="6:14" ht="12.75">
      <c r="F6" s="527"/>
      <c r="L6" s="526"/>
      <c r="M6" s="526"/>
      <c r="N6" s="527"/>
    </row>
    <row r="7" spans="6:13" ht="15.75">
      <c r="F7" s="91"/>
      <c r="J7" s="91" t="s">
        <v>438</v>
      </c>
      <c r="L7" s="526"/>
      <c r="M7" s="526"/>
    </row>
    <row r="8" spans="6:14" ht="12.75">
      <c r="F8" s="413"/>
      <c r="L8" s="526"/>
      <c r="M8" s="526"/>
      <c r="N8" s="413"/>
    </row>
    <row r="9" spans="6:13" ht="15.75">
      <c r="F9" s="91"/>
      <c r="J9" s="91" t="s">
        <v>343</v>
      </c>
      <c r="L9" s="526"/>
      <c r="M9" s="526"/>
    </row>
    <row r="10" ht="12.75">
      <c r="F10" s="527"/>
    </row>
    <row r="11" ht="12.75">
      <c r="F11" s="527"/>
    </row>
    <row r="12" spans="1:6" ht="12.75">
      <c r="A12" s="1219"/>
      <c r="B12" s="1219"/>
      <c r="C12" s="1219"/>
      <c r="D12" s="1219"/>
      <c r="E12" s="1219"/>
      <c r="F12" s="1219"/>
    </row>
    <row r="13" spans="1:12" ht="74.25" customHeight="1">
      <c r="A13" s="1217" t="s">
        <v>662</v>
      </c>
      <c r="B13" s="1217"/>
      <c r="C13" s="1217"/>
      <c r="D13" s="1217"/>
      <c r="E13" s="1217"/>
      <c r="F13" s="1217"/>
      <c r="G13" s="1217"/>
      <c r="H13" s="1217"/>
      <c r="I13" s="1217"/>
      <c r="J13" s="1217"/>
      <c r="L13" s="529" t="s">
        <v>422</v>
      </c>
    </row>
    <row r="14" spans="1:12" ht="19.5" customHeight="1">
      <c r="A14" s="642"/>
      <c r="B14" s="1217" t="s">
        <v>129</v>
      </c>
      <c r="C14" s="1217"/>
      <c r="D14" s="1217"/>
      <c r="E14" s="1217"/>
      <c r="F14" s="1217"/>
      <c r="G14" s="1217"/>
      <c r="H14" s="1217"/>
      <c r="I14" s="1217"/>
      <c r="J14" s="1217"/>
      <c r="L14" s="529"/>
    </row>
    <row r="15" spans="1:6" ht="21" customHeight="1" thickBot="1">
      <c r="A15" s="528"/>
      <c r="B15" s="528"/>
      <c r="C15" s="528"/>
      <c r="D15" s="528"/>
      <c r="E15" s="528"/>
      <c r="F15" s="528"/>
    </row>
    <row r="16" spans="1:10" s="270" customFormat="1" ht="63">
      <c r="A16" s="530" t="s">
        <v>635</v>
      </c>
      <c r="B16" s="531" t="s">
        <v>351</v>
      </c>
      <c r="C16" s="532" t="s">
        <v>352</v>
      </c>
      <c r="D16" s="532" t="s">
        <v>660</v>
      </c>
      <c r="E16" s="532" t="s">
        <v>354</v>
      </c>
      <c r="F16" s="532" t="s">
        <v>355</v>
      </c>
      <c r="G16" s="532" t="s">
        <v>356</v>
      </c>
      <c r="H16" s="533" t="s">
        <v>359</v>
      </c>
      <c r="I16" s="533" t="s">
        <v>360</v>
      </c>
      <c r="J16" s="534" t="s">
        <v>663</v>
      </c>
    </row>
    <row r="17" spans="1:10" s="270" customFormat="1" ht="15.75">
      <c r="A17" s="535"/>
      <c r="B17" s="536" t="s">
        <v>119</v>
      </c>
      <c r="C17" s="149" t="s">
        <v>120</v>
      </c>
      <c r="D17" s="537" t="s">
        <v>121</v>
      </c>
      <c r="E17" s="305"/>
      <c r="F17" s="305"/>
      <c r="G17" s="305"/>
      <c r="H17" s="538">
        <f>H18+H27</f>
        <v>822.4</v>
      </c>
      <c r="I17" s="538">
        <f>I18+I27</f>
        <v>0</v>
      </c>
      <c r="J17" s="539">
        <f>J18+J27</f>
        <v>0</v>
      </c>
    </row>
    <row r="18" spans="1:10" s="270" customFormat="1" ht="51">
      <c r="A18" s="540"/>
      <c r="B18" s="541" t="s">
        <v>421</v>
      </c>
      <c r="C18" s="178" t="s">
        <v>422</v>
      </c>
      <c r="D18" s="178" t="s">
        <v>121</v>
      </c>
      <c r="E18" s="178" t="s">
        <v>423</v>
      </c>
      <c r="F18" s="542"/>
      <c r="G18" s="542"/>
      <c r="H18" s="543">
        <f>H19+H21+H24</f>
        <v>652.3</v>
      </c>
      <c r="I18" s="544">
        <f>I19+I21+I24</f>
        <v>0</v>
      </c>
      <c r="J18" s="545">
        <f>J19+J21+J24</f>
        <v>0</v>
      </c>
    </row>
    <row r="19" spans="1:14" s="100" customFormat="1" ht="38.25">
      <c r="A19" s="546"/>
      <c r="B19" s="547" t="s">
        <v>426</v>
      </c>
      <c r="C19" s="178"/>
      <c r="D19" s="178" t="s">
        <v>121</v>
      </c>
      <c r="E19" s="178" t="s">
        <v>423</v>
      </c>
      <c r="F19" s="195" t="s">
        <v>427</v>
      </c>
      <c r="G19" s="195"/>
      <c r="H19" s="176">
        <f>H20</f>
        <v>179.7</v>
      </c>
      <c r="I19" s="176">
        <f>I20</f>
        <v>0</v>
      </c>
      <c r="J19" s="548">
        <f>J20</f>
        <v>0</v>
      </c>
      <c r="N19" s="289"/>
    </row>
    <row r="20" spans="1:14" s="100" customFormat="1" ht="15.75">
      <c r="A20" s="546"/>
      <c r="B20" s="549" t="s">
        <v>428</v>
      </c>
      <c r="C20" s="178"/>
      <c r="D20" s="178" t="s">
        <v>121</v>
      </c>
      <c r="E20" s="178" t="s">
        <v>423</v>
      </c>
      <c r="F20" s="195" t="s">
        <v>427</v>
      </c>
      <c r="G20" s="195" t="s">
        <v>429</v>
      </c>
      <c r="H20" s="176">
        <v>179.7</v>
      </c>
      <c r="I20" s="176"/>
      <c r="J20" s="548"/>
      <c r="N20" s="289"/>
    </row>
    <row r="21" spans="1:14" s="100" customFormat="1" ht="60" customHeight="1">
      <c r="A21" s="546"/>
      <c r="B21" s="550" t="s">
        <v>430</v>
      </c>
      <c r="C21" s="178"/>
      <c r="D21" s="195" t="s">
        <v>121</v>
      </c>
      <c r="E21" s="195" t="s">
        <v>423</v>
      </c>
      <c r="F21" s="195" t="s">
        <v>431</v>
      </c>
      <c r="G21" s="195"/>
      <c r="H21" s="176">
        <f>H23</f>
        <v>303</v>
      </c>
      <c r="I21" s="176">
        <f>I23</f>
        <v>0</v>
      </c>
      <c r="J21" s="548">
        <f>J23</f>
        <v>0</v>
      </c>
      <c r="N21" s="289"/>
    </row>
    <row r="22" spans="1:14" s="100" customFormat="1" ht="46.5" customHeight="1" hidden="1">
      <c r="A22" s="546"/>
      <c r="B22" s="551" t="s">
        <v>432</v>
      </c>
      <c r="C22" s="195"/>
      <c r="D22" s="195" t="s">
        <v>121</v>
      </c>
      <c r="E22" s="195" t="s">
        <v>423</v>
      </c>
      <c r="F22" s="195" t="s">
        <v>433</v>
      </c>
      <c r="G22" s="195"/>
      <c r="H22" s="197"/>
      <c r="I22" s="197"/>
      <c r="J22" s="552"/>
      <c r="N22" s="289"/>
    </row>
    <row r="23" spans="1:14" s="100" customFormat="1" ht="15" customHeight="1">
      <c r="A23" s="546"/>
      <c r="B23" s="549" t="s">
        <v>434</v>
      </c>
      <c r="C23" s="195"/>
      <c r="D23" s="195" t="s">
        <v>121</v>
      </c>
      <c r="E23" s="195" t="s">
        <v>423</v>
      </c>
      <c r="F23" s="195" t="s">
        <v>431</v>
      </c>
      <c r="G23" s="195" t="s">
        <v>435</v>
      </c>
      <c r="H23" s="197">
        <v>303</v>
      </c>
      <c r="I23" s="197"/>
      <c r="J23" s="552"/>
      <c r="N23" s="289"/>
    </row>
    <row r="24" spans="1:14" s="100" customFormat="1" ht="95.25" customHeight="1">
      <c r="A24" s="546"/>
      <c r="B24" s="553" t="s">
        <v>436</v>
      </c>
      <c r="C24" s="195"/>
      <c r="D24" s="195" t="s">
        <v>121</v>
      </c>
      <c r="E24" s="195" t="s">
        <v>423</v>
      </c>
      <c r="F24" s="195" t="s">
        <v>437</v>
      </c>
      <c r="G24" s="195"/>
      <c r="H24" s="197">
        <f>H25</f>
        <v>169.6</v>
      </c>
      <c r="I24" s="197">
        <f>I25</f>
        <v>0</v>
      </c>
      <c r="J24" s="552">
        <f>J25</f>
        <v>0</v>
      </c>
      <c r="N24" s="289"/>
    </row>
    <row r="25" spans="1:14" s="100" customFormat="1" ht="15" customHeight="1">
      <c r="A25" s="546"/>
      <c r="B25" s="549" t="s">
        <v>434</v>
      </c>
      <c r="C25" s="195"/>
      <c r="D25" s="195" t="s">
        <v>121</v>
      </c>
      <c r="E25" s="195" t="s">
        <v>423</v>
      </c>
      <c r="F25" s="195" t="s">
        <v>437</v>
      </c>
      <c r="G25" s="195" t="s">
        <v>435</v>
      </c>
      <c r="H25" s="197">
        <v>169.6</v>
      </c>
      <c r="I25" s="197">
        <v>0</v>
      </c>
      <c r="J25" s="552">
        <v>0</v>
      </c>
      <c r="N25" s="289"/>
    </row>
    <row r="26" spans="1:14" s="100" customFormat="1" ht="60" customHeight="1" hidden="1">
      <c r="A26" s="546"/>
      <c r="B26" s="554" t="s">
        <v>480</v>
      </c>
      <c r="C26" s="178"/>
      <c r="D26" s="178" t="s">
        <v>121</v>
      </c>
      <c r="E26" s="178" t="s">
        <v>423</v>
      </c>
      <c r="F26" s="195" t="s">
        <v>481</v>
      </c>
      <c r="G26" s="195"/>
      <c r="H26" s="197"/>
      <c r="I26" s="197"/>
      <c r="J26" s="552"/>
      <c r="N26" s="289"/>
    </row>
    <row r="27" spans="1:14" s="100" customFormat="1" ht="48.75" customHeight="1">
      <c r="A27" s="546"/>
      <c r="B27" s="541" t="s">
        <v>486</v>
      </c>
      <c r="C27" s="195"/>
      <c r="D27" s="178" t="s">
        <v>121</v>
      </c>
      <c r="E27" s="195" t="s">
        <v>487</v>
      </c>
      <c r="F27" s="178" t="s">
        <v>362</v>
      </c>
      <c r="G27" s="178" t="s">
        <v>362</v>
      </c>
      <c r="H27" s="176">
        <f aca="true" t="shared" si="0" ref="H27:J29">H28</f>
        <v>170.1</v>
      </c>
      <c r="I27" s="176">
        <f t="shared" si="0"/>
        <v>0</v>
      </c>
      <c r="J27" s="548">
        <f t="shared" si="0"/>
        <v>0</v>
      </c>
      <c r="N27" s="289"/>
    </row>
    <row r="28" spans="1:14" s="100" customFormat="1" ht="51">
      <c r="A28" s="546"/>
      <c r="B28" s="541" t="s">
        <v>414</v>
      </c>
      <c r="C28" s="195"/>
      <c r="D28" s="178" t="s">
        <v>121</v>
      </c>
      <c r="E28" s="178" t="s">
        <v>487</v>
      </c>
      <c r="F28" s="195" t="s">
        <v>488</v>
      </c>
      <c r="G28" s="475"/>
      <c r="H28" s="176">
        <f t="shared" si="0"/>
        <v>170.1</v>
      </c>
      <c r="I28" s="176">
        <f t="shared" si="0"/>
        <v>0</v>
      </c>
      <c r="J28" s="548">
        <f t="shared" si="0"/>
        <v>0</v>
      </c>
      <c r="N28" s="289"/>
    </row>
    <row r="29" spans="1:14" s="100" customFormat="1" ht="59.25" customHeight="1">
      <c r="A29" s="546"/>
      <c r="B29" s="550" t="s">
        <v>489</v>
      </c>
      <c r="C29" s="195"/>
      <c r="D29" s="178" t="s">
        <v>121</v>
      </c>
      <c r="E29" s="178" t="s">
        <v>487</v>
      </c>
      <c r="F29" s="195" t="s">
        <v>490</v>
      </c>
      <c r="G29" s="195"/>
      <c r="H29" s="197">
        <f t="shared" si="0"/>
        <v>170.1</v>
      </c>
      <c r="I29" s="197">
        <f t="shared" si="0"/>
        <v>0</v>
      </c>
      <c r="J29" s="552">
        <f t="shared" si="0"/>
        <v>0</v>
      </c>
      <c r="N29" s="289"/>
    </row>
    <row r="30" spans="1:14" s="100" customFormat="1" ht="13.5" customHeight="1" thickBot="1">
      <c r="A30" s="546"/>
      <c r="B30" s="555" t="s">
        <v>434</v>
      </c>
      <c r="C30" s="556"/>
      <c r="D30" s="557" t="s">
        <v>121</v>
      </c>
      <c r="E30" s="557" t="s">
        <v>487</v>
      </c>
      <c r="F30" s="556" t="s">
        <v>490</v>
      </c>
      <c r="G30" s="556" t="s">
        <v>435</v>
      </c>
      <c r="H30" s="558">
        <v>170.1</v>
      </c>
      <c r="I30" s="558">
        <v>0</v>
      </c>
      <c r="J30" s="559">
        <v>0</v>
      </c>
      <c r="N30" s="289"/>
    </row>
    <row r="181" ht="80.25" customHeight="1"/>
  </sheetData>
  <sheetProtection/>
  <mergeCells count="8">
    <mergeCell ref="G1:J1"/>
    <mergeCell ref="G2:J2"/>
    <mergeCell ref="F4:J4"/>
    <mergeCell ref="D3:J3"/>
    <mergeCell ref="B14:J14"/>
    <mergeCell ref="G5:J5"/>
    <mergeCell ref="A12:F12"/>
    <mergeCell ref="A13:J13"/>
  </mergeCells>
  <printOptions horizontalCentered="1"/>
  <pageMargins left="0.5511811023622047" right="0.1968503937007874" top="0.5905511811023623" bottom="0.5905511811023623" header="0.5118110236220472" footer="0.5118110236220472"/>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dimension ref="A1:D39"/>
  <sheetViews>
    <sheetView zoomScalePageLayoutView="0" workbookViewId="0" topLeftCell="A1">
      <selection activeCell="B34" sqref="B34"/>
    </sheetView>
  </sheetViews>
  <sheetFormatPr defaultColWidth="9.140625" defaultRowHeight="12.75"/>
  <cols>
    <col min="1" max="1" width="9.140625" style="590" customWidth="1"/>
    <col min="2" max="2" width="51.57421875" style="591" customWidth="1"/>
    <col min="3" max="3" width="20.140625" style="591" customWidth="1"/>
    <col min="4" max="4" width="5.00390625" style="591" customWidth="1"/>
    <col min="5" max="16384" width="9.140625" style="591" customWidth="1"/>
  </cols>
  <sheetData>
    <row r="1" spans="2:4" ht="15.75">
      <c r="B1" s="1235" t="s">
        <v>80</v>
      </c>
      <c r="C1" s="1235"/>
      <c r="D1" s="1235"/>
    </row>
    <row r="2" spans="2:4" ht="15.75">
      <c r="B2" s="1235" t="s">
        <v>408</v>
      </c>
      <c r="C2" s="1235"/>
      <c r="D2" s="1235"/>
    </row>
    <row r="3" spans="2:4" ht="15.75">
      <c r="B3" s="1235" t="s">
        <v>409</v>
      </c>
      <c r="C3" s="1235"/>
      <c r="D3" s="1235"/>
    </row>
    <row r="4" spans="2:4" ht="15.75">
      <c r="B4" s="1235" t="s">
        <v>664</v>
      </c>
      <c r="C4" s="1235"/>
      <c r="D4" s="1235"/>
    </row>
    <row r="5" spans="2:4" ht="15.75">
      <c r="B5" s="1234" t="s">
        <v>131</v>
      </c>
      <c r="C5" s="1234"/>
      <c r="D5" s="1234"/>
    </row>
    <row r="6" spans="2:4" ht="15.75">
      <c r="B6" s="592"/>
      <c r="C6" s="592"/>
      <c r="D6" s="592"/>
    </row>
    <row r="7" spans="2:4" ht="15.75">
      <c r="B7" s="592"/>
      <c r="C7" s="592"/>
      <c r="D7" s="91" t="s">
        <v>438</v>
      </c>
    </row>
    <row r="8" spans="2:4" ht="15.75">
      <c r="B8" s="592"/>
      <c r="C8" s="592"/>
      <c r="D8" s="413"/>
    </row>
    <row r="9" spans="2:4" ht="15.75">
      <c r="B9" s="592"/>
      <c r="C9" s="592"/>
      <c r="D9" s="91" t="s">
        <v>343</v>
      </c>
    </row>
    <row r="10" spans="2:4" ht="15.75">
      <c r="B10" s="592"/>
      <c r="C10" s="592"/>
      <c r="D10" s="91"/>
    </row>
    <row r="11" spans="2:4" ht="15.75">
      <c r="B11" s="592"/>
      <c r="C11" s="592"/>
      <c r="D11" s="91"/>
    </row>
    <row r="12" spans="2:3" ht="15.75">
      <c r="B12" s="1232"/>
      <c r="C12" s="1232"/>
    </row>
    <row r="13" spans="1:3" ht="16.5">
      <c r="A13" s="1233" t="s">
        <v>70</v>
      </c>
      <c r="B13" s="1233"/>
      <c r="C13" s="1233"/>
    </row>
    <row r="14" spans="1:4" ht="16.5" customHeight="1">
      <c r="A14" s="1233" t="s">
        <v>71</v>
      </c>
      <c r="B14" s="1233"/>
      <c r="C14" s="1233"/>
      <c r="D14" s="593"/>
    </row>
    <row r="15" spans="1:4" ht="16.5" customHeight="1">
      <c r="A15" s="1233" t="s">
        <v>81</v>
      </c>
      <c r="B15" s="1233"/>
      <c r="C15" s="1233"/>
      <c r="D15" s="593"/>
    </row>
    <row r="16" spans="1:3" ht="16.5" thickBot="1">
      <c r="A16" s="625"/>
      <c r="B16" s="626"/>
      <c r="C16" s="627"/>
    </row>
    <row r="17" spans="1:3" s="595" customFormat="1" ht="16.5" thickBot="1">
      <c r="A17" s="1224" t="s">
        <v>72</v>
      </c>
      <c r="B17" s="1225"/>
      <c r="C17" s="628" t="s">
        <v>73</v>
      </c>
    </row>
    <row r="18" spans="1:3" s="595" customFormat="1" ht="13.5" customHeight="1">
      <c r="A18" s="1230" t="s">
        <v>74</v>
      </c>
      <c r="B18" s="1231"/>
      <c r="C18" s="629">
        <v>0.1</v>
      </c>
    </row>
    <row r="19" spans="1:3" s="595" customFormat="1" ht="20.25" customHeight="1">
      <c r="A19" s="1226" t="s">
        <v>264</v>
      </c>
      <c r="B19" s="1227"/>
      <c r="C19" s="630">
        <v>1</v>
      </c>
    </row>
    <row r="20" spans="1:3" s="595" customFormat="1" ht="18" customHeight="1">
      <c r="A20" s="1222" t="s">
        <v>268</v>
      </c>
      <c r="B20" s="1223"/>
      <c r="C20" s="631">
        <v>1</v>
      </c>
    </row>
    <row r="21" spans="1:3" s="595" customFormat="1" ht="17.25" customHeight="1">
      <c r="A21" s="1228" t="s">
        <v>266</v>
      </c>
      <c r="B21" s="1229"/>
      <c r="C21" s="632">
        <v>0.5</v>
      </c>
    </row>
    <row r="22" spans="1:3" s="595" customFormat="1" ht="18.75" customHeight="1">
      <c r="A22" s="1222" t="s">
        <v>75</v>
      </c>
      <c r="B22" s="1223"/>
      <c r="C22" s="631">
        <v>0.5</v>
      </c>
    </row>
    <row r="23" spans="1:3" s="595" customFormat="1" ht="17.25" customHeight="1">
      <c r="A23" s="1222" t="s">
        <v>76</v>
      </c>
      <c r="B23" s="1223"/>
      <c r="C23" s="631">
        <v>0.5</v>
      </c>
    </row>
    <row r="24" spans="1:3" s="595" customFormat="1" ht="15.75" customHeight="1">
      <c r="A24" s="1222" t="s">
        <v>77</v>
      </c>
      <c r="B24" s="1223"/>
      <c r="C24" s="633">
        <v>1</v>
      </c>
    </row>
    <row r="25" spans="1:3" s="595" customFormat="1" ht="15.75" customHeight="1">
      <c r="A25" s="1222" t="s">
        <v>78</v>
      </c>
      <c r="B25" s="1223"/>
      <c r="C25" s="633">
        <v>1</v>
      </c>
    </row>
    <row r="26" spans="1:3" s="595" customFormat="1" ht="20.25" customHeight="1" thickBot="1">
      <c r="A26" s="1220" t="s">
        <v>79</v>
      </c>
      <c r="B26" s="1221"/>
      <c r="C26" s="634">
        <v>1</v>
      </c>
    </row>
    <row r="27" spans="1:3" ht="15.75">
      <c r="A27" s="594"/>
      <c r="B27" s="596"/>
      <c r="C27" s="596"/>
    </row>
    <row r="28" spans="1:3" ht="15.75">
      <c r="A28" s="594"/>
      <c r="B28" s="596"/>
      <c r="C28" s="596"/>
    </row>
    <row r="29" spans="1:3" ht="15.75">
      <c r="A29" s="594"/>
      <c r="B29" s="596"/>
      <c r="C29" s="596"/>
    </row>
    <row r="30" spans="1:3" ht="15.75">
      <c r="A30" s="594"/>
      <c r="B30" s="596"/>
      <c r="C30" s="596"/>
    </row>
    <row r="31" spans="1:3" ht="15.75">
      <c r="A31" s="594"/>
      <c r="B31" s="596"/>
      <c r="C31" s="596"/>
    </row>
    <row r="32" spans="1:3" ht="15.75">
      <c r="A32" s="594"/>
      <c r="B32" s="596"/>
      <c r="C32" s="596"/>
    </row>
    <row r="33" spans="1:3" ht="15.75">
      <c r="A33" s="594"/>
      <c r="B33" s="596"/>
      <c r="C33" s="596"/>
    </row>
    <row r="34" spans="1:3" ht="15.75">
      <c r="A34" s="594"/>
      <c r="B34" s="596"/>
      <c r="C34" s="596"/>
    </row>
    <row r="35" spans="1:3" ht="15.75">
      <c r="A35" s="594"/>
      <c r="B35" s="596"/>
      <c r="C35" s="596"/>
    </row>
    <row r="36" spans="1:3" ht="15.75">
      <c r="A36" s="594"/>
      <c r="B36" s="596"/>
      <c r="C36" s="596"/>
    </row>
    <row r="37" spans="1:3" ht="15.75">
      <c r="A37" s="594"/>
      <c r="B37" s="596"/>
      <c r="C37" s="596"/>
    </row>
    <row r="38" spans="1:3" ht="15.75">
      <c r="A38" s="594"/>
      <c r="B38" s="596"/>
      <c r="C38" s="596"/>
    </row>
    <row r="39" spans="1:3" ht="15.75">
      <c r="A39" s="594"/>
      <c r="B39" s="596"/>
      <c r="C39" s="596"/>
    </row>
  </sheetData>
  <sheetProtection/>
  <mergeCells count="19">
    <mergeCell ref="B12:C12"/>
    <mergeCell ref="A13:C13"/>
    <mergeCell ref="A14:C14"/>
    <mergeCell ref="A15:C15"/>
    <mergeCell ref="B5:D5"/>
    <mergeCell ref="B1:D1"/>
    <mergeCell ref="B2:D2"/>
    <mergeCell ref="B3:D3"/>
    <mergeCell ref="B4:D4"/>
    <mergeCell ref="A26:B26"/>
    <mergeCell ref="A24:B24"/>
    <mergeCell ref="A25:B25"/>
    <mergeCell ref="A17:B17"/>
    <mergeCell ref="A19:B19"/>
    <mergeCell ref="A20:B20"/>
    <mergeCell ref="A21:B21"/>
    <mergeCell ref="A22:B22"/>
    <mergeCell ref="A23:B23"/>
    <mergeCell ref="A18:B18"/>
  </mergeCells>
  <printOptions horizontalCentered="1"/>
  <pageMargins left="0.9055118110236221" right="0.5118110236220472"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W199"/>
  <sheetViews>
    <sheetView zoomScaleSheetLayoutView="50" zoomScalePageLayoutView="0" workbookViewId="0" topLeftCell="A17">
      <selection activeCell="F208" sqref="F208"/>
    </sheetView>
  </sheetViews>
  <sheetFormatPr defaultColWidth="9.140625" defaultRowHeight="12.75"/>
  <cols>
    <col min="1" max="1" width="8.8515625" style="100" customWidth="1"/>
    <col min="2" max="2" width="60.28125" style="94" customWidth="1"/>
    <col min="3" max="3" width="10.00390625" style="95" hidden="1" customWidth="1"/>
    <col min="4" max="4" width="9.28125" style="96" hidden="1" customWidth="1"/>
    <col min="5" max="5" width="10.421875" style="96" hidden="1" customWidth="1"/>
    <col min="6" max="6" width="11.57421875" style="97" customWidth="1"/>
    <col min="7" max="7" width="10.28125" style="97" customWidth="1"/>
    <col min="8" max="8" width="10.421875" style="97" customWidth="1"/>
    <col min="9" max="9" width="22.140625" style="106" customWidth="1"/>
    <col min="10" max="10" width="14.7109375" style="99" hidden="1" customWidth="1"/>
    <col min="11" max="11" width="15.8515625" style="99" hidden="1" customWidth="1"/>
    <col min="12" max="12" width="18.7109375" style="99" hidden="1" customWidth="1"/>
    <col min="13" max="13" width="9.140625" style="100" customWidth="1"/>
    <col min="14" max="23" width="9.140625" style="101" customWidth="1"/>
    <col min="24" max="16384" width="9.140625" style="100" customWidth="1"/>
  </cols>
  <sheetData>
    <row r="1" ht="15.75" hidden="1">
      <c r="I1" s="98" t="s">
        <v>82</v>
      </c>
    </row>
    <row r="2" ht="15.75" hidden="1">
      <c r="I2" s="98" t="s">
        <v>338</v>
      </c>
    </row>
    <row r="3" ht="15.75" hidden="1">
      <c r="I3" s="98" t="s">
        <v>95</v>
      </c>
    </row>
    <row r="4" ht="15.75" hidden="1">
      <c r="I4" s="98" t="s">
        <v>339</v>
      </c>
    </row>
    <row r="5" ht="15.75" hidden="1">
      <c r="I5" s="102" t="s">
        <v>340</v>
      </c>
    </row>
    <row r="6" ht="12.75" hidden="1"/>
    <row r="7" spans="4:17" ht="15.75">
      <c r="D7" s="1125" t="s">
        <v>92</v>
      </c>
      <c r="E7" s="1125"/>
      <c r="F7" s="1125"/>
      <c r="G7" s="1125"/>
      <c r="H7" s="1125"/>
      <c r="I7" s="1125"/>
      <c r="L7" s="92" t="s">
        <v>341</v>
      </c>
      <c r="M7" s="6"/>
      <c r="N7" s="103"/>
      <c r="O7" s="103"/>
      <c r="P7" s="103"/>
      <c r="Q7" s="103"/>
    </row>
    <row r="8" spans="4:17" ht="15.75">
      <c r="D8" s="1125" t="s">
        <v>97</v>
      </c>
      <c r="E8" s="1125"/>
      <c r="F8" s="1125"/>
      <c r="G8" s="1125"/>
      <c r="H8" s="1125"/>
      <c r="I8" s="1125"/>
      <c r="L8" s="92" t="s">
        <v>97</v>
      </c>
      <c r="M8" s="7"/>
      <c r="O8" s="103"/>
      <c r="P8" s="103"/>
      <c r="Q8" s="103"/>
    </row>
    <row r="9" spans="2:17" ht="15.75">
      <c r="B9" s="1125" t="s">
        <v>407</v>
      </c>
      <c r="C9" s="1125"/>
      <c r="D9" s="1125"/>
      <c r="E9" s="1125"/>
      <c r="F9" s="1125"/>
      <c r="G9" s="1125"/>
      <c r="H9" s="1125"/>
      <c r="I9" s="1125"/>
      <c r="L9" s="92" t="s">
        <v>95</v>
      </c>
      <c r="M9" s="6"/>
      <c r="N9" s="103"/>
      <c r="O9" s="103"/>
      <c r="P9" s="103"/>
      <c r="Q9" s="103"/>
    </row>
    <row r="10" spans="4:17" ht="15.75">
      <c r="D10" s="1125" t="s">
        <v>98</v>
      </c>
      <c r="E10" s="1125"/>
      <c r="F10" s="1125"/>
      <c r="G10" s="1125"/>
      <c r="H10" s="1125"/>
      <c r="I10" s="1125"/>
      <c r="L10" s="92" t="s">
        <v>98</v>
      </c>
      <c r="M10" s="6"/>
      <c r="N10" s="103"/>
      <c r="O10" s="103"/>
      <c r="P10" s="103"/>
      <c r="Q10" s="103"/>
    </row>
    <row r="11" spans="4:17" ht="15.75">
      <c r="D11" s="1126" t="s">
        <v>132</v>
      </c>
      <c r="E11" s="1126"/>
      <c r="F11" s="1126"/>
      <c r="G11" s="1126"/>
      <c r="H11" s="1126"/>
      <c r="I11" s="1126"/>
      <c r="L11" s="93" t="s">
        <v>342</v>
      </c>
      <c r="M11" s="8"/>
      <c r="N11" s="104"/>
      <c r="P11" s="105"/>
      <c r="Q11" s="105"/>
    </row>
    <row r="12" spans="12:17" ht="15.75">
      <c r="L12" s="96"/>
      <c r="M12" s="8"/>
      <c r="N12" s="107"/>
      <c r="O12" s="107"/>
      <c r="P12" s="107"/>
      <c r="Q12" s="107"/>
    </row>
    <row r="13" spans="5:17" ht="15.75">
      <c r="E13" s="102"/>
      <c r="F13" s="102"/>
      <c r="G13" s="102"/>
      <c r="H13" s="102"/>
      <c r="I13" s="108" t="s">
        <v>438</v>
      </c>
      <c r="L13" s="96"/>
      <c r="M13" s="8"/>
      <c r="N13" s="107"/>
      <c r="O13" s="107"/>
      <c r="P13" s="107"/>
      <c r="Q13" s="107"/>
    </row>
    <row r="14" spans="5:16" ht="15.75">
      <c r="E14" s="102"/>
      <c r="F14" s="102"/>
      <c r="G14" s="102"/>
      <c r="H14" s="102"/>
      <c r="I14" s="109"/>
      <c r="L14" s="96"/>
      <c r="M14" s="8"/>
      <c r="O14" s="107"/>
      <c r="P14" s="107"/>
    </row>
    <row r="15" spans="5:17" ht="15.75">
      <c r="E15" s="102"/>
      <c r="F15" s="102"/>
      <c r="G15" s="102"/>
      <c r="H15" s="102"/>
      <c r="I15" s="108" t="s">
        <v>343</v>
      </c>
      <c r="L15" s="96"/>
      <c r="M15" s="8"/>
      <c r="N15" s="107"/>
      <c r="O15" s="107"/>
      <c r="P15" s="107"/>
      <c r="Q15" s="107"/>
    </row>
    <row r="16" spans="2:16" ht="15.75">
      <c r="B16" s="110"/>
      <c r="C16" s="111"/>
      <c r="D16" s="112"/>
      <c r="E16" s="112"/>
      <c r="F16" s="113"/>
      <c r="G16" s="113"/>
      <c r="H16" s="113"/>
      <c r="I16" s="114">
        <v>69983.1</v>
      </c>
      <c r="J16" s="115" t="s">
        <v>344</v>
      </c>
      <c r="K16" s="116">
        <v>72195.9</v>
      </c>
      <c r="L16" s="117">
        <v>73707.5</v>
      </c>
      <c r="M16" s="8"/>
      <c r="N16" s="107"/>
      <c r="O16" s="107"/>
      <c r="P16" s="107"/>
    </row>
    <row r="17" spans="2:12" ht="12.75">
      <c r="B17" s="110"/>
      <c r="C17" s="111"/>
      <c r="D17" s="112"/>
      <c r="E17" s="112"/>
      <c r="F17" s="113"/>
      <c r="G17" s="118" t="s">
        <v>345</v>
      </c>
      <c r="H17" s="113"/>
      <c r="I17" s="119">
        <f>I16-I25</f>
        <v>0</v>
      </c>
      <c r="J17" s="115" t="s">
        <v>346</v>
      </c>
      <c r="K17" s="116">
        <v>1804.9</v>
      </c>
      <c r="L17" s="120">
        <v>3685.4</v>
      </c>
    </row>
    <row r="18" spans="2:12" ht="15.75">
      <c r="B18" s="1210"/>
      <c r="C18" s="1210"/>
      <c r="D18" s="1210"/>
      <c r="E18" s="1210"/>
      <c r="F18" s="1210"/>
      <c r="G18" s="1210"/>
      <c r="H18" s="1210"/>
      <c r="I18" s="1210"/>
      <c r="J18" s="121" t="s">
        <v>345</v>
      </c>
      <c r="K18" s="122">
        <f>K16-K17-K25</f>
        <v>-0.00018000000272877514</v>
      </c>
      <c r="L18" s="123">
        <f>L16-L17-L25</f>
        <v>0.0004174000059720129</v>
      </c>
    </row>
    <row r="19" spans="1:12" ht="15" customHeight="1">
      <c r="A19" s="124"/>
      <c r="B19" s="125"/>
      <c r="C19" s="125"/>
      <c r="D19" s="125"/>
      <c r="E19" s="125"/>
      <c r="F19" s="125"/>
      <c r="G19" s="126"/>
      <c r="H19" s="125"/>
      <c r="I19" s="125"/>
      <c r="J19" s="125"/>
      <c r="K19" s="125"/>
      <c r="L19" s="125"/>
    </row>
    <row r="20" spans="1:12" ht="17.25" customHeight="1">
      <c r="A20" s="1242" t="s">
        <v>83</v>
      </c>
      <c r="B20" s="1242"/>
      <c r="C20" s="1242"/>
      <c r="D20" s="1242"/>
      <c r="E20" s="1242"/>
      <c r="F20" s="1242"/>
      <c r="G20" s="1242"/>
      <c r="H20" s="1242"/>
      <c r="I20" s="1242"/>
      <c r="J20" s="127"/>
      <c r="K20" s="100"/>
      <c r="L20" s="100"/>
    </row>
    <row r="21" spans="1:12" ht="15" customHeight="1">
      <c r="A21" s="1242" t="s">
        <v>84</v>
      </c>
      <c r="B21" s="1242"/>
      <c r="C21" s="1242"/>
      <c r="D21" s="1242"/>
      <c r="E21" s="1242"/>
      <c r="F21" s="1242"/>
      <c r="G21" s="1242"/>
      <c r="H21" s="1242"/>
      <c r="I21" s="1242"/>
      <c r="J21" s="127"/>
      <c r="K21" s="100"/>
      <c r="L21" s="100"/>
    </row>
    <row r="22" spans="1:12" ht="15.75" customHeight="1">
      <c r="A22" s="1242" t="s">
        <v>93</v>
      </c>
      <c r="B22" s="1242"/>
      <c r="C22" s="1242"/>
      <c r="D22" s="1242"/>
      <c r="E22" s="1242"/>
      <c r="F22" s="1242"/>
      <c r="G22" s="1242"/>
      <c r="H22" s="1242"/>
      <c r="I22" s="1242"/>
      <c r="J22" s="127"/>
      <c r="K22" s="100"/>
      <c r="L22" s="100"/>
    </row>
    <row r="23" spans="2:12" ht="15.75">
      <c r="B23" s="128"/>
      <c r="C23" s="129"/>
      <c r="D23" s="130"/>
      <c r="E23" s="130"/>
      <c r="F23" s="131"/>
      <c r="G23" s="131"/>
      <c r="H23" s="131"/>
      <c r="I23" s="132" t="s">
        <v>350</v>
      </c>
      <c r="J23" s="133"/>
      <c r="K23" s="133"/>
      <c r="L23" s="133"/>
    </row>
    <row r="24" spans="2:12" ht="63.75" hidden="1">
      <c r="B24" s="134" t="s">
        <v>351</v>
      </c>
      <c r="C24" s="135" t="s">
        <v>352</v>
      </c>
      <c r="D24" s="135" t="s">
        <v>353</v>
      </c>
      <c r="E24" s="135" t="s">
        <v>354</v>
      </c>
      <c r="F24" s="136" t="s">
        <v>355</v>
      </c>
      <c r="G24" s="136" t="s">
        <v>356</v>
      </c>
      <c r="H24" s="136" t="s">
        <v>357</v>
      </c>
      <c r="I24" s="137" t="s">
        <v>358</v>
      </c>
      <c r="J24" s="138"/>
      <c r="K24" s="139" t="s">
        <v>359</v>
      </c>
      <c r="L24" s="139" t="s">
        <v>360</v>
      </c>
    </row>
    <row r="25" spans="2:23" s="140" customFormat="1" ht="15.75" hidden="1">
      <c r="B25" s="141" t="s">
        <v>361</v>
      </c>
      <c r="C25" s="142" t="s">
        <v>362</v>
      </c>
      <c r="D25" s="142" t="s">
        <v>362</v>
      </c>
      <c r="E25" s="142" t="s">
        <v>362</v>
      </c>
      <c r="F25" s="143" t="s">
        <v>362</v>
      </c>
      <c r="G25" s="143" t="s">
        <v>362</v>
      </c>
      <c r="H25" s="143" t="s">
        <v>362</v>
      </c>
      <c r="I25" s="144">
        <f>I26+I69+I74+I88+I110+I149+I157+I171+I178</f>
        <v>69983.1</v>
      </c>
      <c r="J25" s="145"/>
      <c r="K25" s="146">
        <f>K26+K69+K74+K88+K110+K149+K157+K171+K178</f>
        <v>70391.00018</v>
      </c>
      <c r="L25" s="146">
        <f>L26+L69+L74+L88+L110+L149+L157+L171+L178</f>
        <v>70022.0995826</v>
      </c>
      <c r="N25" s="147"/>
      <c r="O25" s="147"/>
      <c r="P25" s="147"/>
      <c r="Q25" s="147"/>
      <c r="R25" s="147"/>
      <c r="S25" s="147"/>
      <c r="T25" s="147"/>
      <c r="U25" s="147"/>
      <c r="V25" s="147"/>
      <c r="W25" s="147"/>
    </row>
    <row r="26" spans="2:23" s="140" customFormat="1" ht="14.25" hidden="1">
      <c r="B26" s="148" t="s">
        <v>119</v>
      </c>
      <c r="C26" s="149" t="s">
        <v>120</v>
      </c>
      <c r="D26" s="150" t="s">
        <v>121</v>
      </c>
      <c r="E26" s="150"/>
      <c r="F26" s="151"/>
      <c r="G26" s="151"/>
      <c r="H26" s="151"/>
      <c r="I26" s="152">
        <f>I30+I35+I53+I60+I65</f>
        <v>16206.808</v>
      </c>
      <c r="J26" s="153"/>
      <c r="K26" s="154">
        <f>K30+K35+K53+K60+K65</f>
        <v>16980.08218</v>
      </c>
      <c r="L26" s="154">
        <f>L30+L35+L53+L60+L65</f>
        <v>17936.364582600003</v>
      </c>
      <c r="N26" s="147"/>
      <c r="O26" s="147"/>
      <c r="P26" s="147"/>
      <c r="Q26" s="147"/>
      <c r="R26" s="147"/>
      <c r="S26" s="147"/>
      <c r="T26" s="147"/>
      <c r="U26" s="147"/>
      <c r="V26" s="147"/>
      <c r="W26" s="147"/>
    </row>
    <row r="27" spans="2:23" s="140" customFormat="1" ht="25.5" hidden="1">
      <c r="B27" s="155" t="s">
        <v>122</v>
      </c>
      <c r="C27" s="156"/>
      <c r="D27" s="157" t="s">
        <v>121</v>
      </c>
      <c r="E27" s="157" t="s">
        <v>123</v>
      </c>
      <c r="F27" s="158"/>
      <c r="G27" s="159"/>
      <c r="H27" s="157" t="s">
        <v>123</v>
      </c>
      <c r="I27" s="160"/>
      <c r="J27" s="161"/>
      <c r="K27" s="161"/>
      <c r="L27" s="161"/>
      <c r="N27" s="147"/>
      <c r="O27" s="147"/>
      <c r="P27" s="147"/>
      <c r="Q27" s="147"/>
      <c r="R27" s="147"/>
      <c r="S27" s="147"/>
      <c r="T27" s="147"/>
      <c r="U27" s="147"/>
      <c r="V27" s="147"/>
      <c r="W27" s="147"/>
    </row>
    <row r="28" spans="2:23" s="140" customFormat="1" ht="38.25" hidden="1">
      <c r="B28" s="155" t="s">
        <v>414</v>
      </c>
      <c r="C28" s="156"/>
      <c r="D28" s="162" t="s">
        <v>121</v>
      </c>
      <c r="E28" s="162" t="s">
        <v>123</v>
      </c>
      <c r="F28" s="158">
        <v>9100000</v>
      </c>
      <c r="G28" s="159"/>
      <c r="H28" s="157" t="s">
        <v>123</v>
      </c>
      <c r="I28" s="160"/>
      <c r="J28" s="161"/>
      <c r="K28" s="161"/>
      <c r="L28" s="161"/>
      <c r="N28" s="147"/>
      <c r="O28" s="147"/>
      <c r="P28" s="147"/>
      <c r="Q28" s="147"/>
      <c r="R28" s="147"/>
      <c r="S28" s="147"/>
      <c r="T28" s="147"/>
      <c r="U28" s="147"/>
      <c r="V28" s="147"/>
      <c r="W28" s="147"/>
    </row>
    <row r="29" spans="2:23" s="140" customFormat="1" ht="25.5" customHeight="1" hidden="1">
      <c r="B29" s="163" t="s">
        <v>415</v>
      </c>
      <c r="C29" s="156"/>
      <c r="D29" s="164" t="s">
        <v>121</v>
      </c>
      <c r="E29" s="164" t="s">
        <v>123</v>
      </c>
      <c r="F29" s="165">
        <v>9100003</v>
      </c>
      <c r="G29" s="159"/>
      <c r="H29" s="166" t="s">
        <v>123</v>
      </c>
      <c r="I29" s="160"/>
      <c r="J29" s="161"/>
      <c r="K29" s="161"/>
      <c r="L29" s="161"/>
      <c r="N29" s="147"/>
      <c r="O29" s="147"/>
      <c r="P29" s="147"/>
      <c r="Q29" s="147"/>
      <c r="R29" s="147"/>
      <c r="S29" s="147"/>
      <c r="T29" s="147"/>
      <c r="U29" s="147"/>
      <c r="V29" s="147"/>
      <c r="W29" s="147"/>
    </row>
    <row r="30" spans="2:23" s="140" customFormat="1" ht="38.25" hidden="1">
      <c r="B30" s="155" t="s">
        <v>416</v>
      </c>
      <c r="C30" s="156"/>
      <c r="D30" s="157" t="s">
        <v>121</v>
      </c>
      <c r="E30" s="157" t="s">
        <v>417</v>
      </c>
      <c r="F30" s="165"/>
      <c r="G30" s="159"/>
      <c r="H30" s="157" t="s">
        <v>417</v>
      </c>
      <c r="I30" s="167">
        <f>I31</f>
        <v>2155.786</v>
      </c>
      <c r="J30" s="161"/>
      <c r="K30" s="168">
        <f>K31</f>
        <v>2285.1331600000003</v>
      </c>
      <c r="L30" s="168">
        <f>L31</f>
        <v>2445.0924812000003</v>
      </c>
      <c r="N30" s="147"/>
      <c r="O30" s="147"/>
      <c r="P30" s="147"/>
      <c r="Q30" s="147"/>
      <c r="R30" s="147"/>
      <c r="S30" s="147"/>
      <c r="T30" s="147"/>
      <c r="U30" s="147"/>
      <c r="V30" s="147"/>
      <c r="W30" s="147"/>
    </row>
    <row r="31" spans="2:23" s="140" customFormat="1" ht="38.25" hidden="1">
      <c r="B31" s="169" t="s">
        <v>414</v>
      </c>
      <c r="C31" s="156"/>
      <c r="D31" s="162" t="s">
        <v>121</v>
      </c>
      <c r="E31" s="157" t="s">
        <v>417</v>
      </c>
      <c r="F31" s="158">
        <v>9100000</v>
      </c>
      <c r="G31" s="159"/>
      <c r="H31" s="157" t="s">
        <v>417</v>
      </c>
      <c r="I31" s="167">
        <f>I32</f>
        <v>2155.786</v>
      </c>
      <c r="J31" s="168"/>
      <c r="K31" s="168">
        <f>K32</f>
        <v>2285.1331600000003</v>
      </c>
      <c r="L31" s="168">
        <f>L32</f>
        <v>2445.0924812000003</v>
      </c>
      <c r="N31" s="147"/>
      <c r="O31" s="147"/>
      <c r="P31" s="147"/>
      <c r="Q31" s="147"/>
      <c r="R31" s="147"/>
      <c r="S31" s="147"/>
      <c r="T31" s="147"/>
      <c r="U31" s="147"/>
      <c r="V31" s="147"/>
      <c r="W31" s="147"/>
    </row>
    <row r="32" spans="2:23" s="140" customFormat="1" ht="21.75" customHeight="1" hidden="1">
      <c r="B32" s="170" t="s">
        <v>418</v>
      </c>
      <c r="C32" s="156"/>
      <c r="D32" s="164" t="s">
        <v>121</v>
      </c>
      <c r="E32" s="166" t="s">
        <v>417</v>
      </c>
      <c r="F32" s="158">
        <v>9100004</v>
      </c>
      <c r="G32" s="159"/>
      <c r="H32" s="166" t="s">
        <v>417</v>
      </c>
      <c r="I32" s="167">
        <f>I33+I34</f>
        <v>2155.786</v>
      </c>
      <c r="J32" s="161"/>
      <c r="K32" s="168">
        <f>K33+K34</f>
        <v>2285.1331600000003</v>
      </c>
      <c r="L32" s="168">
        <f>L33+L34</f>
        <v>2445.0924812000003</v>
      </c>
      <c r="N32" s="147"/>
      <c r="O32" s="147"/>
      <c r="P32" s="147"/>
      <c r="Q32" s="147"/>
      <c r="R32" s="147"/>
      <c r="S32" s="147"/>
      <c r="T32" s="147"/>
      <c r="U32" s="147"/>
      <c r="V32" s="147"/>
      <c r="W32" s="147"/>
    </row>
    <row r="33" spans="2:23" s="140" customFormat="1" ht="15.75" customHeight="1" hidden="1">
      <c r="B33" s="171" t="s">
        <v>419</v>
      </c>
      <c r="C33" s="156"/>
      <c r="D33" s="164" t="s">
        <v>121</v>
      </c>
      <c r="E33" s="166" t="s">
        <v>417</v>
      </c>
      <c r="F33" s="165">
        <v>9100004</v>
      </c>
      <c r="G33" s="172">
        <v>120</v>
      </c>
      <c r="H33" s="166" t="s">
        <v>417</v>
      </c>
      <c r="I33" s="173">
        <v>1300.211</v>
      </c>
      <c r="J33" s="168"/>
      <c r="K33" s="174">
        <f>I33*106%</f>
        <v>1378.22366</v>
      </c>
      <c r="L33" s="174">
        <f>K33*107%</f>
        <v>1474.6993162</v>
      </c>
      <c r="N33" s="147"/>
      <c r="O33" s="147"/>
      <c r="P33" s="147"/>
      <c r="Q33" s="147"/>
      <c r="R33" s="147"/>
      <c r="S33" s="147"/>
      <c r="T33" s="147"/>
      <c r="U33" s="147"/>
      <c r="V33" s="147"/>
      <c r="W33" s="147"/>
    </row>
    <row r="34" spans="2:23" s="140" customFormat="1" ht="18" customHeight="1" hidden="1">
      <c r="B34" s="171" t="s">
        <v>420</v>
      </c>
      <c r="C34" s="156"/>
      <c r="D34" s="164" t="s">
        <v>121</v>
      </c>
      <c r="E34" s="166" t="s">
        <v>417</v>
      </c>
      <c r="F34" s="165">
        <v>9100004</v>
      </c>
      <c r="G34" s="172">
        <v>240</v>
      </c>
      <c r="H34" s="166" t="s">
        <v>417</v>
      </c>
      <c r="I34" s="175">
        <v>855.575</v>
      </c>
      <c r="J34" s="161"/>
      <c r="K34" s="176">
        <f>I34*106%</f>
        <v>906.9095000000001</v>
      </c>
      <c r="L34" s="176">
        <f>K34*107%</f>
        <v>970.3931650000002</v>
      </c>
      <c r="N34" s="147"/>
      <c r="O34" s="147"/>
      <c r="P34" s="147"/>
      <c r="Q34" s="147"/>
      <c r="R34" s="147"/>
      <c r="S34" s="147"/>
      <c r="T34" s="147"/>
      <c r="U34" s="147"/>
      <c r="V34" s="147"/>
      <c r="W34" s="147"/>
    </row>
    <row r="35" spans="2:12" ht="38.25" hidden="1">
      <c r="B35" s="177" t="s">
        <v>421</v>
      </c>
      <c r="C35" s="178" t="s">
        <v>422</v>
      </c>
      <c r="D35" s="179" t="s">
        <v>121</v>
      </c>
      <c r="E35" s="179" t="s">
        <v>423</v>
      </c>
      <c r="F35" s="136" t="s">
        <v>362</v>
      </c>
      <c r="G35" s="136" t="s">
        <v>362</v>
      </c>
      <c r="H35" s="136" t="s">
        <v>423</v>
      </c>
      <c r="I35" s="180">
        <f>I36</f>
        <v>11843.717</v>
      </c>
      <c r="J35" s="181"/>
      <c r="K35" s="182">
        <f>K36</f>
        <v>12487.644020000002</v>
      </c>
      <c r="L35" s="182">
        <f>L36</f>
        <v>13283.967101400003</v>
      </c>
    </row>
    <row r="36" spans="2:12" ht="42.75" customHeight="1" hidden="1">
      <c r="B36" s="177" t="s">
        <v>414</v>
      </c>
      <c r="C36" s="179" t="s">
        <v>422</v>
      </c>
      <c r="D36" s="179" t="s">
        <v>121</v>
      </c>
      <c r="E36" s="179" t="s">
        <v>423</v>
      </c>
      <c r="F36" s="136">
        <v>9100000</v>
      </c>
      <c r="G36" s="136" t="s">
        <v>362</v>
      </c>
      <c r="H36" s="136" t="s">
        <v>423</v>
      </c>
      <c r="I36" s="180">
        <f>I37+I40+I42+I44+I47+I50</f>
        <v>11843.717</v>
      </c>
      <c r="J36" s="181"/>
      <c r="K36" s="182">
        <f>K37+K40+K42+K44+K47+K50</f>
        <v>12487.644020000002</v>
      </c>
      <c r="L36" s="182">
        <f>L37+L40+L42+L44+L47+L50</f>
        <v>13283.967101400003</v>
      </c>
    </row>
    <row r="37" spans="2:12" ht="21" customHeight="1" hidden="1">
      <c r="B37" s="183" t="s">
        <v>418</v>
      </c>
      <c r="C37" s="178" t="s">
        <v>422</v>
      </c>
      <c r="D37" s="178" t="s">
        <v>121</v>
      </c>
      <c r="E37" s="178" t="s">
        <v>423</v>
      </c>
      <c r="F37" s="136">
        <v>9100004</v>
      </c>
      <c r="G37" s="184" t="s">
        <v>362</v>
      </c>
      <c r="H37" s="184" t="s">
        <v>423</v>
      </c>
      <c r="I37" s="185">
        <f>I38+I39</f>
        <v>9577.506</v>
      </c>
      <c r="J37" s="176"/>
      <c r="K37" s="186">
        <f>K38+K39</f>
        <v>10152.15636</v>
      </c>
      <c r="L37" s="186">
        <f>L38+L39</f>
        <v>10862.807305200002</v>
      </c>
    </row>
    <row r="38" spans="2:12" ht="21" customHeight="1" hidden="1">
      <c r="B38" s="171" t="s">
        <v>419</v>
      </c>
      <c r="C38" s="178"/>
      <c r="D38" s="178" t="s">
        <v>121</v>
      </c>
      <c r="E38" s="178" t="s">
        <v>423</v>
      </c>
      <c r="F38" s="184">
        <v>9100004</v>
      </c>
      <c r="G38" s="184">
        <v>120</v>
      </c>
      <c r="H38" s="184" t="s">
        <v>423</v>
      </c>
      <c r="I38" s="187">
        <v>7361.933</v>
      </c>
      <c r="J38" s="174"/>
      <c r="K38" s="174">
        <f>I38*106%</f>
        <v>7803.64898</v>
      </c>
      <c r="L38" s="174">
        <f>K38*107%</f>
        <v>8349.904408600001</v>
      </c>
    </row>
    <row r="39" spans="2:12" ht="21" customHeight="1" hidden="1">
      <c r="B39" s="171" t="s">
        <v>420</v>
      </c>
      <c r="C39" s="178"/>
      <c r="D39" s="178" t="s">
        <v>121</v>
      </c>
      <c r="E39" s="178" t="s">
        <v>423</v>
      </c>
      <c r="F39" s="184">
        <v>9100004</v>
      </c>
      <c r="G39" s="184">
        <v>240</v>
      </c>
      <c r="H39" s="184" t="s">
        <v>423</v>
      </c>
      <c r="I39" s="187">
        <v>2215.573</v>
      </c>
      <c r="J39" s="174"/>
      <c r="K39" s="174">
        <f>I39*106%</f>
        <v>2348.50738</v>
      </c>
      <c r="L39" s="174">
        <f>K39*107%</f>
        <v>2512.9028966</v>
      </c>
    </row>
    <row r="40" spans="2:12" ht="38.25" hidden="1">
      <c r="B40" s="183" t="s">
        <v>424</v>
      </c>
      <c r="C40" s="178" t="s">
        <v>422</v>
      </c>
      <c r="D40" s="178" t="s">
        <v>121</v>
      </c>
      <c r="E40" s="178" t="s">
        <v>423</v>
      </c>
      <c r="F40" s="188" t="s">
        <v>425</v>
      </c>
      <c r="G40" s="189"/>
      <c r="H40" s="184" t="s">
        <v>423</v>
      </c>
      <c r="I40" s="173">
        <f>I41</f>
        <v>1154.611</v>
      </c>
      <c r="J40" s="190"/>
      <c r="K40" s="190">
        <f>K41</f>
        <v>1223.88766</v>
      </c>
      <c r="L40" s="190">
        <f>L41</f>
        <v>1309.5597962000002</v>
      </c>
    </row>
    <row r="41" spans="2:12" ht="12.75" hidden="1">
      <c r="B41" s="171" t="s">
        <v>419</v>
      </c>
      <c r="C41" s="178"/>
      <c r="D41" s="178" t="s">
        <v>121</v>
      </c>
      <c r="E41" s="178" t="s">
        <v>423</v>
      </c>
      <c r="F41" s="189" t="s">
        <v>425</v>
      </c>
      <c r="G41" s="184">
        <v>120</v>
      </c>
      <c r="H41" s="184" t="s">
        <v>423</v>
      </c>
      <c r="I41" s="173">
        <v>1154.611</v>
      </c>
      <c r="J41" s="190"/>
      <c r="K41" s="174">
        <f>I41*106%</f>
        <v>1223.88766</v>
      </c>
      <c r="L41" s="174">
        <f>K41*107%</f>
        <v>1309.5597962000002</v>
      </c>
    </row>
    <row r="42" spans="2:12" ht="38.25" hidden="1">
      <c r="B42" s="191" t="s">
        <v>426</v>
      </c>
      <c r="C42" s="178"/>
      <c r="D42" s="178" t="s">
        <v>121</v>
      </c>
      <c r="E42" s="178" t="s">
        <v>423</v>
      </c>
      <c r="F42" s="188" t="s">
        <v>427</v>
      </c>
      <c r="G42" s="189"/>
      <c r="H42" s="184" t="s">
        <v>423</v>
      </c>
      <c r="I42" s="192">
        <f>I43</f>
        <v>171.8</v>
      </c>
      <c r="J42" s="181"/>
      <c r="K42" s="181">
        <f>K43</f>
        <v>171.8</v>
      </c>
      <c r="L42" s="181">
        <f>L43</f>
        <v>171.8</v>
      </c>
    </row>
    <row r="43" spans="2:12" ht="12.75" hidden="1">
      <c r="B43" s="171" t="s">
        <v>428</v>
      </c>
      <c r="C43" s="178"/>
      <c r="D43" s="178" t="s">
        <v>121</v>
      </c>
      <c r="E43" s="178" t="s">
        <v>423</v>
      </c>
      <c r="F43" s="189" t="s">
        <v>427</v>
      </c>
      <c r="G43" s="189" t="s">
        <v>429</v>
      </c>
      <c r="H43" s="184" t="s">
        <v>423</v>
      </c>
      <c r="I43" s="193">
        <v>171.8</v>
      </c>
      <c r="J43" s="176"/>
      <c r="K43" s="176">
        <v>171.8</v>
      </c>
      <c r="L43" s="176">
        <v>171.8</v>
      </c>
    </row>
    <row r="44" spans="2:12" ht="45.75" customHeight="1" hidden="1">
      <c r="B44" s="194" t="s">
        <v>430</v>
      </c>
      <c r="C44" s="178"/>
      <c r="D44" s="195" t="s">
        <v>121</v>
      </c>
      <c r="E44" s="195" t="s">
        <v>423</v>
      </c>
      <c r="F44" s="188" t="s">
        <v>431</v>
      </c>
      <c r="G44" s="189"/>
      <c r="H44" s="189" t="s">
        <v>423</v>
      </c>
      <c r="I44" s="192">
        <f>I46</f>
        <v>263</v>
      </c>
      <c r="J44" s="181"/>
      <c r="K44" s="181">
        <f>K46</f>
        <v>263</v>
      </c>
      <c r="L44" s="181">
        <f>L46</f>
        <v>263</v>
      </c>
    </row>
    <row r="45" spans="2:12" ht="46.5" customHeight="1" hidden="1">
      <c r="B45" s="196" t="s">
        <v>432</v>
      </c>
      <c r="C45" s="195"/>
      <c r="D45" s="195" t="s">
        <v>121</v>
      </c>
      <c r="E45" s="195" t="s">
        <v>423</v>
      </c>
      <c r="F45" s="189" t="s">
        <v>433</v>
      </c>
      <c r="G45" s="189"/>
      <c r="H45" s="189" t="s">
        <v>423</v>
      </c>
      <c r="I45" s="175"/>
      <c r="J45" s="197"/>
      <c r="K45" s="197"/>
      <c r="L45" s="197"/>
    </row>
    <row r="46" spans="2:12" ht="15" customHeight="1" hidden="1">
      <c r="B46" s="171" t="s">
        <v>434</v>
      </c>
      <c r="C46" s="195"/>
      <c r="D46" s="195" t="s">
        <v>121</v>
      </c>
      <c r="E46" s="195" t="s">
        <v>423</v>
      </c>
      <c r="F46" s="189" t="s">
        <v>431</v>
      </c>
      <c r="G46" s="189" t="s">
        <v>435</v>
      </c>
      <c r="H46" s="189" t="s">
        <v>423</v>
      </c>
      <c r="I46" s="175">
        <v>263</v>
      </c>
      <c r="J46" s="197"/>
      <c r="K46" s="197">
        <v>263</v>
      </c>
      <c r="L46" s="197">
        <v>263</v>
      </c>
    </row>
    <row r="47" spans="2:12" ht="67.5" customHeight="1" hidden="1">
      <c r="B47" s="198" t="s">
        <v>436</v>
      </c>
      <c r="C47" s="195"/>
      <c r="D47" s="195" t="s">
        <v>121</v>
      </c>
      <c r="E47" s="195" t="s">
        <v>423</v>
      </c>
      <c r="F47" s="188" t="s">
        <v>437</v>
      </c>
      <c r="G47" s="189"/>
      <c r="H47" s="189" t="s">
        <v>423</v>
      </c>
      <c r="I47" s="160">
        <f>I48</f>
        <v>130.1</v>
      </c>
      <c r="J47" s="161"/>
      <c r="K47" s="161">
        <f>K48</f>
        <v>130.1</v>
      </c>
      <c r="L47" s="161">
        <f>L48</f>
        <v>130.1</v>
      </c>
    </row>
    <row r="48" spans="2:12" ht="15" customHeight="1" hidden="1">
      <c r="B48" s="171" t="s">
        <v>434</v>
      </c>
      <c r="C48" s="195"/>
      <c r="D48" s="195" t="s">
        <v>121</v>
      </c>
      <c r="E48" s="195" t="s">
        <v>423</v>
      </c>
      <c r="F48" s="189" t="s">
        <v>437</v>
      </c>
      <c r="G48" s="189" t="s">
        <v>435</v>
      </c>
      <c r="H48" s="189" t="s">
        <v>423</v>
      </c>
      <c r="I48" s="175">
        <v>130.1</v>
      </c>
      <c r="J48" s="197"/>
      <c r="K48" s="197">
        <v>130.1</v>
      </c>
      <c r="L48" s="197">
        <v>130.1</v>
      </c>
    </row>
    <row r="49" spans="2:12" ht="60" customHeight="1" hidden="1">
      <c r="B49" s="199" t="s">
        <v>480</v>
      </c>
      <c r="C49" s="178"/>
      <c r="D49" s="178" t="s">
        <v>121</v>
      </c>
      <c r="E49" s="178" t="s">
        <v>423</v>
      </c>
      <c r="F49" s="189" t="s">
        <v>481</v>
      </c>
      <c r="G49" s="189"/>
      <c r="H49" s="184" t="s">
        <v>423</v>
      </c>
      <c r="I49" s="175"/>
      <c r="J49" s="197"/>
      <c r="K49" s="197"/>
      <c r="L49" s="197"/>
    </row>
    <row r="50" spans="2:12" ht="51" hidden="1">
      <c r="B50" s="200" t="s">
        <v>482</v>
      </c>
      <c r="C50" s="178"/>
      <c r="D50" s="178" t="s">
        <v>121</v>
      </c>
      <c r="E50" s="178" t="s">
        <v>423</v>
      </c>
      <c r="F50" s="188" t="s">
        <v>483</v>
      </c>
      <c r="G50" s="189"/>
      <c r="H50" s="184" t="s">
        <v>423</v>
      </c>
      <c r="I50" s="160">
        <f>I51+I52</f>
        <v>546.7</v>
      </c>
      <c r="J50" s="161"/>
      <c r="K50" s="161">
        <f>K51+K52</f>
        <v>546.7</v>
      </c>
      <c r="L50" s="161">
        <f>L51+L52</f>
        <v>546.7</v>
      </c>
    </row>
    <row r="51" spans="2:12" ht="12.75" hidden="1">
      <c r="B51" s="201" t="s">
        <v>419</v>
      </c>
      <c r="C51" s="178"/>
      <c r="D51" s="178" t="s">
        <v>121</v>
      </c>
      <c r="E51" s="178" t="s">
        <v>423</v>
      </c>
      <c r="F51" s="189" t="s">
        <v>483</v>
      </c>
      <c r="G51" s="189" t="s">
        <v>484</v>
      </c>
      <c r="H51" s="184" t="s">
        <v>423</v>
      </c>
      <c r="I51" s="175">
        <f>546.7-45.2</f>
        <v>501.50000000000006</v>
      </c>
      <c r="J51" s="197"/>
      <c r="K51" s="197">
        <f>546.7-45.2</f>
        <v>501.50000000000006</v>
      </c>
      <c r="L51" s="197">
        <f>546.7-45.2</f>
        <v>501.50000000000006</v>
      </c>
    </row>
    <row r="52" spans="2:12" ht="12.75" hidden="1">
      <c r="B52" s="171" t="s">
        <v>420</v>
      </c>
      <c r="C52" s="178"/>
      <c r="D52" s="178"/>
      <c r="E52" s="178"/>
      <c r="F52" s="189"/>
      <c r="G52" s="189" t="s">
        <v>485</v>
      </c>
      <c r="H52" s="184"/>
      <c r="I52" s="175">
        <v>45.2</v>
      </c>
      <c r="J52" s="175"/>
      <c r="K52" s="175">
        <v>45.2</v>
      </c>
      <c r="L52" s="175">
        <v>45.2</v>
      </c>
    </row>
    <row r="53" spans="2:12" ht="42" customHeight="1" hidden="1">
      <c r="B53" s="177" t="s">
        <v>486</v>
      </c>
      <c r="C53" s="195"/>
      <c r="D53" s="179" t="s">
        <v>121</v>
      </c>
      <c r="E53" s="202" t="s">
        <v>487</v>
      </c>
      <c r="F53" s="136" t="s">
        <v>362</v>
      </c>
      <c r="G53" s="136" t="s">
        <v>362</v>
      </c>
      <c r="H53" s="188" t="s">
        <v>487</v>
      </c>
      <c r="I53" s="192">
        <f>I54</f>
        <v>99.305</v>
      </c>
      <c r="J53" s="181"/>
      <c r="K53" s="181">
        <f aca="true" t="shared" si="0" ref="K53:L55">K54</f>
        <v>99.305</v>
      </c>
      <c r="L53" s="181">
        <f t="shared" si="0"/>
        <v>99.305</v>
      </c>
    </row>
    <row r="54" spans="2:12" ht="38.25" hidden="1">
      <c r="B54" s="177" t="s">
        <v>414</v>
      </c>
      <c r="C54" s="195"/>
      <c r="D54" s="179" t="s">
        <v>121</v>
      </c>
      <c r="E54" s="179" t="s">
        <v>487</v>
      </c>
      <c r="F54" s="188" t="s">
        <v>488</v>
      </c>
      <c r="G54" s="203"/>
      <c r="H54" s="136" t="s">
        <v>487</v>
      </c>
      <c r="I54" s="192">
        <f>I55</f>
        <v>99.305</v>
      </c>
      <c r="J54" s="181"/>
      <c r="K54" s="181">
        <f t="shared" si="0"/>
        <v>99.305</v>
      </c>
      <c r="L54" s="181">
        <f t="shared" si="0"/>
        <v>99.305</v>
      </c>
    </row>
    <row r="55" spans="2:12" ht="45.75" customHeight="1" hidden="1">
      <c r="B55" s="194" t="s">
        <v>489</v>
      </c>
      <c r="C55" s="195"/>
      <c r="D55" s="178" t="s">
        <v>121</v>
      </c>
      <c r="E55" s="178" t="s">
        <v>487</v>
      </c>
      <c r="F55" s="189" t="s">
        <v>490</v>
      </c>
      <c r="G55" s="189"/>
      <c r="H55" s="184" t="s">
        <v>487</v>
      </c>
      <c r="I55" s="175">
        <f>I56</f>
        <v>99.305</v>
      </c>
      <c r="J55" s="197"/>
      <c r="K55" s="197">
        <f t="shared" si="0"/>
        <v>99.305</v>
      </c>
      <c r="L55" s="197">
        <f t="shared" si="0"/>
        <v>99.305</v>
      </c>
    </row>
    <row r="56" spans="2:12" ht="13.5" customHeight="1" hidden="1">
      <c r="B56" s="171" t="s">
        <v>434</v>
      </c>
      <c r="C56" s="195"/>
      <c r="D56" s="178" t="s">
        <v>121</v>
      </c>
      <c r="E56" s="178" t="s">
        <v>487</v>
      </c>
      <c r="F56" s="189" t="s">
        <v>490</v>
      </c>
      <c r="G56" s="189" t="s">
        <v>435</v>
      </c>
      <c r="H56" s="184" t="s">
        <v>487</v>
      </c>
      <c r="I56" s="175">
        <v>99.305</v>
      </c>
      <c r="J56" s="197"/>
      <c r="K56" s="197">
        <v>99.305</v>
      </c>
      <c r="L56" s="197">
        <v>99.305</v>
      </c>
    </row>
    <row r="57" spans="2:12" ht="15" hidden="1">
      <c r="B57" s="204" t="s">
        <v>491</v>
      </c>
      <c r="C57" s="205"/>
      <c r="D57" s="206" t="s">
        <v>121</v>
      </c>
      <c r="E57" s="207" t="s">
        <v>492</v>
      </c>
      <c r="F57" s="189"/>
      <c r="G57" s="189"/>
      <c r="H57" s="208" t="s">
        <v>492</v>
      </c>
      <c r="I57" s="175"/>
      <c r="J57" s="197"/>
      <c r="K57" s="197"/>
      <c r="L57" s="197"/>
    </row>
    <row r="58" spans="2:12" ht="38.25" hidden="1">
      <c r="B58" s="177" t="s">
        <v>493</v>
      </c>
      <c r="C58" s="195"/>
      <c r="D58" s="179" t="s">
        <v>121</v>
      </c>
      <c r="E58" s="202" t="s">
        <v>492</v>
      </c>
      <c r="F58" s="188" t="s">
        <v>494</v>
      </c>
      <c r="G58" s="189"/>
      <c r="H58" s="188" t="s">
        <v>492</v>
      </c>
      <c r="I58" s="175"/>
      <c r="J58" s="197"/>
      <c r="K58" s="197"/>
      <c r="L58" s="197"/>
    </row>
    <row r="59" spans="2:12" ht="25.5" hidden="1">
      <c r="B59" s="209" t="s">
        <v>495</v>
      </c>
      <c r="C59" s="205"/>
      <c r="D59" s="178" t="s">
        <v>121</v>
      </c>
      <c r="E59" s="195" t="s">
        <v>492</v>
      </c>
      <c r="F59" s="189" t="s">
        <v>496</v>
      </c>
      <c r="G59" s="189"/>
      <c r="H59" s="189" t="s">
        <v>492</v>
      </c>
      <c r="I59" s="175"/>
      <c r="J59" s="197"/>
      <c r="K59" s="197"/>
      <c r="L59" s="197"/>
    </row>
    <row r="60" spans="2:12" ht="12.75" hidden="1">
      <c r="B60" s="177" t="s">
        <v>497</v>
      </c>
      <c r="C60" s="195"/>
      <c r="D60" s="179" t="s">
        <v>121</v>
      </c>
      <c r="E60" s="202" t="s">
        <v>498</v>
      </c>
      <c r="F60" s="136" t="s">
        <v>362</v>
      </c>
      <c r="G60" s="136" t="s">
        <v>362</v>
      </c>
      <c r="H60" s="188" t="s">
        <v>498</v>
      </c>
      <c r="I60" s="180">
        <f>I61</f>
        <v>2000</v>
      </c>
      <c r="J60" s="182"/>
      <c r="K60" s="182">
        <f aca="true" t="shared" si="1" ref="K60:L62">K61</f>
        <v>2000</v>
      </c>
      <c r="L60" s="182">
        <f t="shared" si="1"/>
        <v>2000</v>
      </c>
    </row>
    <row r="61" spans="2:23" s="140" customFormat="1" ht="38.25" hidden="1">
      <c r="B61" s="177" t="s">
        <v>493</v>
      </c>
      <c r="C61" s="195"/>
      <c r="D61" s="179" t="s">
        <v>121</v>
      </c>
      <c r="E61" s="202" t="s">
        <v>498</v>
      </c>
      <c r="F61" s="136">
        <v>9900000</v>
      </c>
      <c r="G61" s="136"/>
      <c r="H61" s="188" t="s">
        <v>498</v>
      </c>
      <c r="I61" s="187">
        <f>I62</f>
        <v>2000</v>
      </c>
      <c r="J61" s="174"/>
      <c r="K61" s="174">
        <f t="shared" si="1"/>
        <v>2000</v>
      </c>
      <c r="L61" s="174">
        <f t="shared" si="1"/>
        <v>2000</v>
      </c>
      <c r="N61" s="147"/>
      <c r="O61" s="147"/>
      <c r="P61" s="147"/>
      <c r="Q61" s="147"/>
      <c r="R61" s="147"/>
      <c r="S61" s="147"/>
      <c r="T61" s="147"/>
      <c r="U61" s="147"/>
      <c r="V61" s="147"/>
      <c r="W61" s="147"/>
    </row>
    <row r="62" spans="2:12" ht="25.5" hidden="1">
      <c r="B62" s="183" t="s">
        <v>499</v>
      </c>
      <c r="C62" s="195"/>
      <c r="D62" s="178" t="s">
        <v>121</v>
      </c>
      <c r="E62" s="195" t="s">
        <v>498</v>
      </c>
      <c r="F62" s="189" t="s">
        <v>500</v>
      </c>
      <c r="G62" s="184" t="s">
        <v>362</v>
      </c>
      <c r="H62" s="189" t="s">
        <v>498</v>
      </c>
      <c r="I62" s="187">
        <f>I63</f>
        <v>2000</v>
      </c>
      <c r="J62" s="174"/>
      <c r="K62" s="174">
        <f t="shared" si="1"/>
        <v>2000</v>
      </c>
      <c r="L62" s="174">
        <f t="shared" si="1"/>
        <v>2000</v>
      </c>
    </row>
    <row r="63" spans="2:12" ht="12.75" hidden="1">
      <c r="B63" s="171" t="s">
        <v>501</v>
      </c>
      <c r="C63" s="195"/>
      <c r="D63" s="178" t="s">
        <v>121</v>
      </c>
      <c r="E63" s="195" t="s">
        <v>498</v>
      </c>
      <c r="F63" s="189" t="s">
        <v>500</v>
      </c>
      <c r="G63" s="184">
        <v>870</v>
      </c>
      <c r="H63" s="189" t="s">
        <v>498</v>
      </c>
      <c r="I63" s="187">
        <v>2000</v>
      </c>
      <c r="J63" s="174"/>
      <c r="K63" s="174">
        <v>2000</v>
      </c>
      <c r="L63" s="174">
        <v>2000</v>
      </c>
    </row>
    <row r="64" spans="2:12" ht="12.75" hidden="1">
      <c r="B64" s="177" t="s">
        <v>502</v>
      </c>
      <c r="C64" s="178"/>
      <c r="D64" s="179" t="s">
        <v>121</v>
      </c>
      <c r="E64" s="202" t="s">
        <v>503</v>
      </c>
      <c r="F64" s="188"/>
      <c r="G64" s="136"/>
      <c r="H64" s="188" t="s">
        <v>503</v>
      </c>
      <c r="I64" s="160">
        <f>I65</f>
        <v>108</v>
      </c>
      <c r="J64" s="161"/>
      <c r="K64" s="161">
        <f>K65</f>
        <v>108</v>
      </c>
      <c r="L64" s="161">
        <f>L65</f>
        <v>108</v>
      </c>
    </row>
    <row r="65" spans="2:12" ht="25.5" hidden="1">
      <c r="B65" s="177" t="s">
        <v>504</v>
      </c>
      <c r="C65" s="202"/>
      <c r="D65" s="202" t="s">
        <v>121</v>
      </c>
      <c r="E65" s="202" t="s">
        <v>503</v>
      </c>
      <c r="F65" s="188" t="s">
        <v>505</v>
      </c>
      <c r="G65" s="188"/>
      <c r="H65" s="188" t="s">
        <v>503</v>
      </c>
      <c r="I65" s="192">
        <f>I66</f>
        <v>108</v>
      </c>
      <c r="J65" s="181"/>
      <c r="K65" s="181">
        <f>K66</f>
        <v>108</v>
      </c>
      <c r="L65" s="181">
        <f>L66</f>
        <v>108</v>
      </c>
    </row>
    <row r="66" spans="2:12" ht="12.75" hidden="1">
      <c r="B66" s="210" t="s">
        <v>506</v>
      </c>
      <c r="C66" s="202"/>
      <c r="D66" s="195" t="s">
        <v>121</v>
      </c>
      <c r="E66" s="195" t="s">
        <v>503</v>
      </c>
      <c r="F66" s="189" t="s">
        <v>507</v>
      </c>
      <c r="G66" s="188"/>
      <c r="H66" s="189" t="s">
        <v>503</v>
      </c>
      <c r="I66" s="193">
        <f>I67+I68</f>
        <v>108</v>
      </c>
      <c r="J66" s="176"/>
      <c r="K66" s="176">
        <f>K67+K68</f>
        <v>108</v>
      </c>
      <c r="L66" s="176">
        <f>L67+L68</f>
        <v>108</v>
      </c>
    </row>
    <row r="67" spans="2:12" ht="12.75" hidden="1">
      <c r="B67" s="171" t="s">
        <v>420</v>
      </c>
      <c r="C67" s="202"/>
      <c r="D67" s="195" t="s">
        <v>121</v>
      </c>
      <c r="E67" s="195" t="s">
        <v>503</v>
      </c>
      <c r="F67" s="189" t="s">
        <v>507</v>
      </c>
      <c r="G67" s="189" t="s">
        <v>485</v>
      </c>
      <c r="H67" s="189" t="s">
        <v>503</v>
      </c>
      <c r="I67" s="193">
        <v>105</v>
      </c>
      <c r="J67" s="193"/>
      <c r="K67" s="193">
        <v>105</v>
      </c>
      <c r="L67" s="193">
        <v>105</v>
      </c>
    </row>
    <row r="68" spans="2:12" ht="12.75" hidden="1">
      <c r="B68" s="171" t="s">
        <v>508</v>
      </c>
      <c r="C68" s="202"/>
      <c r="D68" s="195" t="s">
        <v>121</v>
      </c>
      <c r="E68" s="195" t="s">
        <v>503</v>
      </c>
      <c r="F68" s="189" t="s">
        <v>507</v>
      </c>
      <c r="G68" s="189" t="s">
        <v>509</v>
      </c>
      <c r="H68" s="189" t="s">
        <v>503</v>
      </c>
      <c r="I68" s="193">
        <v>3</v>
      </c>
      <c r="J68" s="193"/>
      <c r="K68" s="193">
        <v>3</v>
      </c>
      <c r="L68" s="193">
        <v>3</v>
      </c>
    </row>
    <row r="69" spans="2:12" ht="14.25" hidden="1">
      <c r="B69" s="211" t="s">
        <v>510</v>
      </c>
      <c r="C69" s="212"/>
      <c r="D69" s="212" t="s">
        <v>511</v>
      </c>
      <c r="E69" s="212"/>
      <c r="F69" s="208"/>
      <c r="G69" s="208"/>
      <c r="H69" s="208"/>
      <c r="I69" s="213">
        <f>I70</f>
        <v>605.883</v>
      </c>
      <c r="J69" s="214"/>
      <c r="K69" s="214">
        <f>K70</f>
        <v>605.883</v>
      </c>
      <c r="L69" s="214">
        <f>L70</f>
        <v>605.883</v>
      </c>
    </row>
    <row r="70" spans="2:12" ht="12.75" hidden="1">
      <c r="B70" s="177" t="s">
        <v>512</v>
      </c>
      <c r="C70" s="202"/>
      <c r="D70" s="202" t="s">
        <v>511</v>
      </c>
      <c r="E70" s="202" t="s">
        <v>513</v>
      </c>
      <c r="F70" s="188"/>
      <c r="G70" s="188"/>
      <c r="H70" s="188" t="s">
        <v>513</v>
      </c>
      <c r="I70" s="193">
        <f>I71</f>
        <v>605.883</v>
      </c>
      <c r="J70" s="176"/>
      <c r="K70" s="176">
        <f>K71</f>
        <v>605.883</v>
      </c>
      <c r="L70" s="176">
        <f>L71</f>
        <v>605.883</v>
      </c>
    </row>
    <row r="71" spans="2:12" ht="25.5" hidden="1">
      <c r="B71" s="194" t="s">
        <v>514</v>
      </c>
      <c r="C71" s="195"/>
      <c r="D71" s="195" t="s">
        <v>511</v>
      </c>
      <c r="E71" s="195" t="s">
        <v>513</v>
      </c>
      <c r="F71" s="215" t="s">
        <v>515</v>
      </c>
      <c r="G71" s="189"/>
      <c r="H71" s="189" t="s">
        <v>513</v>
      </c>
      <c r="I71" s="193">
        <f>I72+I73</f>
        <v>605.883</v>
      </c>
      <c r="J71" s="176"/>
      <c r="K71" s="176">
        <f>K72+K73</f>
        <v>605.883</v>
      </c>
      <c r="L71" s="176">
        <f>L72+L73</f>
        <v>605.883</v>
      </c>
    </row>
    <row r="72" spans="2:12" ht="12.75" hidden="1">
      <c r="B72" s="201" t="s">
        <v>419</v>
      </c>
      <c r="C72" s="195"/>
      <c r="D72" s="195" t="s">
        <v>511</v>
      </c>
      <c r="E72" s="195" t="s">
        <v>513</v>
      </c>
      <c r="F72" s="215" t="s">
        <v>515</v>
      </c>
      <c r="G72" s="189" t="s">
        <v>484</v>
      </c>
      <c r="H72" s="189" t="s">
        <v>513</v>
      </c>
      <c r="I72" s="193">
        <v>555.32</v>
      </c>
      <c r="J72" s="176"/>
      <c r="K72" s="176">
        <v>555.32</v>
      </c>
      <c r="L72" s="176">
        <v>555.32</v>
      </c>
    </row>
    <row r="73" spans="2:12" ht="12.75" hidden="1">
      <c r="B73" s="171" t="s">
        <v>420</v>
      </c>
      <c r="C73" s="195"/>
      <c r="D73" s="195" t="s">
        <v>511</v>
      </c>
      <c r="E73" s="195" t="s">
        <v>513</v>
      </c>
      <c r="F73" s="215" t="s">
        <v>515</v>
      </c>
      <c r="G73" s="189" t="s">
        <v>485</v>
      </c>
      <c r="H73" s="189" t="s">
        <v>513</v>
      </c>
      <c r="I73" s="193">
        <v>50.563</v>
      </c>
      <c r="J73" s="176"/>
      <c r="K73" s="176">
        <v>50.563</v>
      </c>
      <c r="L73" s="176">
        <v>50.563</v>
      </c>
    </row>
    <row r="74" spans="2:12" ht="32.25" customHeight="1" hidden="1">
      <c r="B74" s="148" t="s">
        <v>516</v>
      </c>
      <c r="C74" s="149"/>
      <c r="D74" s="149" t="s">
        <v>517</v>
      </c>
      <c r="E74" s="149"/>
      <c r="F74" s="216"/>
      <c r="G74" s="216"/>
      <c r="H74" s="216"/>
      <c r="I74" s="217">
        <f>I75</f>
        <v>1397</v>
      </c>
      <c r="J74" s="218"/>
      <c r="K74" s="218">
        <f>K75</f>
        <v>1182</v>
      </c>
      <c r="L74" s="218">
        <f>L75</f>
        <v>1022</v>
      </c>
    </row>
    <row r="75" spans="2:12" ht="25.5" hidden="1">
      <c r="B75" s="177" t="s">
        <v>518</v>
      </c>
      <c r="C75" s="195"/>
      <c r="D75" s="202" t="s">
        <v>517</v>
      </c>
      <c r="E75" s="202" t="s">
        <v>519</v>
      </c>
      <c r="F75" s="189"/>
      <c r="G75" s="189"/>
      <c r="H75" s="188" t="s">
        <v>519</v>
      </c>
      <c r="I75" s="187">
        <f>I76</f>
        <v>1397</v>
      </c>
      <c r="J75" s="174"/>
      <c r="K75" s="174">
        <f>K76</f>
        <v>1182</v>
      </c>
      <c r="L75" s="174">
        <f>L76</f>
        <v>1022</v>
      </c>
    </row>
    <row r="76" spans="2:12" ht="39" customHeight="1" hidden="1">
      <c r="B76" s="177" t="s">
        <v>520</v>
      </c>
      <c r="C76" s="202"/>
      <c r="D76" s="202" t="s">
        <v>517</v>
      </c>
      <c r="E76" s="202" t="s">
        <v>519</v>
      </c>
      <c r="F76" s="188" t="s">
        <v>521</v>
      </c>
      <c r="G76" s="219"/>
      <c r="H76" s="188" t="s">
        <v>519</v>
      </c>
      <c r="I76" s="220">
        <f>I77+I82</f>
        <v>1397</v>
      </c>
      <c r="J76" s="221"/>
      <c r="K76" s="221">
        <f>K77+K82</f>
        <v>1182</v>
      </c>
      <c r="L76" s="221">
        <f>L77+L82</f>
        <v>1022</v>
      </c>
    </row>
    <row r="77" spans="2:12" ht="63.75" hidden="1">
      <c r="B77" s="222" t="s">
        <v>522</v>
      </c>
      <c r="C77" s="195"/>
      <c r="D77" s="195" t="s">
        <v>517</v>
      </c>
      <c r="E77" s="195" t="s">
        <v>519</v>
      </c>
      <c r="F77" s="188" t="s">
        <v>523</v>
      </c>
      <c r="G77" s="184"/>
      <c r="H77" s="189" t="s">
        <v>519</v>
      </c>
      <c r="I77" s="193">
        <f>I78+I80</f>
        <v>711</v>
      </c>
      <c r="J77" s="176"/>
      <c r="K77" s="176">
        <f>K78+K80</f>
        <v>496</v>
      </c>
      <c r="L77" s="176">
        <f>L78+L80</f>
        <v>336</v>
      </c>
    </row>
    <row r="78" spans="2:12" ht="63.75" hidden="1">
      <c r="B78" s="183" t="s">
        <v>524</v>
      </c>
      <c r="C78" s="195"/>
      <c r="D78" s="195" t="s">
        <v>517</v>
      </c>
      <c r="E78" s="195" t="s">
        <v>519</v>
      </c>
      <c r="F78" s="188" t="s">
        <v>525</v>
      </c>
      <c r="G78" s="184"/>
      <c r="H78" s="189" t="s">
        <v>519</v>
      </c>
      <c r="I78" s="193">
        <f>I79</f>
        <v>426</v>
      </c>
      <c r="J78" s="176"/>
      <c r="K78" s="176">
        <f>K79</f>
        <v>296</v>
      </c>
      <c r="L78" s="176">
        <f>L79</f>
        <v>136</v>
      </c>
    </row>
    <row r="79" spans="2:12" ht="12.75" hidden="1">
      <c r="B79" s="171" t="s">
        <v>420</v>
      </c>
      <c r="C79" s="195"/>
      <c r="D79" s="195" t="s">
        <v>517</v>
      </c>
      <c r="E79" s="195" t="s">
        <v>519</v>
      </c>
      <c r="F79" s="189" t="s">
        <v>525</v>
      </c>
      <c r="G79" s="184">
        <v>240</v>
      </c>
      <c r="H79" s="189" t="s">
        <v>519</v>
      </c>
      <c r="I79" s="193">
        <v>426</v>
      </c>
      <c r="J79" s="176"/>
      <c r="K79" s="176">
        <v>296</v>
      </c>
      <c r="L79" s="176">
        <v>136</v>
      </c>
    </row>
    <row r="80" spans="2:12" ht="63.75" hidden="1">
      <c r="B80" s="183" t="s">
        <v>526</v>
      </c>
      <c r="C80" s="195"/>
      <c r="D80" s="195" t="s">
        <v>517</v>
      </c>
      <c r="E80" s="195" t="s">
        <v>519</v>
      </c>
      <c r="F80" s="188" t="s">
        <v>527</v>
      </c>
      <c r="G80" s="184"/>
      <c r="H80" s="189" t="s">
        <v>519</v>
      </c>
      <c r="I80" s="193">
        <f>I81</f>
        <v>285</v>
      </c>
      <c r="J80" s="176"/>
      <c r="K80" s="176">
        <f>K81</f>
        <v>200</v>
      </c>
      <c r="L80" s="176">
        <f>L81</f>
        <v>200</v>
      </c>
    </row>
    <row r="81" spans="2:12" ht="12.75" hidden="1">
      <c r="B81" s="171" t="s">
        <v>420</v>
      </c>
      <c r="C81" s="195"/>
      <c r="D81" s="195" t="s">
        <v>517</v>
      </c>
      <c r="E81" s="195" t="s">
        <v>519</v>
      </c>
      <c r="F81" s="189" t="s">
        <v>525</v>
      </c>
      <c r="G81" s="184">
        <v>240</v>
      </c>
      <c r="H81" s="189" t="s">
        <v>519</v>
      </c>
      <c r="I81" s="193">
        <v>285</v>
      </c>
      <c r="J81" s="176"/>
      <c r="K81" s="176">
        <v>200</v>
      </c>
      <c r="L81" s="176">
        <v>200</v>
      </c>
    </row>
    <row r="82" spans="2:12" ht="63.75" hidden="1">
      <c r="B82" s="222" t="s">
        <v>528</v>
      </c>
      <c r="C82" s="202"/>
      <c r="D82" s="195" t="s">
        <v>517</v>
      </c>
      <c r="E82" s="195" t="s">
        <v>519</v>
      </c>
      <c r="F82" s="188" t="s">
        <v>529</v>
      </c>
      <c r="G82" s="188"/>
      <c r="H82" s="189" t="s">
        <v>519</v>
      </c>
      <c r="I82" s="192">
        <f>I83</f>
        <v>686</v>
      </c>
      <c r="J82" s="181"/>
      <c r="K82" s="181">
        <f>K83</f>
        <v>686</v>
      </c>
      <c r="L82" s="181">
        <f>L83</f>
        <v>686</v>
      </c>
    </row>
    <row r="83" spans="2:12" ht="63.75" hidden="1">
      <c r="B83" s="183" t="s">
        <v>530</v>
      </c>
      <c r="C83" s="202"/>
      <c r="D83" s="195" t="s">
        <v>517</v>
      </c>
      <c r="E83" s="195" t="s">
        <v>519</v>
      </c>
      <c r="F83" s="189" t="s">
        <v>531</v>
      </c>
      <c r="G83" s="188"/>
      <c r="H83" s="189" t="s">
        <v>519</v>
      </c>
      <c r="I83" s="193">
        <f>I85</f>
        <v>686</v>
      </c>
      <c r="J83" s="176"/>
      <c r="K83" s="176">
        <f>K85</f>
        <v>686</v>
      </c>
      <c r="L83" s="176">
        <f>L85</f>
        <v>686</v>
      </c>
    </row>
    <row r="84" spans="2:12" ht="40.5" customHeight="1" hidden="1">
      <c r="B84" s="196" t="s">
        <v>532</v>
      </c>
      <c r="C84" s="223"/>
      <c r="D84" s="224" t="s">
        <v>517</v>
      </c>
      <c r="E84" s="224" t="s">
        <v>519</v>
      </c>
      <c r="F84" s="225" t="s">
        <v>533</v>
      </c>
      <c r="G84" s="226"/>
      <c r="H84" s="225" t="s">
        <v>519</v>
      </c>
      <c r="I84" s="227"/>
      <c r="J84" s="228"/>
      <c r="K84" s="228"/>
      <c r="L84" s="228"/>
    </row>
    <row r="85" spans="2:12" ht="17.25" customHeight="1" hidden="1">
      <c r="B85" s="171" t="s">
        <v>420</v>
      </c>
      <c r="C85" s="223"/>
      <c r="D85" s="195" t="s">
        <v>517</v>
      </c>
      <c r="E85" s="195" t="s">
        <v>519</v>
      </c>
      <c r="F85" s="189" t="s">
        <v>531</v>
      </c>
      <c r="G85" s="166" t="s">
        <v>485</v>
      </c>
      <c r="H85" s="189" t="s">
        <v>519</v>
      </c>
      <c r="I85" s="193">
        <v>686</v>
      </c>
      <c r="J85" s="228"/>
      <c r="K85" s="176">
        <v>686</v>
      </c>
      <c r="L85" s="176">
        <v>686</v>
      </c>
    </row>
    <row r="86" spans="2:12" ht="44.25" customHeight="1" hidden="1">
      <c r="B86" s="177" t="s">
        <v>26</v>
      </c>
      <c r="C86" s="195"/>
      <c r="D86" s="202" t="s">
        <v>517</v>
      </c>
      <c r="E86" s="202" t="s">
        <v>519</v>
      </c>
      <c r="F86" s="188" t="s">
        <v>534</v>
      </c>
      <c r="G86" s="219"/>
      <c r="H86" s="188" t="s">
        <v>519</v>
      </c>
      <c r="I86" s="219"/>
      <c r="J86" s="229"/>
      <c r="K86" s="100"/>
      <c r="L86" s="230"/>
    </row>
    <row r="87" spans="2:12" ht="38.25" hidden="1">
      <c r="B87" s="183" t="s">
        <v>535</v>
      </c>
      <c r="C87" s="195"/>
      <c r="D87" s="195" t="s">
        <v>517</v>
      </c>
      <c r="E87" s="195" t="s">
        <v>519</v>
      </c>
      <c r="F87" s="189" t="s">
        <v>536</v>
      </c>
      <c r="G87" s="184"/>
      <c r="H87" s="189" t="s">
        <v>519</v>
      </c>
      <c r="I87" s="193"/>
      <c r="J87" s="176"/>
      <c r="K87" s="176"/>
      <c r="L87" s="176"/>
    </row>
    <row r="88" spans="2:23" s="140" customFormat="1" ht="15" hidden="1">
      <c r="B88" s="148" t="s">
        <v>537</v>
      </c>
      <c r="C88" s="149"/>
      <c r="D88" s="149" t="s">
        <v>538</v>
      </c>
      <c r="E88" s="149" t="s">
        <v>422</v>
      </c>
      <c r="F88" s="216" t="s">
        <v>422</v>
      </c>
      <c r="G88" s="216" t="s">
        <v>422</v>
      </c>
      <c r="H88" s="216" t="s">
        <v>422</v>
      </c>
      <c r="I88" s="231">
        <f>I89+I98</f>
        <v>18097.09</v>
      </c>
      <c r="J88" s="232"/>
      <c r="K88" s="233">
        <f>K89+K98</f>
        <v>11814.485</v>
      </c>
      <c r="L88" s="233">
        <f>L89+L98</f>
        <v>14413.347</v>
      </c>
      <c r="N88" s="147"/>
      <c r="O88" s="147"/>
      <c r="P88" s="147"/>
      <c r="Q88" s="147"/>
      <c r="R88" s="147"/>
      <c r="S88" s="147"/>
      <c r="T88" s="147"/>
      <c r="U88" s="147"/>
      <c r="V88" s="147"/>
      <c r="W88" s="147"/>
    </row>
    <row r="89" spans="2:23" s="140" customFormat="1" ht="12.75" hidden="1">
      <c r="B89" s="234" t="s">
        <v>539</v>
      </c>
      <c r="C89" s="162"/>
      <c r="D89" s="162" t="s">
        <v>538</v>
      </c>
      <c r="E89" s="162" t="s">
        <v>540</v>
      </c>
      <c r="F89" s="157"/>
      <c r="G89" s="157"/>
      <c r="H89" s="157" t="s">
        <v>540</v>
      </c>
      <c r="I89" s="180">
        <f>I90</f>
        <v>17447.29</v>
      </c>
      <c r="J89" s="176"/>
      <c r="K89" s="182">
        <f>K90</f>
        <v>11444.685000000001</v>
      </c>
      <c r="L89" s="182">
        <f>L90</f>
        <v>14038.547</v>
      </c>
      <c r="N89" s="147"/>
      <c r="O89" s="147"/>
      <c r="P89" s="147"/>
      <c r="Q89" s="147"/>
      <c r="R89" s="147"/>
      <c r="S89" s="147"/>
      <c r="T89" s="147"/>
      <c r="U89" s="147"/>
      <c r="V89" s="147"/>
      <c r="W89" s="147"/>
    </row>
    <row r="90" spans="2:23" s="140" customFormat="1" ht="38.25" customHeight="1" hidden="1">
      <c r="B90" s="177" t="s">
        <v>541</v>
      </c>
      <c r="C90" s="162"/>
      <c r="D90" s="162" t="s">
        <v>538</v>
      </c>
      <c r="E90" s="162" t="s">
        <v>540</v>
      </c>
      <c r="F90" s="157" t="s">
        <v>542</v>
      </c>
      <c r="G90" s="219"/>
      <c r="H90" s="157" t="s">
        <v>540</v>
      </c>
      <c r="I90" s="220">
        <f>I91+I95</f>
        <v>17447.29</v>
      </c>
      <c r="J90" s="235"/>
      <c r="K90" s="221">
        <f>K91+K95</f>
        <v>11444.685000000001</v>
      </c>
      <c r="L90" s="221">
        <f>L91+L95</f>
        <v>14038.547</v>
      </c>
      <c r="N90" s="147"/>
      <c r="O90" s="147"/>
      <c r="P90" s="147"/>
      <c r="Q90" s="147"/>
      <c r="R90" s="147"/>
      <c r="S90" s="147"/>
      <c r="T90" s="147"/>
      <c r="U90" s="147"/>
      <c r="V90" s="147"/>
      <c r="W90" s="147"/>
    </row>
    <row r="91" spans="2:23" s="140" customFormat="1" ht="63.75" hidden="1">
      <c r="B91" s="222" t="s">
        <v>543</v>
      </c>
      <c r="C91" s="164"/>
      <c r="D91" s="164" t="s">
        <v>538</v>
      </c>
      <c r="E91" s="164" t="s">
        <v>540</v>
      </c>
      <c r="F91" s="157" t="s">
        <v>544</v>
      </c>
      <c r="G91" s="157"/>
      <c r="H91" s="166" t="s">
        <v>540</v>
      </c>
      <c r="I91" s="180">
        <f>I92</f>
        <v>16806.29</v>
      </c>
      <c r="J91" s="181"/>
      <c r="K91" s="181">
        <f>K92</f>
        <v>10777.685000000001</v>
      </c>
      <c r="L91" s="182">
        <f>L92</f>
        <v>13305.547</v>
      </c>
      <c r="N91" s="147"/>
      <c r="O91" s="147"/>
      <c r="P91" s="147"/>
      <c r="Q91" s="147"/>
      <c r="R91" s="147"/>
      <c r="S91" s="147"/>
      <c r="T91" s="147"/>
      <c r="U91" s="147"/>
      <c r="V91" s="147"/>
      <c r="W91" s="147"/>
    </row>
    <row r="92" spans="2:23" s="140" customFormat="1" ht="63.75" hidden="1">
      <c r="B92" s="191" t="s">
        <v>365</v>
      </c>
      <c r="C92" s="164"/>
      <c r="D92" s="164" t="s">
        <v>538</v>
      </c>
      <c r="E92" s="164" t="s">
        <v>540</v>
      </c>
      <c r="F92" s="166" t="s">
        <v>366</v>
      </c>
      <c r="G92" s="166"/>
      <c r="H92" s="166" t="s">
        <v>540</v>
      </c>
      <c r="I92" s="187">
        <f>I93</f>
        <v>16806.29</v>
      </c>
      <c r="J92" s="176"/>
      <c r="K92" s="174">
        <f>K93</f>
        <v>10777.685000000001</v>
      </c>
      <c r="L92" s="174">
        <f>L93</f>
        <v>13305.547</v>
      </c>
      <c r="N92" s="147"/>
      <c r="O92" s="147"/>
      <c r="P92" s="147"/>
      <c r="Q92" s="147"/>
      <c r="R92" s="147"/>
      <c r="S92" s="147"/>
      <c r="T92" s="147"/>
      <c r="U92" s="147"/>
      <c r="V92" s="147"/>
      <c r="W92" s="147"/>
    </row>
    <row r="93" spans="2:23" s="140" customFormat="1" ht="12.75" hidden="1">
      <c r="B93" s="171" t="s">
        <v>420</v>
      </c>
      <c r="C93" s="164"/>
      <c r="D93" s="164" t="s">
        <v>538</v>
      </c>
      <c r="E93" s="164" t="s">
        <v>540</v>
      </c>
      <c r="F93" s="166" t="s">
        <v>366</v>
      </c>
      <c r="G93" s="166" t="s">
        <v>485</v>
      </c>
      <c r="H93" s="166" t="s">
        <v>540</v>
      </c>
      <c r="I93" s="187">
        <f>7156.753+13430-3780.463</f>
        <v>16806.29</v>
      </c>
      <c r="J93" s="176"/>
      <c r="K93" s="236">
        <f>22480.2-11702.515</f>
        <v>10777.685000000001</v>
      </c>
      <c r="L93" s="236">
        <v>13305.547</v>
      </c>
      <c r="N93" s="147"/>
      <c r="O93" s="147"/>
      <c r="P93" s="147"/>
      <c r="Q93" s="147"/>
      <c r="R93" s="147"/>
      <c r="S93" s="147"/>
      <c r="T93" s="147"/>
      <c r="U93" s="147"/>
      <c r="V93" s="147"/>
      <c r="W93" s="147"/>
    </row>
    <row r="94" spans="2:23" s="140" customFormat="1" ht="51" hidden="1">
      <c r="B94" s="191" t="s">
        <v>367</v>
      </c>
      <c r="C94" s="162"/>
      <c r="D94" s="164" t="s">
        <v>538</v>
      </c>
      <c r="E94" s="164" t="s">
        <v>540</v>
      </c>
      <c r="F94" s="166" t="s">
        <v>368</v>
      </c>
      <c r="G94" s="157"/>
      <c r="H94" s="166" t="s">
        <v>540</v>
      </c>
      <c r="I94" s="193"/>
      <c r="J94" s="176"/>
      <c r="K94" s="176"/>
      <c r="L94" s="176"/>
      <c r="N94" s="147"/>
      <c r="O94" s="147"/>
      <c r="P94" s="147"/>
      <c r="Q94" s="147"/>
      <c r="R94" s="147"/>
      <c r="S94" s="147"/>
      <c r="T94" s="147"/>
      <c r="U94" s="147"/>
      <c r="V94" s="147"/>
      <c r="W94" s="147"/>
    </row>
    <row r="95" spans="2:23" s="140" customFormat="1" ht="63.75" hidden="1">
      <c r="B95" s="222" t="s">
        <v>369</v>
      </c>
      <c r="C95" s="162"/>
      <c r="D95" s="164" t="s">
        <v>538</v>
      </c>
      <c r="E95" s="164" t="s">
        <v>540</v>
      </c>
      <c r="F95" s="157" t="s">
        <v>370</v>
      </c>
      <c r="G95" s="184"/>
      <c r="H95" s="166" t="s">
        <v>540</v>
      </c>
      <c r="I95" s="192">
        <f>I96</f>
        <v>641</v>
      </c>
      <c r="J95" s="181"/>
      <c r="K95" s="181">
        <f>K96</f>
        <v>667</v>
      </c>
      <c r="L95" s="181">
        <f>L96</f>
        <v>733</v>
      </c>
      <c r="N95" s="147"/>
      <c r="O95" s="147"/>
      <c r="P95" s="147"/>
      <c r="Q95" s="147"/>
      <c r="R95" s="147"/>
      <c r="S95" s="147"/>
      <c r="T95" s="147"/>
      <c r="U95" s="147"/>
      <c r="V95" s="147"/>
      <c r="W95" s="147"/>
    </row>
    <row r="96" spans="2:23" s="140" customFormat="1" ht="63.75" hidden="1">
      <c r="B96" s="183" t="s">
        <v>371</v>
      </c>
      <c r="C96" s="162"/>
      <c r="D96" s="164" t="s">
        <v>538</v>
      </c>
      <c r="E96" s="164" t="s">
        <v>540</v>
      </c>
      <c r="F96" s="166" t="s">
        <v>372</v>
      </c>
      <c r="G96" s="184"/>
      <c r="H96" s="166" t="s">
        <v>540</v>
      </c>
      <c r="I96" s="193">
        <f>I97</f>
        <v>641</v>
      </c>
      <c r="J96" s="176"/>
      <c r="K96" s="176">
        <f>K97</f>
        <v>667</v>
      </c>
      <c r="L96" s="176">
        <f>L97</f>
        <v>733</v>
      </c>
      <c r="N96" s="147"/>
      <c r="O96" s="147"/>
      <c r="P96" s="147"/>
      <c r="Q96" s="147"/>
      <c r="R96" s="147"/>
      <c r="S96" s="147"/>
      <c r="T96" s="147"/>
      <c r="U96" s="147"/>
      <c r="V96" s="147"/>
      <c r="W96" s="147"/>
    </row>
    <row r="97" spans="2:23" s="140" customFormat="1" ht="12.75" hidden="1">
      <c r="B97" s="171" t="s">
        <v>420</v>
      </c>
      <c r="C97" s="162"/>
      <c r="D97" s="164" t="s">
        <v>538</v>
      </c>
      <c r="E97" s="164" t="s">
        <v>540</v>
      </c>
      <c r="F97" s="166" t="s">
        <v>372</v>
      </c>
      <c r="G97" s="184">
        <v>240</v>
      </c>
      <c r="H97" s="166" t="s">
        <v>540</v>
      </c>
      <c r="I97" s="193">
        <v>641</v>
      </c>
      <c r="J97" s="176"/>
      <c r="K97" s="176">
        <v>667</v>
      </c>
      <c r="L97" s="176">
        <v>733</v>
      </c>
      <c r="N97" s="147"/>
      <c r="O97" s="147"/>
      <c r="P97" s="147"/>
      <c r="Q97" s="147"/>
      <c r="R97" s="147"/>
      <c r="S97" s="147"/>
      <c r="T97" s="147"/>
      <c r="U97" s="147"/>
      <c r="V97" s="147"/>
      <c r="W97" s="147"/>
    </row>
    <row r="98" spans="2:23" s="140" customFormat="1" ht="12.75" hidden="1">
      <c r="B98" s="155" t="s">
        <v>373</v>
      </c>
      <c r="C98" s="162"/>
      <c r="D98" s="202" t="s">
        <v>538</v>
      </c>
      <c r="E98" s="202" t="s">
        <v>374</v>
      </c>
      <c r="F98" s="166"/>
      <c r="G98" s="184"/>
      <c r="H98" s="188" t="s">
        <v>374</v>
      </c>
      <c r="I98" s="237">
        <f>I99+I103</f>
        <v>649.8</v>
      </c>
      <c r="J98" s="238"/>
      <c r="K98" s="238">
        <f>K99+K103</f>
        <v>369.8</v>
      </c>
      <c r="L98" s="238">
        <f>L99+L103</f>
        <v>374.8</v>
      </c>
      <c r="N98" s="147"/>
      <c r="O98" s="147"/>
      <c r="P98" s="147"/>
      <c r="Q98" s="147"/>
      <c r="R98" s="147"/>
      <c r="S98" s="147"/>
      <c r="T98" s="147"/>
      <c r="U98" s="147"/>
      <c r="V98" s="147"/>
      <c r="W98" s="147"/>
    </row>
    <row r="99" spans="2:23" s="140" customFormat="1" ht="51.75" customHeight="1" hidden="1">
      <c r="B99" s="177" t="s">
        <v>375</v>
      </c>
      <c r="C99" s="195"/>
      <c r="D99" s="202" t="s">
        <v>538</v>
      </c>
      <c r="E99" s="202" t="s">
        <v>374</v>
      </c>
      <c r="F99" s="188" t="s">
        <v>376</v>
      </c>
      <c r="G99" s="219"/>
      <c r="H99" s="188" t="s">
        <v>374</v>
      </c>
      <c r="I99" s="220">
        <f>I101</f>
        <v>300</v>
      </c>
      <c r="J99" s="221"/>
      <c r="K99" s="221">
        <f>K101</f>
        <v>305</v>
      </c>
      <c r="L99" s="221">
        <f>L101</f>
        <v>310</v>
      </c>
      <c r="N99" s="147"/>
      <c r="O99" s="147"/>
      <c r="P99" s="147"/>
      <c r="Q99" s="147"/>
      <c r="R99" s="147"/>
      <c r="S99" s="147"/>
      <c r="T99" s="147"/>
      <c r="U99" s="147"/>
      <c r="V99" s="147"/>
      <c r="W99" s="147"/>
    </row>
    <row r="100" spans="2:23" s="140" customFormat="1" ht="78" customHeight="1" hidden="1">
      <c r="B100" s="163" t="s">
        <v>377</v>
      </c>
      <c r="C100" s="239"/>
      <c r="D100" s="164" t="s">
        <v>538</v>
      </c>
      <c r="E100" s="164" t="s">
        <v>374</v>
      </c>
      <c r="F100" s="166" t="s">
        <v>378</v>
      </c>
      <c r="G100" s="189"/>
      <c r="H100" s="166" t="s">
        <v>374</v>
      </c>
      <c r="I100" s="192"/>
      <c r="J100" s="181"/>
      <c r="K100" s="181"/>
      <c r="L100" s="181"/>
      <c r="N100" s="147"/>
      <c r="O100" s="147"/>
      <c r="P100" s="147"/>
      <c r="Q100" s="147"/>
      <c r="R100" s="147"/>
      <c r="S100" s="147"/>
      <c r="T100" s="147"/>
      <c r="U100" s="147"/>
      <c r="V100" s="147"/>
      <c r="W100" s="147"/>
    </row>
    <row r="101" spans="2:23" s="140" customFormat="1" ht="75" hidden="1">
      <c r="B101" s="240" t="s">
        <v>379</v>
      </c>
      <c r="C101" s="195"/>
      <c r="D101" s="164" t="s">
        <v>538</v>
      </c>
      <c r="E101" s="164" t="s">
        <v>374</v>
      </c>
      <c r="F101" s="166" t="s">
        <v>380</v>
      </c>
      <c r="G101" s="189"/>
      <c r="H101" s="166" t="s">
        <v>374</v>
      </c>
      <c r="I101" s="192">
        <f>I102</f>
        <v>300</v>
      </c>
      <c r="J101" s="181"/>
      <c r="K101" s="181">
        <f>K102</f>
        <v>305</v>
      </c>
      <c r="L101" s="181">
        <f>L102</f>
        <v>310</v>
      </c>
      <c r="N101" s="147"/>
      <c r="O101" s="147"/>
      <c r="P101" s="147"/>
      <c r="Q101" s="147"/>
      <c r="R101" s="147"/>
      <c r="S101" s="147"/>
      <c r="T101" s="147"/>
      <c r="U101" s="147"/>
      <c r="V101" s="147"/>
      <c r="W101" s="147"/>
    </row>
    <row r="102" spans="2:23" s="140" customFormat="1" ht="12.75" hidden="1">
      <c r="B102" s="171" t="s">
        <v>420</v>
      </c>
      <c r="C102" s="195"/>
      <c r="D102" s="164" t="s">
        <v>538</v>
      </c>
      <c r="E102" s="164" t="s">
        <v>374</v>
      </c>
      <c r="F102" s="166" t="s">
        <v>380</v>
      </c>
      <c r="G102" s="189" t="s">
        <v>485</v>
      </c>
      <c r="H102" s="166" t="s">
        <v>374</v>
      </c>
      <c r="I102" s="193">
        <v>300</v>
      </c>
      <c r="J102" s="181"/>
      <c r="K102" s="176">
        <v>305</v>
      </c>
      <c r="L102" s="176">
        <v>310</v>
      </c>
      <c r="N102" s="147"/>
      <c r="O102" s="147"/>
      <c r="P102" s="147"/>
      <c r="Q102" s="147"/>
      <c r="R102" s="147"/>
      <c r="S102" s="147"/>
      <c r="T102" s="147"/>
      <c r="U102" s="147"/>
      <c r="V102" s="147"/>
      <c r="W102" s="147"/>
    </row>
    <row r="103" spans="2:23" s="140" customFormat="1" ht="38.25" hidden="1">
      <c r="B103" s="177" t="s">
        <v>493</v>
      </c>
      <c r="C103" s="195"/>
      <c r="D103" s="202" t="s">
        <v>538</v>
      </c>
      <c r="E103" s="202" t="s">
        <v>374</v>
      </c>
      <c r="F103" s="188" t="s">
        <v>494</v>
      </c>
      <c r="G103" s="188"/>
      <c r="H103" s="188" t="s">
        <v>374</v>
      </c>
      <c r="I103" s="192">
        <f>I104+I106+I108</f>
        <v>349.8</v>
      </c>
      <c r="J103" s="181"/>
      <c r="K103" s="181">
        <f>K104+K106+K108</f>
        <v>64.8</v>
      </c>
      <c r="L103" s="181">
        <f>L104+L106+L108</f>
        <v>64.8</v>
      </c>
      <c r="N103" s="147"/>
      <c r="O103" s="147"/>
      <c r="P103" s="147"/>
      <c r="Q103" s="147"/>
      <c r="R103" s="147"/>
      <c r="S103" s="147"/>
      <c r="T103" s="147"/>
      <c r="U103" s="147"/>
      <c r="V103" s="147"/>
      <c r="W103" s="147"/>
    </row>
    <row r="104" spans="2:23" s="140" customFormat="1" ht="12.75" hidden="1">
      <c r="B104" s="183" t="s">
        <v>381</v>
      </c>
      <c r="C104" s="195"/>
      <c r="D104" s="195" t="s">
        <v>538</v>
      </c>
      <c r="E104" s="195" t="s">
        <v>374</v>
      </c>
      <c r="F104" s="188" t="s">
        <v>382</v>
      </c>
      <c r="G104" s="188"/>
      <c r="H104" s="189" t="s">
        <v>374</v>
      </c>
      <c r="I104" s="192">
        <f>I105</f>
        <v>195</v>
      </c>
      <c r="J104" s="181"/>
      <c r="K104" s="181">
        <f>K105</f>
        <v>0</v>
      </c>
      <c r="L104" s="181">
        <f>L105</f>
        <v>0</v>
      </c>
      <c r="N104" s="147"/>
      <c r="O104" s="147"/>
      <c r="P104" s="147"/>
      <c r="Q104" s="147"/>
      <c r="R104" s="147"/>
      <c r="S104" s="147"/>
      <c r="T104" s="147"/>
      <c r="U104" s="147"/>
      <c r="V104" s="147"/>
      <c r="W104" s="147"/>
    </row>
    <row r="105" spans="2:23" s="140" customFormat="1" ht="12.75" hidden="1">
      <c r="B105" s="171" t="s">
        <v>420</v>
      </c>
      <c r="C105" s="195"/>
      <c r="D105" s="195" t="s">
        <v>538</v>
      </c>
      <c r="E105" s="195" t="s">
        <v>374</v>
      </c>
      <c r="F105" s="189" t="s">
        <v>382</v>
      </c>
      <c r="G105" s="189" t="s">
        <v>485</v>
      </c>
      <c r="H105" s="189" t="s">
        <v>374</v>
      </c>
      <c r="I105" s="193">
        <v>195</v>
      </c>
      <c r="J105" s="176"/>
      <c r="K105" s="176"/>
      <c r="L105" s="176"/>
      <c r="N105" s="147"/>
      <c r="O105" s="147"/>
      <c r="P105" s="147"/>
      <c r="Q105" s="147"/>
      <c r="R105" s="147"/>
      <c r="S105" s="147"/>
      <c r="T105" s="147"/>
      <c r="U105" s="147"/>
      <c r="V105" s="147"/>
      <c r="W105" s="147"/>
    </row>
    <row r="106" spans="2:23" s="140" customFormat="1" ht="12.75" hidden="1">
      <c r="B106" s="183" t="s">
        <v>383</v>
      </c>
      <c r="C106" s="195"/>
      <c r="D106" s="195" t="s">
        <v>538</v>
      </c>
      <c r="E106" s="195" t="s">
        <v>374</v>
      </c>
      <c r="F106" s="188" t="s">
        <v>384</v>
      </c>
      <c r="G106" s="189"/>
      <c r="H106" s="189" t="s">
        <v>374</v>
      </c>
      <c r="I106" s="192">
        <f>I107</f>
        <v>64.8</v>
      </c>
      <c r="J106" s="181"/>
      <c r="K106" s="181">
        <f>K107</f>
        <v>64.8</v>
      </c>
      <c r="L106" s="181">
        <f>L107</f>
        <v>64.8</v>
      </c>
      <c r="N106" s="147"/>
      <c r="O106" s="147"/>
      <c r="P106" s="147"/>
      <c r="Q106" s="147"/>
      <c r="R106" s="147"/>
      <c r="S106" s="147"/>
      <c r="T106" s="147"/>
      <c r="U106" s="147"/>
      <c r="V106" s="147"/>
      <c r="W106" s="147"/>
    </row>
    <row r="107" spans="2:23" s="140" customFormat="1" ht="12.75" hidden="1">
      <c r="B107" s="171" t="s">
        <v>420</v>
      </c>
      <c r="C107" s="195"/>
      <c r="D107" s="195" t="s">
        <v>538</v>
      </c>
      <c r="E107" s="195" t="s">
        <v>374</v>
      </c>
      <c r="F107" s="189" t="s">
        <v>384</v>
      </c>
      <c r="G107" s="189" t="s">
        <v>485</v>
      </c>
      <c r="H107" s="189" t="s">
        <v>374</v>
      </c>
      <c r="I107" s="193">
        <v>64.8</v>
      </c>
      <c r="J107" s="176"/>
      <c r="K107" s="176">
        <v>64.8</v>
      </c>
      <c r="L107" s="176">
        <v>64.8</v>
      </c>
      <c r="N107" s="147"/>
      <c r="O107" s="147"/>
      <c r="P107" s="147"/>
      <c r="Q107" s="147"/>
      <c r="R107" s="147"/>
      <c r="S107" s="147"/>
      <c r="T107" s="147"/>
      <c r="U107" s="147"/>
      <c r="V107" s="147"/>
      <c r="W107" s="147"/>
    </row>
    <row r="108" spans="2:23" s="140" customFormat="1" ht="25.5" hidden="1">
      <c r="B108" s="183" t="s">
        <v>385</v>
      </c>
      <c r="C108" s="195"/>
      <c r="D108" s="195" t="s">
        <v>538</v>
      </c>
      <c r="E108" s="195" t="s">
        <v>374</v>
      </c>
      <c r="F108" s="188" t="s">
        <v>386</v>
      </c>
      <c r="G108" s="189"/>
      <c r="H108" s="189" t="s">
        <v>374</v>
      </c>
      <c r="I108" s="192">
        <f>I109</f>
        <v>90</v>
      </c>
      <c r="J108" s="181"/>
      <c r="K108" s="181">
        <f>K109</f>
        <v>0</v>
      </c>
      <c r="L108" s="181">
        <f>L109</f>
        <v>0</v>
      </c>
      <c r="N108" s="147"/>
      <c r="O108" s="147"/>
      <c r="P108" s="147"/>
      <c r="Q108" s="147"/>
      <c r="R108" s="147"/>
      <c r="S108" s="147"/>
      <c r="T108" s="147"/>
      <c r="U108" s="147"/>
      <c r="V108" s="147"/>
      <c r="W108" s="147"/>
    </row>
    <row r="109" spans="2:23" s="140" customFormat="1" ht="12.75" hidden="1">
      <c r="B109" s="171" t="s">
        <v>420</v>
      </c>
      <c r="C109" s="195"/>
      <c r="D109" s="195" t="s">
        <v>538</v>
      </c>
      <c r="E109" s="195" t="s">
        <v>374</v>
      </c>
      <c r="F109" s="189" t="s">
        <v>386</v>
      </c>
      <c r="G109" s="189" t="s">
        <v>485</v>
      </c>
      <c r="H109" s="189" t="s">
        <v>374</v>
      </c>
      <c r="I109" s="193">
        <v>90</v>
      </c>
      <c r="J109" s="181"/>
      <c r="K109" s="181"/>
      <c r="L109" s="181"/>
      <c r="N109" s="147"/>
      <c r="O109" s="147"/>
      <c r="P109" s="147"/>
      <c r="Q109" s="147"/>
      <c r="R109" s="147"/>
      <c r="S109" s="147"/>
      <c r="T109" s="147"/>
      <c r="U109" s="147"/>
      <c r="V109" s="147"/>
      <c r="W109" s="147"/>
    </row>
    <row r="110" spans="2:23" s="140" customFormat="1" ht="15" hidden="1">
      <c r="B110" s="211" t="s">
        <v>387</v>
      </c>
      <c r="C110" s="212"/>
      <c r="D110" s="212" t="s">
        <v>388</v>
      </c>
      <c r="E110" s="241"/>
      <c r="F110" s="242"/>
      <c r="G110" s="242"/>
      <c r="H110" s="242"/>
      <c r="I110" s="243">
        <f>I111+I122+I135+I144</f>
        <v>22021.318999999996</v>
      </c>
      <c r="J110" s="214"/>
      <c r="K110" s="244">
        <f>K111+K122+K135+K144</f>
        <v>27710.55</v>
      </c>
      <c r="L110" s="244">
        <f>L111+L122+L135+L144</f>
        <v>26064.505</v>
      </c>
      <c r="N110" s="147"/>
      <c r="O110" s="147"/>
      <c r="P110" s="147"/>
      <c r="Q110" s="147"/>
      <c r="R110" s="147"/>
      <c r="S110" s="147"/>
      <c r="T110" s="147"/>
      <c r="U110" s="147"/>
      <c r="V110" s="147"/>
      <c r="W110" s="147"/>
    </row>
    <row r="111" spans="2:12" ht="12.75" hidden="1">
      <c r="B111" s="177" t="s">
        <v>389</v>
      </c>
      <c r="C111" s="202"/>
      <c r="D111" s="202" t="s">
        <v>388</v>
      </c>
      <c r="E111" s="202" t="s">
        <v>390</v>
      </c>
      <c r="F111" s="189"/>
      <c r="G111" s="189"/>
      <c r="H111" s="188" t="s">
        <v>390</v>
      </c>
      <c r="I111" s="187">
        <f>I112+I117</f>
        <v>9048</v>
      </c>
      <c r="J111" s="174"/>
      <c r="K111" s="174">
        <f>K112+K117</f>
        <v>10000</v>
      </c>
      <c r="L111" s="174">
        <f>L112+L117</f>
        <v>10000</v>
      </c>
    </row>
    <row r="112" spans="2:12" ht="53.25" customHeight="1" hidden="1">
      <c r="B112" s="245" t="s">
        <v>391</v>
      </c>
      <c r="C112" s="202"/>
      <c r="D112" s="179" t="s">
        <v>388</v>
      </c>
      <c r="E112" s="202" t="s">
        <v>390</v>
      </c>
      <c r="F112" s="188" t="s">
        <v>392</v>
      </c>
      <c r="G112" s="219"/>
      <c r="H112" s="188" t="s">
        <v>390</v>
      </c>
      <c r="I112" s="219"/>
      <c r="J112" s="229"/>
      <c r="K112" s="100"/>
      <c r="L112" s="246"/>
    </row>
    <row r="113" spans="2:12" ht="63.75" hidden="1">
      <c r="B113" s="247" t="s">
        <v>393</v>
      </c>
      <c r="C113" s="195"/>
      <c r="D113" s="178" t="s">
        <v>388</v>
      </c>
      <c r="E113" s="195" t="s">
        <v>390</v>
      </c>
      <c r="F113" s="189" t="s">
        <v>394</v>
      </c>
      <c r="G113" s="189"/>
      <c r="H113" s="189" t="s">
        <v>390</v>
      </c>
      <c r="I113" s="160"/>
      <c r="J113" s="161"/>
      <c r="K113" s="161"/>
      <c r="L113" s="161"/>
    </row>
    <row r="114" spans="2:12" ht="81" customHeight="1" hidden="1">
      <c r="B114" s="248" t="s">
        <v>395</v>
      </c>
      <c r="C114" s="195"/>
      <c r="D114" s="178" t="s">
        <v>388</v>
      </c>
      <c r="E114" s="195" t="s">
        <v>390</v>
      </c>
      <c r="F114" s="189" t="s">
        <v>396</v>
      </c>
      <c r="G114" s="189"/>
      <c r="H114" s="189" t="s">
        <v>390</v>
      </c>
      <c r="I114" s="160"/>
      <c r="J114" s="161"/>
      <c r="K114" s="161"/>
      <c r="L114" s="161"/>
    </row>
    <row r="115" spans="2:12" ht="81" customHeight="1" hidden="1">
      <c r="B115" s="247" t="s">
        <v>397</v>
      </c>
      <c r="C115" s="195"/>
      <c r="D115" s="178" t="s">
        <v>388</v>
      </c>
      <c r="E115" s="195" t="s">
        <v>390</v>
      </c>
      <c r="F115" s="189" t="s">
        <v>398</v>
      </c>
      <c r="G115" s="189"/>
      <c r="H115" s="189" t="s">
        <v>390</v>
      </c>
      <c r="I115" s="192"/>
      <c r="J115" s="181"/>
      <c r="K115" s="181"/>
      <c r="L115" s="181"/>
    </row>
    <row r="116" spans="2:12" ht="63.75" hidden="1">
      <c r="B116" s="248" t="s">
        <v>399</v>
      </c>
      <c r="C116" s="195"/>
      <c r="D116" s="178" t="s">
        <v>388</v>
      </c>
      <c r="E116" s="195" t="s">
        <v>390</v>
      </c>
      <c r="F116" s="189" t="s">
        <v>400</v>
      </c>
      <c r="G116" s="189"/>
      <c r="H116" s="189" t="s">
        <v>390</v>
      </c>
      <c r="I116" s="192"/>
      <c r="J116" s="181"/>
      <c r="K116" s="181"/>
      <c r="L116" s="181"/>
    </row>
    <row r="117" spans="2:12" ht="39" customHeight="1" hidden="1">
      <c r="B117" s="177" t="s">
        <v>493</v>
      </c>
      <c r="C117" s="195"/>
      <c r="D117" s="202" t="s">
        <v>388</v>
      </c>
      <c r="E117" s="202" t="s">
        <v>390</v>
      </c>
      <c r="F117" s="188" t="s">
        <v>494</v>
      </c>
      <c r="G117" s="249"/>
      <c r="H117" s="188" t="s">
        <v>390</v>
      </c>
      <c r="I117" s="250">
        <f>I118+I120</f>
        <v>9048</v>
      </c>
      <c r="J117" s="251"/>
      <c r="K117" s="252">
        <f>K118+K120</f>
        <v>10000</v>
      </c>
      <c r="L117" s="252">
        <f>L118+L120</f>
        <v>10000</v>
      </c>
    </row>
    <row r="118" spans="2:12" ht="25.5" hidden="1">
      <c r="B118" s="253" t="s">
        <v>401</v>
      </c>
      <c r="C118" s="195"/>
      <c r="D118" s="195" t="s">
        <v>388</v>
      </c>
      <c r="E118" s="195" t="s">
        <v>390</v>
      </c>
      <c r="F118" s="189" t="s">
        <v>402</v>
      </c>
      <c r="G118" s="249"/>
      <c r="H118" s="189" t="s">
        <v>390</v>
      </c>
      <c r="I118" s="250">
        <f>I119</f>
        <v>420</v>
      </c>
      <c r="J118" s="251"/>
      <c r="K118" s="252">
        <f>K119</f>
        <v>0</v>
      </c>
      <c r="L118" s="252">
        <f>L119</f>
        <v>0</v>
      </c>
    </row>
    <row r="119" spans="2:12" ht="12.75" hidden="1">
      <c r="B119" s="171" t="s">
        <v>420</v>
      </c>
      <c r="C119" s="195"/>
      <c r="D119" s="195" t="s">
        <v>388</v>
      </c>
      <c r="E119" s="195" t="s">
        <v>390</v>
      </c>
      <c r="F119" s="189" t="s">
        <v>402</v>
      </c>
      <c r="G119" s="189" t="s">
        <v>485</v>
      </c>
      <c r="H119" s="189" t="s">
        <v>390</v>
      </c>
      <c r="I119" s="254">
        <v>420</v>
      </c>
      <c r="J119" s="255"/>
      <c r="K119" s="256"/>
      <c r="L119" s="257"/>
    </row>
    <row r="120" spans="2:12" ht="18.75" customHeight="1" hidden="1">
      <c r="B120" s="253" t="s">
        <v>403</v>
      </c>
      <c r="C120" s="195"/>
      <c r="D120" s="195" t="s">
        <v>388</v>
      </c>
      <c r="E120" s="195" t="s">
        <v>390</v>
      </c>
      <c r="F120" s="189" t="s">
        <v>404</v>
      </c>
      <c r="G120" s="249"/>
      <c r="H120" s="189" t="s">
        <v>390</v>
      </c>
      <c r="I120" s="254">
        <f>I121</f>
        <v>8628</v>
      </c>
      <c r="J120" s="252"/>
      <c r="K120" s="258">
        <f>K121</f>
        <v>10000</v>
      </c>
      <c r="L120" s="258">
        <f>L121</f>
        <v>10000</v>
      </c>
    </row>
    <row r="121" spans="2:12" ht="25.5" customHeight="1" hidden="1">
      <c r="B121" s="259" t="s">
        <v>146</v>
      </c>
      <c r="C121" s="195"/>
      <c r="D121" s="195" t="s">
        <v>388</v>
      </c>
      <c r="E121" s="195" t="s">
        <v>390</v>
      </c>
      <c r="F121" s="189" t="s">
        <v>404</v>
      </c>
      <c r="G121" s="189" t="s">
        <v>147</v>
      </c>
      <c r="H121" s="189" t="s">
        <v>390</v>
      </c>
      <c r="I121" s="260">
        <v>8628</v>
      </c>
      <c r="J121" s="261"/>
      <c r="K121" s="262">
        <v>10000</v>
      </c>
      <c r="L121" s="263">
        <v>10000</v>
      </c>
    </row>
    <row r="122" spans="2:12" ht="12.75" hidden="1">
      <c r="B122" s="177" t="s">
        <v>148</v>
      </c>
      <c r="C122" s="202"/>
      <c r="D122" s="202" t="s">
        <v>388</v>
      </c>
      <c r="E122" s="202" t="s">
        <v>149</v>
      </c>
      <c r="F122" s="189"/>
      <c r="G122" s="189"/>
      <c r="H122" s="188" t="s">
        <v>149</v>
      </c>
      <c r="I122" s="180">
        <f>I123+I130</f>
        <v>1214.55</v>
      </c>
      <c r="J122" s="181"/>
      <c r="K122" s="264">
        <f>K123+K130</f>
        <v>4085</v>
      </c>
      <c r="L122" s="181">
        <f>L123+L130</f>
        <v>85</v>
      </c>
    </row>
    <row r="123" spans="2:12" ht="57.75" customHeight="1" hidden="1">
      <c r="B123" s="265" t="s">
        <v>27</v>
      </c>
      <c r="C123" s="202"/>
      <c r="D123" s="179" t="s">
        <v>388</v>
      </c>
      <c r="E123" s="202" t="s">
        <v>149</v>
      </c>
      <c r="F123" s="188" t="s">
        <v>150</v>
      </c>
      <c r="G123" s="219"/>
      <c r="H123" s="188" t="s">
        <v>149</v>
      </c>
      <c r="I123" s="266">
        <f>I124</f>
        <v>1129.55</v>
      </c>
      <c r="J123" s="221"/>
      <c r="K123" s="267">
        <f>K124</f>
        <v>4000</v>
      </c>
      <c r="L123" s="267">
        <f>L124</f>
        <v>0</v>
      </c>
    </row>
    <row r="124" spans="2:12" ht="63.75" hidden="1">
      <c r="B124" s="253" t="s">
        <v>151</v>
      </c>
      <c r="C124" s="195"/>
      <c r="D124" s="178" t="s">
        <v>388</v>
      </c>
      <c r="E124" s="195" t="s">
        <v>149</v>
      </c>
      <c r="F124" s="189" t="s">
        <v>152</v>
      </c>
      <c r="G124" s="189"/>
      <c r="H124" s="189" t="s">
        <v>149</v>
      </c>
      <c r="I124" s="268">
        <f>I125</f>
        <v>1129.55</v>
      </c>
      <c r="J124" s="264"/>
      <c r="K124" s="264">
        <f>K125</f>
        <v>4000</v>
      </c>
      <c r="L124" s="181">
        <f>L125</f>
        <v>0</v>
      </c>
    </row>
    <row r="125" spans="2:12" ht="25.5" hidden="1">
      <c r="B125" s="253" t="s">
        <v>153</v>
      </c>
      <c r="C125" s="195"/>
      <c r="D125" s="178" t="s">
        <v>388</v>
      </c>
      <c r="E125" s="195" t="s">
        <v>149</v>
      </c>
      <c r="F125" s="189" t="s">
        <v>152</v>
      </c>
      <c r="G125" s="189" t="s">
        <v>154</v>
      </c>
      <c r="H125" s="189" t="s">
        <v>149</v>
      </c>
      <c r="I125" s="185">
        <v>1129.55</v>
      </c>
      <c r="J125" s="264"/>
      <c r="K125" s="186">
        <v>4000</v>
      </c>
      <c r="L125" s="181"/>
    </row>
    <row r="126" spans="2:12" ht="51" hidden="1">
      <c r="B126" s="253" t="s">
        <v>155</v>
      </c>
      <c r="C126" s="195"/>
      <c r="D126" s="178" t="s">
        <v>388</v>
      </c>
      <c r="E126" s="195" t="s">
        <v>149</v>
      </c>
      <c r="F126" s="189" t="s">
        <v>156</v>
      </c>
      <c r="G126" s="189"/>
      <c r="H126" s="189" t="s">
        <v>149</v>
      </c>
      <c r="I126" s="192"/>
      <c r="J126" s="181"/>
      <c r="K126" s="181"/>
      <c r="L126" s="181"/>
    </row>
    <row r="127" spans="2:12" ht="42.75" customHeight="1" hidden="1">
      <c r="B127" s="265" t="s">
        <v>28</v>
      </c>
      <c r="C127" s="202"/>
      <c r="D127" s="179" t="s">
        <v>388</v>
      </c>
      <c r="E127" s="202" t="s">
        <v>149</v>
      </c>
      <c r="F127" s="188" t="s">
        <v>157</v>
      </c>
      <c r="G127" s="219"/>
      <c r="H127" s="188" t="s">
        <v>149</v>
      </c>
      <c r="I127" s="219"/>
      <c r="J127" s="269"/>
      <c r="K127" s="100"/>
      <c r="L127" s="246"/>
    </row>
    <row r="128" spans="2:12" ht="72.75" customHeight="1" hidden="1">
      <c r="B128" s="183" t="s">
        <v>158</v>
      </c>
      <c r="C128" s="195"/>
      <c r="D128" s="178" t="s">
        <v>388</v>
      </c>
      <c r="E128" s="195" t="s">
        <v>149</v>
      </c>
      <c r="F128" s="189" t="s">
        <v>159</v>
      </c>
      <c r="G128" s="189"/>
      <c r="H128" s="189" t="s">
        <v>149</v>
      </c>
      <c r="I128" s="192"/>
      <c r="J128" s="181"/>
      <c r="K128" s="181"/>
      <c r="L128" s="181"/>
    </row>
    <row r="129" spans="2:12" ht="57" customHeight="1" hidden="1">
      <c r="B129" s="253" t="s">
        <v>160</v>
      </c>
      <c r="C129" s="202"/>
      <c r="D129" s="178" t="s">
        <v>388</v>
      </c>
      <c r="E129" s="195" t="s">
        <v>149</v>
      </c>
      <c r="F129" s="189" t="s">
        <v>161</v>
      </c>
      <c r="G129" s="189"/>
      <c r="H129" s="189" t="s">
        <v>149</v>
      </c>
      <c r="I129" s="192"/>
      <c r="J129" s="181"/>
      <c r="K129" s="181"/>
      <c r="L129" s="181"/>
    </row>
    <row r="130" spans="2:23" s="270" customFormat="1" ht="39" customHeight="1" hidden="1">
      <c r="B130" s="177" t="s">
        <v>493</v>
      </c>
      <c r="C130" s="195"/>
      <c r="D130" s="202" t="s">
        <v>388</v>
      </c>
      <c r="E130" s="202" t="s">
        <v>149</v>
      </c>
      <c r="F130" s="188" t="s">
        <v>494</v>
      </c>
      <c r="G130" s="249"/>
      <c r="H130" s="188" t="s">
        <v>149</v>
      </c>
      <c r="I130" s="220">
        <f>I131</f>
        <v>85</v>
      </c>
      <c r="J130" s="221"/>
      <c r="K130" s="221">
        <f>K131</f>
        <v>85</v>
      </c>
      <c r="L130" s="221">
        <f>L131</f>
        <v>85</v>
      </c>
      <c r="N130" s="271"/>
      <c r="O130" s="271"/>
      <c r="P130" s="271"/>
      <c r="Q130" s="271"/>
      <c r="R130" s="271"/>
      <c r="S130" s="271"/>
      <c r="T130" s="271"/>
      <c r="U130" s="271"/>
      <c r="V130" s="271"/>
      <c r="W130" s="271"/>
    </row>
    <row r="131" spans="2:23" s="270" customFormat="1" ht="43.5" customHeight="1" hidden="1">
      <c r="B131" s="183" t="s">
        <v>162</v>
      </c>
      <c r="C131" s="195"/>
      <c r="D131" s="195" t="s">
        <v>388</v>
      </c>
      <c r="E131" s="195" t="s">
        <v>149</v>
      </c>
      <c r="F131" s="189" t="s">
        <v>163</v>
      </c>
      <c r="G131" s="249"/>
      <c r="H131" s="189" t="s">
        <v>149</v>
      </c>
      <c r="I131" s="250">
        <f>I134</f>
        <v>85</v>
      </c>
      <c r="J131" s="252"/>
      <c r="K131" s="252">
        <f>K134</f>
        <v>85</v>
      </c>
      <c r="L131" s="252">
        <f>L134</f>
        <v>85</v>
      </c>
      <c r="N131" s="271"/>
      <c r="O131" s="271"/>
      <c r="P131" s="271"/>
      <c r="Q131" s="271"/>
      <c r="R131" s="271"/>
      <c r="S131" s="271"/>
      <c r="T131" s="271"/>
      <c r="U131" s="271"/>
      <c r="V131" s="271"/>
      <c r="W131" s="271"/>
    </row>
    <row r="132" spans="2:23" s="270" customFormat="1" ht="60.75" customHeight="1" hidden="1">
      <c r="B132" s="196" t="s">
        <v>164</v>
      </c>
      <c r="C132" s="224"/>
      <c r="D132" s="224" t="s">
        <v>388</v>
      </c>
      <c r="E132" s="224" t="s">
        <v>149</v>
      </c>
      <c r="F132" s="225" t="s">
        <v>165</v>
      </c>
      <c r="G132" s="1205" t="s">
        <v>166</v>
      </c>
      <c r="H132" s="1206"/>
      <c r="I132" s="1207"/>
      <c r="J132" s="272"/>
      <c r="N132" s="271"/>
      <c r="O132" s="271"/>
      <c r="P132" s="271"/>
      <c r="Q132" s="271"/>
      <c r="R132" s="271"/>
      <c r="S132" s="271"/>
      <c r="T132" s="271"/>
      <c r="U132" s="271"/>
      <c r="V132" s="271"/>
      <c r="W132" s="271"/>
    </row>
    <row r="133" spans="2:23" s="270" customFormat="1" ht="48" customHeight="1" hidden="1">
      <c r="B133" s="196" t="s">
        <v>167</v>
      </c>
      <c r="C133" s="224"/>
      <c r="D133" s="224" t="s">
        <v>388</v>
      </c>
      <c r="E133" s="224" t="s">
        <v>149</v>
      </c>
      <c r="F133" s="225" t="s">
        <v>168</v>
      </c>
      <c r="G133" s="1202" t="s">
        <v>169</v>
      </c>
      <c r="H133" s="1203"/>
      <c r="I133" s="1208"/>
      <c r="J133" s="272"/>
      <c r="N133" s="271"/>
      <c r="O133" s="271"/>
      <c r="P133" s="271"/>
      <c r="Q133" s="271"/>
      <c r="R133" s="271"/>
      <c r="S133" s="271"/>
      <c r="T133" s="271"/>
      <c r="U133" s="271"/>
      <c r="V133" s="271"/>
      <c r="W133" s="271"/>
    </row>
    <row r="134" spans="2:23" s="270" customFormat="1" ht="16.5" customHeight="1" hidden="1">
      <c r="B134" s="171" t="s">
        <v>420</v>
      </c>
      <c r="C134" s="224"/>
      <c r="D134" s="195" t="s">
        <v>388</v>
      </c>
      <c r="E134" s="195" t="s">
        <v>149</v>
      </c>
      <c r="F134" s="189" t="s">
        <v>163</v>
      </c>
      <c r="G134" s="166" t="s">
        <v>485</v>
      </c>
      <c r="H134" s="189" t="s">
        <v>149</v>
      </c>
      <c r="I134" s="274">
        <v>85</v>
      </c>
      <c r="J134" s="275"/>
      <c r="K134" s="276">
        <v>85</v>
      </c>
      <c r="L134" s="277">
        <v>85</v>
      </c>
      <c r="N134" s="271"/>
      <c r="O134" s="271"/>
      <c r="P134" s="271"/>
      <c r="Q134" s="271"/>
      <c r="R134" s="271"/>
      <c r="S134" s="271"/>
      <c r="T134" s="271"/>
      <c r="U134" s="271"/>
      <c r="V134" s="271"/>
      <c r="W134" s="271"/>
    </row>
    <row r="135" spans="2:12" ht="20.25" customHeight="1" hidden="1">
      <c r="B135" s="177" t="s">
        <v>170</v>
      </c>
      <c r="C135" s="195"/>
      <c r="D135" s="202" t="s">
        <v>388</v>
      </c>
      <c r="E135" s="202" t="s">
        <v>171</v>
      </c>
      <c r="F135" s="189"/>
      <c r="G135" s="189"/>
      <c r="H135" s="188" t="s">
        <v>171</v>
      </c>
      <c r="I135" s="278">
        <f>I136+I139</f>
        <v>11758.768999999998</v>
      </c>
      <c r="J135" s="181"/>
      <c r="K135" s="279">
        <f>K136+K139</f>
        <v>13625.55</v>
      </c>
      <c r="L135" s="279">
        <f>L136+L139</f>
        <v>15979.505000000001</v>
      </c>
    </row>
    <row r="136" spans="2:12" ht="54.75" customHeight="1" hidden="1">
      <c r="B136" s="280" t="s">
        <v>172</v>
      </c>
      <c r="C136" s="202"/>
      <c r="D136" s="179" t="s">
        <v>388</v>
      </c>
      <c r="E136" s="202" t="s">
        <v>171</v>
      </c>
      <c r="F136" s="188" t="s">
        <v>173</v>
      </c>
      <c r="G136" s="219"/>
      <c r="H136" s="188" t="s">
        <v>171</v>
      </c>
      <c r="I136" s="220">
        <f>I137</f>
        <v>2275.006</v>
      </c>
      <c r="J136" s="221"/>
      <c r="K136" s="221">
        <f>K137</f>
        <v>6008.35</v>
      </c>
      <c r="L136" s="221">
        <f>L137</f>
        <v>8515.705</v>
      </c>
    </row>
    <row r="137" spans="2:12" ht="69.75" customHeight="1" hidden="1">
      <c r="B137" s="253" t="s">
        <v>174</v>
      </c>
      <c r="C137" s="195"/>
      <c r="D137" s="178" t="s">
        <v>388</v>
      </c>
      <c r="E137" s="195" t="s">
        <v>171</v>
      </c>
      <c r="F137" s="189" t="s">
        <v>175</v>
      </c>
      <c r="G137" s="189"/>
      <c r="H137" s="189" t="s">
        <v>171</v>
      </c>
      <c r="I137" s="180">
        <f>I138</f>
        <v>2275.006</v>
      </c>
      <c r="J137" s="181"/>
      <c r="K137" s="182">
        <f>K138</f>
        <v>6008.35</v>
      </c>
      <c r="L137" s="182">
        <f>L138</f>
        <v>8515.705</v>
      </c>
    </row>
    <row r="138" spans="2:12" ht="12" customHeight="1" hidden="1">
      <c r="B138" s="171" t="s">
        <v>420</v>
      </c>
      <c r="C138" s="195"/>
      <c r="D138" s="178" t="s">
        <v>388</v>
      </c>
      <c r="E138" s="195" t="s">
        <v>171</v>
      </c>
      <c r="F138" s="189" t="s">
        <v>175</v>
      </c>
      <c r="G138" s="189" t="s">
        <v>485</v>
      </c>
      <c r="H138" s="189" t="s">
        <v>171</v>
      </c>
      <c r="I138" s="180">
        <v>2275.006</v>
      </c>
      <c r="J138" s="192"/>
      <c r="K138" s="281">
        <v>6008.35</v>
      </c>
      <c r="L138" s="281">
        <v>8515.705</v>
      </c>
    </row>
    <row r="139" spans="2:12" ht="56.25" customHeight="1" hidden="1">
      <c r="B139" s="265" t="s">
        <v>29</v>
      </c>
      <c r="C139" s="195"/>
      <c r="D139" s="202" t="s">
        <v>388</v>
      </c>
      <c r="E139" s="202" t="s">
        <v>171</v>
      </c>
      <c r="F139" s="188" t="s">
        <v>176</v>
      </c>
      <c r="G139" s="219"/>
      <c r="H139" s="188" t="s">
        <v>171</v>
      </c>
      <c r="I139" s="220">
        <f>I140+I142</f>
        <v>9483.762999999999</v>
      </c>
      <c r="J139" s="229"/>
      <c r="K139" s="221">
        <f>K140+K142</f>
        <v>7617.2</v>
      </c>
      <c r="L139" s="279">
        <f>L140+L142</f>
        <v>7463.8</v>
      </c>
    </row>
    <row r="140" spans="2:12" ht="63.75" hidden="1">
      <c r="B140" s="183" t="s">
        <v>30</v>
      </c>
      <c r="C140" s="195"/>
      <c r="D140" s="202" t="s">
        <v>388</v>
      </c>
      <c r="E140" s="202" t="s">
        <v>171</v>
      </c>
      <c r="F140" s="189" t="s">
        <v>177</v>
      </c>
      <c r="G140" s="189"/>
      <c r="H140" s="188" t="s">
        <v>171</v>
      </c>
      <c r="I140" s="180">
        <f>I141</f>
        <v>5353.775000000001</v>
      </c>
      <c r="J140" s="181"/>
      <c r="K140" s="181">
        <f>K141</f>
        <v>5406.2</v>
      </c>
      <c r="L140" s="181">
        <f>L141</f>
        <v>5230.3</v>
      </c>
    </row>
    <row r="141" spans="2:12" ht="12.75" hidden="1">
      <c r="B141" s="171" t="s">
        <v>420</v>
      </c>
      <c r="C141" s="195"/>
      <c r="D141" s="195" t="s">
        <v>388</v>
      </c>
      <c r="E141" s="195" t="s">
        <v>171</v>
      </c>
      <c r="F141" s="189" t="s">
        <v>177</v>
      </c>
      <c r="G141" s="189" t="s">
        <v>485</v>
      </c>
      <c r="H141" s="189" t="s">
        <v>171</v>
      </c>
      <c r="I141" s="187">
        <f>5356.1-4835.3+2500.3+2332.675</f>
        <v>5353.775000000001</v>
      </c>
      <c r="J141" s="192"/>
      <c r="K141" s="187">
        <v>5406.2</v>
      </c>
      <c r="L141" s="187">
        <v>5230.3</v>
      </c>
    </row>
    <row r="142" spans="2:12" ht="78.75" customHeight="1" hidden="1">
      <c r="B142" s="183" t="s">
        <v>178</v>
      </c>
      <c r="C142" s="195"/>
      <c r="D142" s="202" t="s">
        <v>388</v>
      </c>
      <c r="E142" s="202" t="s">
        <v>171</v>
      </c>
      <c r="F142" s="189" t="s">
        <v>179</v>
      </c>
      <c r="G142" s="189"/>
      <c r="H142" s="188" t="s">
        <v>171</v>
      </c>
      <c r="I142" s="180">
        <f>I143</f>
        <v>4129.987999999999</v>
      </c>
      <c r="J142" s="182"/>
      <c r="K142" s="182">
        <f>K143</f>
        <v>2211</v>
      </c>
      <c r="L142" s="182">
        <f>L143</f>
        <v>2233.5</v>
      </c>
    </row>
    <row r="143" spans="2:12" ht="18" customHeight="1" hidden="1">
      <c r="B143" s="171" t="s">
        <v>420</v>
      </c>
      <c r="C143" s="195"/>
      <c r="D143" s="195" t="s">
        <v>388</v>
      </c>
      <c r="E143" s="195" t="s">
        <v>171</v>
      </c>
      <c r="F143" s="189" t="s">
        <v>179</v>
      </c>
      <c r="G143" s="189" t="s">
        <v>485</v>
      </c>
      <c r="H143" s="189" t="s">
        <v>171</v>
      </c>
      <c r="I143" s="180">
        <f>2142.2+1447.788+540</f>
        <v>4129.987999999999</v>
      </c>
      <c r="J143" s="180"/>
      <c r="K143" s="180">
        <v>2211</v>
      </c>
      <c r="L143" s="180">
        <v>2233.5</v>
      </c>
    </row>
    <row r="144" spans="2:12" ht="19.5" customHeight="1" hidden="1">
      <c r="B144" s="177" t="s">
        <v>180</v>
      </c>
      <c r="C144" s="195"/>
      <c r="D144" s="202" t="s">
        <v>388</v>
      </c>
      <c r="E144" s="202" t="s">
        <v>181</v>
      </c>
      <c r="F144" s="189"/>
      <c r="G144" s="189"/>
      <c r="H144" s="188" t="s">
        <v>181</v>
      </c>
      <c r="I144" s="192">
        <f>I145</f>
        <v>0</v>
      </c>
      <c r="J144" s="181"/>
      <c r="K144" s="181">
        <f aca="true" t="shared" si="2" ref="K144:L147">K145</f>
        <v>0</v>
      </c>
      <c r="L144" s="181">
        <f t="shared" si="2"/>
        <v>0</v>
      </c>
    </row>
    <row r="145" spans="2:23" s="270" customFormat="1" ht="38.25" hidden="1">
      <c r="B145" s="177" t="s">
        <v>493</v>
      </c>
      <c r="C145" s="195"/>
      <c r="D145" s="202" t="s">
        <v>388</v>
      </c>
      <c r="E145" s="202" t="s">
        <v>181</v>
      </c>
      <c r="F145" s="189"/>
      <c r="G145" s="189"/>
      <c r="H145" s="188" t="s">
        <v>181</v>
      </c>
      <c r="I145" s="192">
        <f>I146</f>
        <v>0</v>
      </c>
      <c r="J145" s="181"/>
      <c r="K145" s="181">
        <f t="shared" si="2"/>
        <v>0</v>
      </c>
      <c r="L145" s="181">
        <f t="shared" si="2"/>
        <v>0</v>
      </c>
      <c r="N145" s="271"/>
      <c r="O145" s="271"/>
      <c r="P145" s="271"/>
      <c r="Q145" s="271"/>
      <c r="R145" s="271"/>
      <c r="S145" s="271"/>
      <c r="T145" s="271"/>
      <c r="U145" s="271"/>
      <c r="V145" s="271"/>
      <c r="W145" s="271"/>
    </row>
    <row r="146" spans="2:23" s="270" customFormat="1" ht="30.75" customHeight="1" hidden="1">
      <c r="B146" s="177" t="s">
        <v>182</v>
      </c>
      <c r="C146" s="195"/>
      <c r="D146" s="202" t="s">
        <v>388</v>
      </c>
      <c r="E146" s="202" t="s">
        <v>181</v>
      </c>
      <c r="F146" s="189" t="s">
        <v>183</v>
      </c>
      <c r="G146" s="249"/>
      <c r="H146" s="188" t="s">
        <v>181</v>
      </c>
      <c r="I146" s="282">
        <f>I147</f>
        <v>0</v>
      </c>
      <c r="J146" s="283"/>
      <c r="K146" s="283">
        <f t="shared" si="2"/>
        <v>0</v>
      </c>
      <c r="L146" s="283">
        <f t="shared" si="2"/>
        <v>0</v>
      </c>
      <c r="N146" s="271"/>
      <c r="O146" s="271"/>
      <c r="P146" s="271"/>
      <c r="Q146" s="271"/>
      <c r="R146" s="271"/>
      <c r="S146" s="271"/>
      <c r="T146" s="271"/>
      <c r="U146" s="271"/>
      <c r="V146" s="271"/>
      <c r="W146" s="271"/>
    </row>
    <row r="147" spans="2:23" s="270" customFormat="1" ht="25.5" hidden="1">
      <c r="B147" s="210" t="s">
        <v>184</v>
      </c>
      <c r="C147" s="195"/>
      <c r="D147" s="202" t="s">
        <v>388</v>
      </c>
      <c r="E147" s="202" t="s">
        <v>181</v>
      </c>
      <c r="F147" s="189" t="s">
        <v>185</v>
      </c>
      <c r="G147" s="249"/>
      <c r="H147" s="188" t="s">
        <v>181</v>
      </c>
      <c r="I147" s="282">
        <f>I148</f>
        <v>0</v>
      </c>
      <c r="J147" s="283"/>
      <c r="K147" s="283">
        <f t="shared" si="2"/>
        <v>0</v>
      </c>
      <c r="L147" s="283">
        <f t="shared" si="2"/>
        <v>0</v>
      </c>
      <c r="N147" s="271"/>
      <c r="O147" s="271"/>
      <c r="P147" s="271"/>
      <c r="Q147" s="271"/>
      <c r="R147" s="271"/>
      <c r="S147" s="271"/>
      <c r="T147" s="271"/>
      <c r="U147" s="271"/>
      <c r="V147" s="271"/>
      <c r="W147" s="271"/>
    </row>
    <row r="148" spans="2:23" s="270" customFormat="1" ht="12.75" hidden="1">
      <c r="B148" s="210"/>
      <c r="C148" s="195"/>
      <c r="D148" s="202" t="s">
        <v>388</v>
      </c>
      <c r="E148" s="202" t="s">
        <v>181</v>
      </c>
      <c r="F148" s="189" t="s">
        <v>185</v>
      </c>
      <c r="G148" s="249"/>
      <c r="H148" s="188" t="s">
        <v>181</v>
      </c>
      <c r="I148" s="282"/>
      <c r="J148" s="283"/>
      <c r="K148" s="283"/>
      <c r="L148" s="283"/>
      <c r="N148" s="271"/>
      <c r="O148" s="271"/>
      <c r="P148" s="271"/>
      <c r="Q148" s="271"/>
      <c r="R148" s="271"/>
      <c r="S148" s="271"/>
      <c r="T148" s="271"/>
      <c r="U148" s="271"/>
      <c r="V148" s="271"/>
      <c r="W148" s="271"/>
    </row>
    <row r="149" spans="2:12" ht="15" hidden="1">
      <c r="B149" s="284" t="s">
        <v>186</v>
      </c>
      <c r="C149" s="212"/>
      <c r="D149" s="212" t="s">
        <v>187</v>
      </c>
      <c r="E149" s="285"/>
      <c r="F149" s="286"/>
      <c r="G149" s="242"/>
      <c r="H149" s="287"/>
      <c r="I149" s="288">
        <f>I150</f>
        <v>160</v>
      </c>
      <c r="J149" s="153"/>
      <c r="K149" s="153">
        <f aca="true" t="shared" si="3" ref="K149:L151">K150</f>
        <v>172</v>
      </c>
      <c r="L149" s="153">
        <f t="shared" si="3"/>
        <v>184</v>
      </c>
    </row>
    <row r="150" spans="2:12" ht="12.75" hidden="1">
      <c r="B150" s="177" t="s">
        <v>188</v>
      </c>
      <c r="C150" s="202"/>
      <c r="D150" s="202" t="s">
        <v>187</v>
      </c>
      <c r="E150" s="202" t="s">
        <v>189</v>
      </c>
      <c r="F150" s="289"/>
      <c r="G150" s="189"/>
      <c r="H150" s="188" t="s">
        <v>189</v>
      </c>
      <c r="I150" s="175">
        <f>I151</f>
        <v>160</v>
      </c>
      <c r="J150" s="175"/>
      <c r="K150" s="175">
        <f t="shared" si="3"/>
        <v>172</v>
      </c>
      <c r="L150" s="175">
        <f t="shared" si="3"/>
        <v>184</v>
      </c>
    </row>
    <row r="151" spans="2:12" ht="53.25" customHeight="1" hidden="1">
      <c r="B151" s="177" t="s">
        <v>31</v>
      </c>
      <c r="C151" s="202"/>
      <c r="D151" s="202" t="s">
        <v>187</v>
      </c>
      <c r="E151" s="202" t="s">
        <v>189</v>
      </c>
      <c r="F151" s="188" t="s">
        <v>190</v>
      </c>
      <c r="G151" s="219"/>
      <c r="H151" s="188" t="s">
        <v>189</v>
      </c>
      <c r="I151" s="220">
        <f>I152</f>
        <v>160</v>
      </c>
      <c r="J151" s="221"/>
      <c r="K151" s="221">
        <f t="shared" si="3"/>
        <v>172</v>
      </c>
      <c r="L151" s="221">
        <f t="shared" si="3"/>
        <v>184</v>
      </c>
    </row>
    <row r="152" spans="2:12" ht="63.75" hidden="1">
      <c r="B152" s="222" t="s">
        <v>191</v>
      </c>
      <c r="C152" s="202"/>
      <c r="D152" s="202" t="s">
        <v>187</v>
      </c>
      <c r="E152" s="202" t="s">
        <v>189</v>
      </c>
      <c r="F152" s="188" t="s">
        <v>192</v>
      </c>
      <c r="G152" s="189"/>
      <c r="H152" s="188" t="s">
        <v>189</v>
      </c>
      <c r="I152" s="175">
        <f>I155</f>
        <v>160</v>
      </c>
      <c r="J152" s="175"/>
      <c r="K152" s="175">
        <f>K155</f>
        <v>172</v>
      </c>
      <c r="L152" s="175">
        <f>L155</f>
        <v>184</v>
      </c>
    </row>
    <row r="153" spans="2:12" ht="75" customHeight="1" hidden="1">
      <c r="B153" s="191" t="s">
        <v>193</v>
      </c>
      <c r="C153" s="202"/>
      <c r="D153" s="202" t="s">
        <v>187</v>
      </c>
      <c r="E153" s="202" t="s">
        <v>189</v>
      </c>
      <c r="F153" s="189" t="s">
        <v>194</v>
      </c>
      <c r="G153" s="189"/>
      <c r="H153" s="188" t="s">
        <v>189</v>
      </c>
      <c r="I153" s="175"/>
      <c r="J153" s="175"/>
      <c r="K153" s="175"/>
      <c r="L153" s="175"/>
    </row>
    <row r="154" spans="2:12" ht="15.75" customHeight="1" hidden="1">
      <c r="B154" s="171" t="s">
        <v>420</v>
      </c>
      <c r="C154" s="202"/>
      <c r="D154" s="202" t="s">
        <v>187</v>
      </c>
      <c r="E154" s="202" t="s">
        <v>189</v>
      </c>
      <c r="F154" s="189" t="s">
        <v>194</v>
      </c>
      <c r="G154" s="189" t="s">
        <v>485</v>
      </c>
      <c r="H154" s="188" t="s">
        <v>189</v>
      </c>
      <c r="I154" s="175"/>
      <c r="J154" s="175"/>
      <c r="K154" s="175"/>
      <c r="L154" s="175"/>
    </row>
    <row r="155" spans="2:12" ht="77.25" customHeight="1" hidden="1">
      <c r="B155" s="183" t="s">
        <v>604</v>
      </c>
      <c r="C155" s="202"/>
      <c r="D155" s="202" t="s">
        <v>187</v>
      </c>
      <c r="E155" s="202" t="s">
        <v>189</v>
      </c>
      <c r="F155" s="189" t="s">
        <v>605</v>
      </c>
      <c r="G155" s="189"/>
      <c r="H155" s="188" t="s">
        <v>189</v>
      </c>
      <c r="I155" s="175">
        <f>I156</f>
        <v>160</v>
      </c>
      <c r="J155" s="175"/>
      <c r="K155" s="175">
        <f>K156</f>
        <v>172</v>
      </c>
      <c r="L155" s="175">
        <f>L156</f>
        <v>184</v>
      </c>
    </row>
    <row r="156" spans="2:12" ht="16.5" customHeight="1" hidden="1">
      <c r="B156" s="171" t="s">
        <v>420</v>
      </c>
      <c r="C156" s="202"/>
      <c r="D156" s="202" t="s">
        <v>187</v>
      </c>
      <c r="E156" s="202" t="s">
        <v>189</v>
      </c>
      <c r="F156" s="189" t="s">
        <v>605</v>
      </c>
      <c r="G156" s="189" t="s">
        <v>485</v>
      </c>
      <c r="H156" s="188" t="s">
        <v>189</v>
      </c>
      <c r="I156" s="175">
        <v>160</v>
      </c>
      <c r="J156" s="175"/>
      <c r="K156" s="175">
        <v>172</v>
      </c>
      <c r="L156" s="175">
        <v>184</v>
      </c>
    </row>
    <row r="157" spans="2:12" ht="14.25" hidden="1">
      <c r="B157" s="148" t="s">
        <v>606</v>
      </c>
      <c r="C157" s="149"/>
      <c r="D157" s="149" t="s">
        <v>607</v>
      </c>
      <c r="E157" s="149"/>
      <c r="F157" s="216"/>
      <c r="G157" s="216"/>
      <c r="H157" s="216"/>
      <c r="I157" s="288">
        <f>I158+I165</f>
        <v>7152.5</v>
      </c>
      <c r="J157" s="153"/>
      <c r="K157" s="153">
        <f>K158+K165</f>
        <v>7583.5</v>
      </c>
      <c r="L157" s="153">
        <f>L158+L165</f>
        <v>8198.5</v>
      </c>
    </row>
    <row r="158" spans="2:12" ht="12.75" hidden="1">
      <c r="B158" s="177" t="s">
        <v>608</v>
      </c>
      <c r="C158" s="202"/>
      <c r="D158" s="202" t="s">
        <v>607</v>
      </c>
      <c r="E158" s="202" t="s">
        <v>609</v>
      </c>
      <c r="F158" s="188"/>
      <c r="G158" s="188"/>
      <c r="H158" s="188" t="s">
        <v>609</v>
      </c>
      <c r="I158" s="160">
        <f>I159</f>
        <v>5947</v>
      </c>
      <c r="J158" s="161"/>
      <c r="K158" s="161">
        <f aca="true" t="shared" si="4" ref="K158:L160">K159</f>
        <v>6305</v>
      </c>
      <c r="L158" s="161">
        <f t="shared" si="4"/>
        <v>6960</v>
      </c>
    </row>
    <row r="159" spans="2:12" ht="55.5" customHeight="1" hidden="1">
      <c r="B159" s="177" t="s">
        <v>31</v>
      </c>
      <c r="C159" s="202"/>
      <c r="D159" s="202" t="s">
        <v>607</v>
      </c>
      <c r="E159" s="202" t="s">
        <v>609</v>
      </c>
      <c r="F159" s="188" t="s">
        <v>190</v>
      </c>
      <c r="G159" s="219"/>
      <c r="H159" s="188" t="s">
        <v>609</v>
      </c>
      <c r="I159" s="220">
        <f>I160</f>
        <v>5947</v>
      </c>
      <c r="J159" s="221"/>
      <c r="K159" s="221">
        <f t="shared" si="4"/>
        <v>6305</v>
      </c>
      <c r="L159" s="221">
        <f t="shared" si="4"/>
        <v>6960</v>
      </c>
    </row>
    <row r="160" spans="2:12" ht="83.25" customHeight="1" hidden="1">
      <c r="B160" s="222" t="s">
        <v>610</v>
      </c>
      <c r="C160" s="195"/>
      <c r="D160" s="195" t="s">
        <v>607</v>
      </c>
      <c r="E160" s="195" t="s">
        <v>609</v>
      </c>
      <c r="F160" s="189" t="s">
        <v>611</v>
      </c>
      <c r="G160" s="189"/>
      <c r="H160" s="189" t="s">
        <v>609</v>
      </c>
      <c r="I160" s="173">
        <f>I161</f>
        <v>5947</v>
      </c>
      <c r="J160" s="190"/>
      <c r="K160" s="190">
        <f t="shared" si="4"/>
        <v>6305</v>
      </c>
      <c r="L160" s="190">
        <f t="shared" si="4"/>
        <v>6960</v>
      </c>
    </row>
    <row r="161" spans="2:12" ht="63.75" hidden="1">
      <c r="B161" s="183" t="s">
        <v>612</v>
      </c>
      <c r="C161" s="195"/>
      <c r="D161" s="195" t="s">
        <v>607</v>
      </c>
      <c r="E161" s="195" t="s">
        <v>609</v>
      </c>
      <c r="F161" s="189" t="s">
        <v>613</v>
      </c>
      <c r="G161" s="189"/>
      <c r="H161" s="189" t="s">
        <v>609</v>
      </c>
      <c r="I161" s="173">
        <f>I162+I163+I164</f>
        <v>5947</v>
      </c>
      <c r="J161" s="190"/>
      <c r="K161" s="190">
        <f>K162+K163+K164</f>
        <v>6305</v>
      </c>
      <c r="L161" s="190">
        <f>L162+L163+L164</f>
        <v>6960</v>
      </c>
    </row>
    <row r="162" spans="2:12" ht="12.75" hidden="1">
      <c r="B162" s="171" t="s">
        <v>614</v>
      </c>
      <c r="C162" s="195"/>
      <c r="D162" s="195" t="s">
        <v>607</v>
      </c>
      <c r="E162" s="195" t="s">
        <v>609</v>
      </c>
      <c r="F162" s="189" t="s">
        <v>613</v>
      </c>
      <c r="G162" s="189" t="s">
        <v>615</v>
      </c>
      <c r="H162" s="189" t="s">
        <v>609</v>
      </c>
      <c r="I162" s="290">
        <v>4171.287</v>
      </c>
      <c r="J162" s="291"/>
      <c r="K162" s="190">
        <v>5305.114</v>
      </c>
      <c r="L162" s="190">
        <v>6631.482</v>
      </c>
    </row>
    <row r="163" spans="2:12" ht="12.75" hidden="1">
      <c r="B163" s="171" t="s">
        <v>420</v>
      </c>
      <c r="C163" s="195"/>
      <c r="D163" s="195" t="s">
        <v>607</v>
      </c>
      <c r="E163" s="195" t="s">
        <v>609</v>
      </c>
      <c r="F163" s="189" t="s">
        <v>613</v>
      </c>
      <c r="G163" s="189" t="s">
        <v>485</v>
      </c>
      <c r="H163" s="189" t="s">
        <v>609</v>
      </c>
      <c r="I163" s="173">
        <f>1775.713-0.713</f>
        <v>1775</v>
      </c>
      <c r="J163" s="190"/>
      <c r="K163" s="190">
        <f>999.886-0.886</f>
        <v>999</v>
      </c>
      <c r="L163" s="190">
        <v>328</v>
      </c>
    </row>
    <row r="164" spans="2:12" ht="12.75" hidden="1">
      <c r="B164" s="171" t="s">
        <v>508</v>
      </c>
      <c r="C164" s="195"/>
      <c r="D164" s="195" t="s">
        <v>607</v>
      </c>
      <c r="E164" s="195" t="s">
        <v>609</v>
      </c>
      <c r="F164" s="189" t="s">
        <v>613</v>
      </c>
      <c r="G164" s="189" t="s">
        <v>509</v>
      </c>
      <c r="H164" s="189" t="s">
        <v>609</v>
      </c>
      <c r="I164" s="175">
        <v>0.713</v>
      </c>
      <c r="J164" s="197"/>
      <c r="K164" s="197">
        <v>0.886</v>
      </c>
      <c r="L164" s="197">
        <v>0.518</v>
      </c>
    </row>
    <row r="165" spans="2:12" ht="30.75" customHeight="1" hidden="1">
      <c r="B165" s="177" t="s">
        <v>616</v>
      </c>
      <c r="C165" s="202"/>
      <c r="D165" s="202" t="s">
        <v>607</v>
      </c>
      <c r="E165" s="202" t="s">
        <v>617</v>
      </c>
      <c r="F165" s="189"/>
      <c r="G165" s="189"/>
      <c r="H165" s="188" t="s">
        <v>617</v>
      </c>
      <c r="I165" s="160">
        <f>I166</f>
        <v>1205.5</v>
      </c>
      <c r="J165" s="161"/>
      <c r="K165" s="161">
        <f aca="true" t="shared" si="5" ref="K165:L168">K166</f>
        <v>1278.5</v>
      </c>
      <c r="L165" s="161">
        <f t="shared" si="5"/>
        <v>1238.5</v>
      </c>
    </row>
    <row r="166" spans="2:12" ht="39" customHeight="1" hidden="1">
      <c r="B166" s="177" t="s">
        <v>31</v>
      </c>
      <c r="C166" s="202"/>
      <c r="D166" s="202" t="s">
        <v>607</v>
      </c>
      <c r="E166" s="202" t="s">
        <v>617</v>
      </c>
      <c r="F166" s="188" t="s">
        <v>190</v>
      </c>
      <c r="G166" s="219"/>
      <c r="H166" s="188" t="s">
        <v>617</v>
      </c>
      <c r="I166" s="220">
        <f>I167</f>
        <v>1205.5</v>
      </c>
      <c r="J166" s="221"/>
      <c r="K166" s="221">
        <f t="shared" si="5"/>
        <v>1278.5</v>
      </c>
      <c r="L166" s="221">
        <f t="shared" si="5"/>
        <v>1238.5</v>
      </c>
    </row>
    <row r="167" spans="2:12" ht="85.5" customHeight="1" hidden="1">
      <c r="B167" s="222" t="s">
        <v>618</v>
      </c>
      <c r="C167" s="195"/>
      <c r="D167" s="195" t="s">
        <v>607</v>
      </c>
      <c r="E167" s="195" t="s">
        <v>617</v>
      </c>
      <c r="F167" s="189" t="s">
        <v>619</v>
      </c>
      <c r="G167" s="189"/>
      <c r="H167" s="189" t="s">
        <v>617</v>
      </c>
      <c r="I167" s="173">
        <f>I168</f>
        <v>1205.5</v>
      </c>
      <c r="J167" s="190"/>
      <c r="K167" s="190">
        <f t="shared" si="5"/>
        <v>1278.5</v>
      </c>
      <c r="L167" s="190">
        <f t="shared" si="5"/>
        <v>1238.5</v>
      </c>
    </row>
    <row r="168" spans="2:12" ht="63.75" hidden="1">
      <c r="B168" s="183" t="s">
        <v>620</v>
      </c>
      <c r="C168" s="195"/>
      <c r="D168" s="195" t="s">
        <v>607</v>
      </c>
      <c r="E168" s="195" t="s">
        <v>617</v>
      </c>
      <c r="F168" s="189" t="s">
        <v>621</v>
      </c>
      <c r="G168" s="189"/>
      <c r="H168" s="189" t="s">
        <v>617</v>
      </c>
      <c r="I168" s="173">
        <f>I169</f>
        <v>1205.5</v>
      </c>
      <c r="J168" s="190"/>
      <c r="K168" s="190">
        <f t="shared" si="5"/>
        <v>1278.5</v>
      </c>
      <c r="L168" s="190">
        <f t="shared" si="5"/>
        <v>1238.5</v>
      </c>
    </row>
    <row r="169" spans="2:12" ht="12.75" hidden="1">
      <c r="B169" s="171" t="s">
        <v>420</v>
      </c>
      <c r="C169" s="195"/>
      <c r="D169" s="195" t="s">
        <v>607</v>
      </c>
      <c r="E169" s="195" t="s">
        <v>617</v>
      </c>
      <c r="F169" s="189" t="s">
        <v>621</v>
      </c>
      <c r="G169" s="189" t="s">
        <v>485</v>
      </c>
      <c r="H169" s="189" t="s">
        <v>617</v>
      </c>
      <c r="I169" s="173">
        <v>1205.5</v>
      </c>
      <c r="J169" s="190"/>
      <c r="K169" s="190">
        <v>1278.5</v>
      </c>
      <c r="L169" s="190">
        <v>1238.5</v>
      </c>
    </row>
    <row r="170" spans="2:23" s="293" customFormat="1" ht="51" hidden="1">
      <c r="B170" s="292" t="s">
        <v>198</v>
      </c>
      <c r="C170" s="164"/>
      <c r="D170" s="164" t="s">
        <v>607</v>
      </c>
      <c r="E170" s="195" t="s">
        <v>617</v>
      </c>
      <c r="F170" s="166" t="s">
        <v>199</v>
      </c>
      <c r="G170" s="225"/>
      <c r="H170" s="189" t="s">
        <v>617</v>
      </c>
      <c r="I170" s="175"/>
      <c r="J170" s="197"/>
      <c r="K170" s="197"/>
      <c r="L170" s="197"/>
      <c r="N170" s="294"/>
      <c r="O170" s="294"/>
      <c r="P170" s="294"/>
      <c r="Q170" s="294"/>
      <c r="R170" s="294"/>
      <c r="S170" s="294"/>
      <c r="T170" s="294"/>
      <c r="U170" s="294"/>
      <c r="V170" s="294"/>
      <c r="W170" s="294"/>
    </row>
    <row r="171" spans="2:12" ht="14.25" hidden="1">
      <c r="B171" s="148" t="s">
        <v>200</v>
      </c>
      <c r="C171" s="149"/>
      <c r="D171" s="149" t="s">
        <v>201</v>
      </c>
      <c r="E171" s="149"/>
      <c r="F171" s="216"/>
      <c r="G171" s="216"/>
      <c r="H171" s="216"/>
      <c r="I171" s="213">
        <f>I172+I175</f>
        <v>412.5</v>
      </c>
      <c r="J171" s="214"/>
      <c r="K171" s="214">
        <f>K172+K175</f>
        <v>412.5</v>
      </c>
      <c r="L171" s="214">
        <f>L172+L175</f>
        <v>412.5</v>
      </c>
    </row>
    <row r="172" spans="2:12" ht="12.75" hidden="1">
      <c r="B172" s="234" t="s">
        <v>202</v>
      </c>
      <c r="C172" s="162"/>
      <c r="D172" s="202" t="s">
        <v>201</v>
      </c>
      <c r="E172" s="202" t="s">
        <v>203</v>
      </c>
      <c r="F172" s="157"/>
      <c r="G172" s="157"/>
      <c r="H172" s="188" t="s">
        <v>203</v>
      </c>
      <c r="I172" s="192">
        <f>I173</f>
        <v>240.5</v>
      </c>
      <c r="J172" s="181"/>
      <c r="K172" s="181">
        <f>K173</f>
        <v>240.5</v>
      </c>
      <c r="L172" s="181">
        <f>L173</f>
        <v>240.5</v>
      </c>
    </row>
    <row r="173" spans="2:12" ht="21" customHeight="1" hidden="1">
      <c r="B173" s="191" t="s">
        <v>204</v>
      </c>
      <c r="C173" s="162"/>
      <c r="D173" s="195" t="s">
        <v>201</v>
      </c>
      <c r="E173" s="195" t="s">
        <v>203</v>
      </c>
      <c r="F173" s="295">
        <v>9900308</v>
      </c>
      <c r="G173" s="157"/>
      <c r="H173" s="189" t="s">
        <v>203</v>
      </c>
      <c r="I173" s="193">
        <f>I174</f>
        <v>240.5</v>
      </c>
      <c r="J173" s="176"/>
      <c r="K173" s="176">
        <f>K174</f>
        <v>240.5</v>
      </c>
      <c r="L173" s="176">
        <f>L174</f>
        <v>240.5</v>
      </c>
    </row>
    <row r="174" spans="2:12" ht="21" customHeight="1" hidden="1">
      <c r="B174" s="171" t="s">
        <v>205</v>
      </c>
      <c r="C174" s="162"/>
      <c r="D174" s="195" t="s">
        <v>201</v>
      </c>
      <c r="E174" s="195" t="s">
        <v>203</v>
      </c>
      <c r="F174" s="295">
        <v>9900308</v>
      </c>
      <c r="G174" s="166" t="s">
        <v>206</v>
      </c>
      <c r="H174" s="189" t="s">
        <v>203</v>
      </c>
      <c r="I174" s="193">
        <v>240.5</v>
      </c>
      <c r="J174" s="176"/>
      <c r="K174" s="176">
        <v>240.5</v>
      </c>
      <c r="L174" s="176">
        <v>240.5</v>
      </c>
    </row>
    <row r="175" spans="2:12" ht="12.75" hidden="1">
      <c r="B175" s="245" t="s">
        <v>207</v>
      </c>
      <c r="C175" s="202"/>
      <c r="D175" s="202" t="s">
        <v>201</v>
      </c>
      <c r="E175" s="202" t="s">
        <v>208</v>
      </c>
      <c r="F175" s="188"/>
      <c r="G175" s="189"/>
      <c r="H175" s="188" t="s">
        <v>208</v>
      </c>
      <c r="I175" s="192">
        <f>I176</f>
        <v>172</v>
      </c>
      <c r="J175" s="181"/>
      <c r="K175" s="181">
        <f>K176</f>
        <v>172</v>
      </c>
      <c r="L175" s="181">
        <f>L176</f>
        <v>172</v>
      </c>
    </row>
    <row r="176" spans="2:12" ht="21" customHeight="1" hidden="1">
      <c r="B176" s="296" t="s">
        <v>209</v>
      </c>
      <c r="C176" s="296"/>
      <c r="D176" s="195" t="s">
        <v>201</v>
      </c>
      <c r="E176" s="195" t="s">
        <v>208</v>
      </c>
      <c r="F176" s="295">
        <v>9901073</v>
      </c>
      <c r="G176" s="189"/>
      <c r="H176" s="189" t="s">
        <v>208</v>
      </c>
      <c r="I176" s="193">
        <f>I177</f>
        <v>172</v>
      </c>
      <c r="J176" s="176"/>
      <c r="K176" s="176">
        <f>K177</f>
        <v>172</v>
      </c>
      <c r="L176" s="176">
        <f>L177</f>
        <v>172</v>
      </c>
    </row>
    <row r="177" spans="2:12" ht="21" customHeight="1" hidden="1">
      <c r="B177" s="171" t="s">
        <v>205</v>
      </c>
      <c r="C177" s="296"/>
      <c r="D177" s="195" t="s">
        <v>201</v>
      </c>
      <c r="E177" s="195" t="s">
        <v>208</v>
      </c>
      <c r="F177" s="295">
        <v>9901073</v>
      </c>
      <c r="G177" s="189" t="s">
        <v>206</v>
      </c>
      <c r="H177" s="189" t="s">
        <v>208</v>
      </c>
      <c r="I177" s="193">
        <v>172</v>
      </c>
      <c r="J177" s="176"/>
      <c r="K177" s="176">
        <v>172</v>
      </c>
      <c r="L177" s="176">
        <v>172</v>
      </c>
    </row>
    <row r="178" spans="2:12" ht="14.25" hidden="1">
      <c r="B178" s="148" t="s">
        <v>210</v>
      </c>
      <c r="C178" s="149"/>
      <c r="D178" s="149" t="s">
        <v>211</v>
      </c>
      <c r="E178" s="149"/>
      <c r="F178" s="216"/>
      <c r="G178" s="216"/>
      <c r="H178" s="216"/>
      <c r="I178" s="217">
        <f>I180</f>
        <v>3930</v>
      </c>
      <c r="J178" s="218"/>
      <c r="K178" s="218">
        <f>K180</f>
        <v>3930</v>
      </c>
      <c r="L178" s="218">
        <f>L180</f>
        <v>1185</v>
      </c>
    </row>
    <row r="179" spans="2:12" ht="24" customHeight="1" hidden="1">
      <c r="B179" s="177" t="s">
        <v>212</v>
      </c>
      <c r="C179" s="195"/>
      <c r="D179" s="202" t="s">
        <v>211</v>
      </c>
      <c r="E179" s="202" t="s">
        <v>213</v>
      </c>
      <c r="F179" s="188"/>
      <c r="G179" s="188"/>
      <c r="H179" s="188" t="s">
        <v>213</v>
      </c>
      <c r="I179" s="187">
        <f>I180</f>
        <v>3930</v>
      </c>
      <c r="J179" s="174"/>
      <c r="K179" s="174">
        <f>K180</f>
        <v>3930</v>
      </c>
      <c r="L179" s="174">
        <f>L180</f>
        <v>1185</v>
      </c>
    </row>
    <row r="180" spans="2:12" ht="58.5" customHeight="1" hidden="1">
      <c r="B180" s="234" t="s">
        <v>214</v>
      </c>
      <c r="C180" s="195"/>
      <c r="D180" s="195" t="s">
        <v>211</v>
      </c>
      <c r="E180" s="195" t="s">
        <v>213</v>
      </c>
      <c r="F180" s="189" t="s">
        <v>215</v>
      </c>
      <c r="G180" s="297"/>
      <c r="H180" s="189" t="s">
        <v>213</v>
      </c>
      <c r="I180" s="298">
        <f>I183+I187</f>
        <v>3930</v>
      </c>
      <c r="J180" s="299"/>
      <c r="K180" s="299">
        <f>K183+K187</f>
        <v>3930</v>
      </c>
      <c r="L180" s="299">
        <f>L183+L187</f>
        <v>1185</v>
      </c>
    </row>
    <row r="181" spans="2:12" ht="63.75" hidden="1">
      <c r="B181" s="222" t="s">
        <v>216</v>
      </c>
      <c r="C181" s="195"/>
      <c r="D181" s="195" t="s">
        <v>211</v>
      </c>
      <c r="E181" s="195" t="s">
        <v>213</v>
      </c>
      <c r="F181" s="189" t="s">
        <v>217</v>
      </c>
      <c r="G181" s="189"/>
      <c r="H181" s="189" t="s">
        <v>213</v>
      </c>
      <c r="I181" s="187"/>
      <c r="J181" s="174"/>
      <c r="K181" s="174"/>
      <c r="L181" s="174"/>
    </row>
    <row r="182" spans="2:12" ht="63.75" hidden="1">
      <c r="B182" s="210" t="s">
        <v>218</v>
      </c>
      <c r="C182" s="195"/>
      <c r="D182" s="195" t="s">
        <v>211</v>
      </c>
      <c r="E182" s="195" t="s">
        <v>213</v>
      </c>
      <c r="F182" s="189" t="s">
        <v>219</v>
      </c>
      <c r="G182" s="189"/>
      <c r="H182" s="189" t="s">
        <v>213</v>
      </c>
      <c r="I182" s="187"/>
      <c r="J182" s="174"/>
      <c r="K182" s="174"/>
      <c r="L182" s="174"/>
    </row>
    <row r="183" spans="2:12" ht="63.75" hidden="1">
      <c r="B183" s="222" t="s">
        <v>220</v>
      </c>
      <c r="C183" s="195"/>
      <c r="D183" s="195" t="s">
        <v>211</v>
      </c>
      <c r="E183" s="195" t="s">
        <v>213</v>
      </c>
      <c r="F183" s="188" t="s">
        <v>221</v>
      </c>
      <c r="G183" s="189"/>
      <c r="H183" s="189" t="s">
        <v>213</v>
      </c>
      <c r="I183" s="167">
        <f>I184</f>
        <v>3600</v>
      </c>
      <c r="J183" s="168"/>
      <c r="K183" s="168">
        <f>K184</f>
        <v>3600</v>
      </c>
      <c r="L183" s="168">
        <f>L184</f>
        <v>850</v>
      </c>
    </row>
    <row r="184" spans="2:12" ht="80.25" customHeight="1" hidden="1">
      <c r="B184" s="183" t="s">
        <v>222</v>
      </c>
      <c r="C184" s="195"/>
      <c r="D184" s="195" t="s">
        <v>211</v>
      </c>
      <c r="E184" s="195" t="s">
        <v>213</v>
      </c>
      <c r="F184" s="189" t="s">
        <v>223</v>
      </c>
      <c r="G184" s="189"/>
      <c r="H184" s="189" t="s">
        <v>213</v>
      </c>
      <c r="I184" s="187">
        <f>I185</f>
        <v>3600</v>
      </c>
      <c r="J184" s="174"/>
      <c r="K184" s="174">
        <f>K185</f>
        <v>3600</v>
      </c>
      <c r="L184" s="174">
        <f>L185</f>
        <v>850</v>
      </c>
    </row>
    <row r="185" spans="2:12" ht="12.75" hidden="1">
      <c r="B185" s="201" t="s">
        <v>420</v>
      </c>
      <c r="C185" s="195"/>
      <c r="D185" s="195" t="s">
        <v>211</v>
      </c>
      <c r="E185" s="195" t="s">
        <v>213</v>
      </c>
      <c r="F185" s="189" t="s">
        <v>223</v>
      </c>
      <c r="G185" s="189" t="s">
        <v>485</v>
      </c>
      <c r="H185" s="189" t="s">
        <v>213</v>
      </c>
      <c r="I185" s="187">
        <v>3600</v>
      </c>
      <c r="J185" s="174"/>
      <c r="K185" s="174">
        <v>3600</v>
      </c>
      <c r="L185" s="174">
        <v>850</v>
      </c>
    </row>
    <row r="186" spans="2:12" ht="63.75" hidden="1">
      <c r="B186" s="210" t="s">
        <v>224</v>
      </c>
      <c r="C186" s="195"/>
      <c r="D186" s="195" t="s">
        <v>211</v>
      </c>
      <c r="E186" s="195" t="s">
        <v>213</v>
      </c>
      <c r="F186" s="189" t="s">
        <v>225</v>
      </c>
      <c r="G186" s="189"/>
      <c r="H186" s="189" t="s">
        <v>213</v>
      </c>
      <c r="I186" s="193"/>
      <c r="J186" s="176"/>
      <c r="K186" s="176"/>
      <c r="L186" s="176"/>
    </row>
    <row r="187" spans="2:12" ht="63.75" hidden="1">
      <c r="B187" s="300" t="s">
        <v>226</v>
      </c>
      <c r="C187" s="195"/>
      <c r="D187" s="195" t="s">
        <v>211</v>
      </c>
      <c r="E187" s="195" t="s">
        <v>213</v>
      </c>
      <c r="F187" s="188" t="s">
        <v>227</v>
      </c>
      <c r="G187" s="189"/>
      <c r="H187" s="189" t="s">
        <v>213</v>
      </c>
      <c r="I187" s="192">
        <f>I188</f>
        <v>330</v>
      </c>
      <c r="J187" s="181"/>
      <c r="K187" s="181">
        <f>K188</f>
        <v>330</v>
      </c>
      <c r="L187" s="181">
        <f>L188</f>
        <v>335</v>
      </c>
    </row>
    <row r="188" spans="2:12" ht="92.25" customHeight="1" hidden="1">
      <c r="B188" s="210" t="s">
        <v>548</v>
      </c>
      <c r="C188" s="195"/>
      <c r="D188" s="195" t="s">
        <v>211</v>
      </c>
      <c r="E188" s="195" t="s">
        <v>213</v>
      </c>
      <c r="F188" s="189" t="s">
        <v>549</v>
      </c>
      <c r="G188" s="189"/>
      <c r="H188" s="189" t="s">
        <v>213</v>
      </c>
      <c r="I188" s="193">
        <f>I189</f>
        <v>330</v>
      </c>
      <c r="J188" s="176"/>
      <c r="K188" s="176">
        <f>K189</f>
        <v>330</v>
      </c>
      <c r="L188" s="176">
        <v>335</v>
      </c>
    </row>
    <row r="189" spans="2:12" ht="13.5" customHeight="1" hidden="1">
      <c r="B189" s="201" t="s">
        <v>420</v>
      </c>
      <c r="C189" s="195"/>
      <c r="D189" s="195" t="s">
        <v>211</v>
      </c>
      <c r="E189" s="195" t="s">
        <v>213</v>
      </c>
      <c r="F189" s="189" t="s">
        <v>549</v>
      </c>
      <c r="G189" s="189" t="s">
        <v>485</v>
      </c>
      <c r="H189" s="189" t="s">
        <v>213</v>
      </c>
      <c r="I189" s="193">
        <v>330</v>
      </c>
      <c r="J189" s="176"/>
      <c r="K189" s="176">
        <v>330</v>
      </c>
      <c r="L189" s="176">
        <v>330</v>
      </c>
    </row>
    <row r="190" ht="12.75" hidden="1"/>
    <row r="191" ht="12.75" hidden="1"/>
    <row r="192" ht="12.75" hidden="1"/>
    <row r="193" spans="1:23" s="289" customFormat="1" ht="33.75">
      <c r="A193" s="1243" t="s">
        <v>85</v>
      </c>
      <c r="B193" s="1243"/>
      <c r="C193" s="1243"/>
      <c r="D193" s="1243"/>
      <c r="E193" s="1243"/>
      <c r="F193" s="1243"/>
      <c r="G193" s="1243"/>
      <c r="H193" s="597" t="s">
        <v>86</v>
      </c>
      <c r="I193" s="597" t="s">
        <v>87</v>
      </c>
      <c r="J193" s="106"/>
      <c r="K193" s="106"/>
      <c r="L193" s="106"/>
      <c r="N193" s="325"/>
      <c r="O193" s="325"/>
      <c r="P193" s="325"/>
      <c r="Q193" s="325"/>
      <c r="R193" s="325"/>
      <c r="S193" s="325"/>
      <c r="T193" s="325"/>
      <c r="U193" s="325"/>
      <c r="V193" s="325"/>
      <c r="W193" s="325"/>
    </row>
    <row r="194" spans="1:23" s="289" customFormat="1" ht="39.75" customHeight="1">
      <c r="A194" s="1244" t="s">
        <v>88</v>
      </c>
      <c r="B194" s="1245"/>
      <c r="C194" s="1245"/>
      <c r="D194" s="1245"/>
      <c r="E194" s="1245"/>
      <c r="F194" s="1245"/>
      <c r="G194" s="1245"/>
      <c r="H194" s="1245"/>
      <c r="I194" s="1246"/>
      <c r="J194" s="106"/>
      <c r="K194" s="106"/>
      <c r="L194" s="106"/>
      <c r="N194" s="325"/>
      <c r="O194" s="325"/>
      <c r="P194" s="325"/>
      <c r="Q194" s="325"/>
      <c r="R194" s="325"/>
      <c r="S194" s="325"/>
      <c r="T194" s="325"/>
      <c r="U194" s="325"/>
      <c r="V194" s="325"/>
      <c r="W194" s="325"/>
    </row>
    <row r="195" spans="1:9" ht="40.5" customHeight="1">
      <c r="A195" s="1236" t="s">
        <v>89</v>
      </c>
      <c r="B195" s="1237"/>
      <c r="C195" s="1237"/>
      <c r="D195" s="1237"/>
      <c r="E195" s="1237"/>
      <c r="F195" s="1237"/>
      <c r="G195" s="1238"/>
      <c r="H195" s="392" t="s">
        <v>94</v>
      </c>
      <c r="I195" s="598">
        <v>3497.612</v>
      </c>
    </row>
    <row r="196" spans="1:9" ht="12.75">
      <c r="A196" s="1239" t="s">
        <v>90</v>
      </c>
      <c r="B196" s="1240"/>
      <c r="C196" s="1240"/>
      <c r="D196" s="1240"/>
      <c r="E196" s="1240"/>
      <c r="F196" s="1240"/>
      <c r="G196" s="1240"/>
      <c r="H196" s="1241"/>
      <c r="I196" s="599">
        <v>3497.612</v>
      </c>
    </row>
    <row r="197" spans="1:9" ht="32.25" customHeight="1" hidden="1">
      <c r="A197" s="1247" t="s">
        <v>493</v>
      </c>
      <c r="B197" s="1248"/>
      <c r="C197" s="1248"/>
      <c r="D197" s="1248"/>
      <c r="E197" s="1248"/>
      <c r="F197" s="1248"/>
      <c r="G197" s="1248"/>
      <c r="H197" s="1248"/>
      <c r="I197" s="1249"/>
    </row>
    <row r="198" spans="1:9" ht="39" customHeight="1" hidden="1">
      <c r="A198" s="1236" t="s">
        <v>91</v>
      </c>
      <c r="B198" s="1237"/>
      <c r="C198" s="1237"/>
      <c r="D198" s="1237"/>
      <c r="E198" s="1237"/>
      <c r="F198" s="1237"/>
      <c r="G198" s="1238"/>
      <c r="H198" s="392" t="s">
        <v>94</v>
      </c>
      <c r="I198" s="600">
        <v>7579</v>
      </c>
    </row>
    <row r="199" spans="1:9" ht="12.75" hidden="1">
      <c r="A199" s="1239" t="s">
        <v>90</v>
      </c>
      <c r="B199" s="1240"/>
      <c r="C199" s="1240"/>
      <c r="D199" s="1240"/>
      <c r="E199" s="1240"/>
      <c r="F199" s="1240"/>
      <c r="G199" s="1240"/>
      <c r="H199" s="1241"/>
      <c r="I199" s="601">
        <v>7579</v>
      </c>
    </row>
  </sheetData>
  <sheetProtection/>
  <mergeCells count="18">
    <mergeCell ref="D7:I7"/>
    <mergeCell ref="D8:I8"/>
    <mergeCell ref="D10:I10"/>
    <mergeCell ref="B18:I18"/>
    <mergeCell ref="A20:I20"/>
    <mergeCell ref="A21:I21"/>
    <mergeCell ref="B9:I9"/>
    <mergeCell ref="D11:I11"/>
    <mergeCell ref="A198:G198"/>
    <mergeCell ref="A196:H196"/>
    <mergeCell ref="A199:H199"/>
    <mergeCell ref="A22:I22"/>
    <mergeCell ref="G133:I133"/>
    <mergeCell ref="A193:G193"/>
    <mergeCell ref="A194:I194"/>
    <mergeCell ref="A195:G195"/>
    <mergeCell ref="A197:I197"/>
    <mergeCell ref="G132:I132"/>
  </mergeCells>
  <printOptions/>
  <pageMargins left="0.5905511811023623" right="0.5905511811023623" top="0.31496062992125984" bottom="0.31496062992125984" header="0.31496062992125984" footer="0.31496062992125984"/>
  <pageSetup firstPageNumber="55" useFirstPageNumber="1" fitToHeight="6"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354</cp:lastModifiedBy>
  <cp:lastPrinted>2015-08-10T05:23:40Z</cp:lastPrinted>
  <dcterms:created xsi:type="dcterms:W3CDTF">2014-11-09T09:43:20Z</dcterms:created>
  <dcterms:modified xsi:type="dcterms:W3CDTF">2015-09-08T07:59:38Z</dcterms:modified>
  <cp:category/>
  <cp:version/>
  <cp:contentType/>
  <cp:contentStatus/>
</cp:coreProperties>
</file>