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540" windowWidth="19425" windowHeight="10485"/>
  </bookViews>
  <sheets>
    <sheet name="прил3 дох 2018 " sheetId="4" r:id="rId1"/>
    <sheet name="прил4 дох 2019 2020" sheetId="6" r:id="rId2"/>
    <sheet name="прил 7 2017 " sheetId="5" r:id="rId3"/>
    <sheet name="прил 8 2018 2019" sheetId="1" r:id="rId4"/>
    <sheet name="прил 9 2017 " sheetId="3" r:id="rId5"/>
    <sheet name="прил 10 2018-19" sheetId="2" r:id="rId6"/>
    <sheet name="прил 11 " sheetId="7" r:id="rId7"/>
    <sheet name="прил 13 " sheetId="8" state="hidden" r:id="rId8"/>
    <sheet name="прил 13" sheetId="9" r:id="rId9"/>
    <sheet name="Лист1" sheetId="10" r:id="rId10"/>
  </sheets>
  <definedNames>
    <definedName name="_xlnm._FilterDatabase" localSheetId="5" hidden="1">'прил 10 2018-19'!$A$20:$V$316</definedName>
    <definedName name="_xlnm._FilterDatabase" localSheetId="8" hidden="1">'прил 13'!#REF!</definedName>
    <definedName name="_xlnm._FilterDatabase" localSheetId="2" hidden="1">'прил 7 2017 '!$A$188:$WWF$188</definedName>
    <definedName name="_xlnm._FilterDatabase" localSheetId="3" hidden="1">'прил 8 2018 2019'!$A$189:$IW$189</definedName>
    <definedName name="_xlnm._FilterDatabase" localSheetId="4" hidden="1">'прил 9 2017 '!$A$17:$T$327</definedName>
    <definedName name="_xlnm.Print_Area" localSheetId="5">'прил 10 2018-19'!$A$1:$L$316</definedName>
    <definedName name="_xlnm.Print_Area" localSheetId="6">'прил 11 '!$A$1:$J$35</definedName>
    <definedName name="_xlnm.Print_Area" localSheetId="8">'прил 13'!$A$17:$M$214</definedName>
    <definedName name="_xlnm.Print_Area" localSheetId="7">'прил 13 '!$A$1:$D$26</definedName>
    <definedName name="_xlnm.Print_Area" localSheetId="2">'прил 7 2017 '!$A$1:$O$517</definedName>
    <definedName name="_xlnm.Print_Area" localSheetId="3">'прил 8 2018 2019'!$A$1:$P$475</definedName>
    <definedName name="_xlnm.Print_Area" localSheetId="4">'прил 9 2017 '!$A$1:$H$349</definedName>
    <definedName name="_xlnm.Print_Area" localSheetId="0">'прил3 дох 2018 '!$A$1:$L$117</definedName>
    <definedName name="_xlnm.Print_Area" localSheetId="1">'прил4 дох 2019 2020'!$A$1:$S$116</definedName>
  </definedNames>
  <calcPr calcId="144525"/>
</workbook>
</file>

<file path=xl/calcChain.xml><?xml version="1.0" encoding="utf-8"?>
<calcChain xmlns="http://schemas.openxmlformats.org/spreadsheetml/2006/main">
  <c r="H256" i="3" l="1"/>
  <c r="H257" i="3"/>
  <c r="K114" i="6" l="1"/>
  <c r="K105" i="6"/>
  <c r="H263" i="3" l="1"/>
  <c r="H227" i="3"/>
  <c r="H179" i="3"/>
  <c r="H188" i="3"/>
  <c r="H184" i="3"/>
  <c r="H61" i="3"/>
  <c r="H42" i="3"/>
  <c r="N298" i="5"/>
  <c r="N230" i="5"/>
  <c r="N456" i="5"/>
  <c r="N447" i="5"/>
  <c r="N350" i="5"/>
  <c r="N348" i="5"/>
  <c r="N214" i="5"/>
  <c r="L117" i="2" l="1"/>
  <c r="L75" i="2" l="1"/>
  <c r="K75" i="2"/>
  <c r="L118" i="2"/>
  <c r="K118" i="2"/>
  <c r="P394" i="1"/>
  <c r="O394" i="1"/>
  <c r="P371" i="1"/>
  <c r="O371" i="1"/>
  <c r="H95" i="3"/>
  <c r="H139" i="3"/>
  <c r="N410" i="5"/>
  <c r="N387" i="5"/>
  <c r="R114" i="6" l="1"/>
  <c r="R111" i="6"/>
  <c r="K111" i="6"/>
  <c r="K115" i="4"/>
  <c r="K112" i="4"/>
  <c r="K108" i="4"/>
  <c r="J214" i="9" l="1"/>
  <c r="J199" i="9"/>
  <c r="J198" i="9" s="1"/>
  <c r="J195" i="9"/>
  <c r="J194" i="9" s="1"/>
  <c r="J187" i="9"/>
  <c r="J186" i="9" s="1"/>
  <c r="J184" i="9"/>
  <c r="J183" i="9" s="1"/>
  <c r="J182" i="9" s="1"/>
  <c r="J179" i="9"/>
  <c r="J178" i="9" s="1"/>
  <c r="J177" i="9" s="1"/>
  <c r="J176" i="9" s="1"/>
  <c r="J174" i="9"/>
  <c r="J172" i="9"/>
  <c r="J171" i="9" s="1"/>
  <c r="J170" i="9" s="1"/>
  <c r="J169" i="9" s="1"/>
  <c r="J166" i="9"/>
  <c r="J163" i="9" s="1"/>
  <c r="J162" i="9" s="1"/>
  <c r="J161" i="9" s="1"/>
  <c r="J160" i="9" s="1"/>
  <c r="J158" i="9"/>
  <c r="J157" i="9" s="1"/>
  <c r="J156" i="9" s="1"/>
  <c r="J155" i="9" s="1"/>
  <c r="J154" i="9"/>
  <c r="J153" i="9" s="1"/>
  <c r="J152" i="9"/>
  <c r="J151" i="9" s="1"/>
  <c r="J148" i="9"/>
  <c r="J147" i="9" s="1"/>
  <c r="J142" i="9"/>
  <c r="J141" i="9" s="1"/>
  <c r="J135" i="9"/>
  <c r="J134" i="9" s="1"/>
  <c r="J131" i="9"/>
  <c r="J129" i="9"/>
  <c r="J119" i="9"/>
  <c r="J117" i="9"/>
  <c r="J115" i="9"/>
  <c r="J112" i="9"/>
  <c r="J110" i="9" s="1"/>
  <c r="J107" i="9"/>
  <c r="J106" i="9"/>
  <c r="J104" i="9"/>
  <c r="J103" i="9" s="1"/>
  <c r="J102" i="9" s="1"/>
  <c r="J94" i="9"/>
  <c r="J93" i="9"/>
  <c r="J91" i="9"/>
  <c r="J89" i="9"/>
  <c r="J88" i="9" s="1"/>
  <c r="J82" i="9"/>
  <c r="J81" i="9"/>
  <c r="J80" i="9" s="1"/>
  <c r="J77" i="9"/>
  <c r="J76" i="9" s="1"/>
  <c r="J75" i="9" s="1"/>
  <c r="J73" i="9"/>
  <c r="J72" i="9" s="1"/>
  <c r="J71" i="9" s="1"/>
  <c r="J66" i="9"/>
  <c r="J65" i="9" s="1"/>
  <c r="J64" i="9" s="1"/>
  <c r="J62" i="9"/>
  <c r="J61" i="9"/>
  <c r="J58" i="9"/>
  <c r="J55" i="9"/>
  <c r="J53" i="9"/>
  <c r="J51" i="9"/>
  <c r="J47" i="9" s="1"/>
  <c r="J46" i="9" s="1"/>
  <c r="J48" i="9"/>
  <c r="J43" i="9"/>
  <c r="J42" i="9" s="1"/>
  <c r="J41" i="9" s="1"/>
  <c r="J128" i="9" l="1"/>
  <c r="J122" i="9" s="1"/>
  <c r="J168" i="9"/>
  <c r="J87" i="9"/>
  <c r="J86" i="9" s="1"/>
  <c r="J85" i="9" s="1"/>
  <c r="J101" i="9"/>
  <c r="J100" i="9" s="1"/>
  <c r="J114" i="9"/>
  <c r="J109" i="9" s="1"/>
  <c r="J37" i="9"/>
  <c r="J191" i="9"/>
  <c r="J133" i="9"/>
  <c r="J150" i="9"/>
  <c r="J146" i="9" s="1"/>
  <c r="J99" i="9" l="1"/>
  <c r="J36" i="9" s="1"/>
  <c r="J121" i="9"/>
  <c r="J190" i="9"/>
  <c r="J189" i="9"/>
  <c r="H172" i="3" l="1"/>
  <c r="P318" i="1"/>
  <c r="O318" i="1"/>
  <c r="P319" i="1"/>
  <c r="O319" i="1"/>
  <c r="P320" i="1"/>
  <c r="O320" i="1"/>
  <c r="P321" i="1"/>
  <c r="O321" i="1"/>
  <c r="P322" i="1"/>
  <c r="O322" i="1"/>
  <c r="N415" i="5"/>
  <c r="J503" i="5"/>
  <c r="N502" i="5"/>
  <c r="J502" i="5"/>
  <c r="N501" i="5"/>
  <c r="N500" i="5" s="1"/>
  <c r="N499" i="5" s="1"/>
  <c r="J501" i="5"/>
  <c r="J500" i="5"/>
  <c r="M499" i="5"/>
  <c r="L499" i="5"/>
  <c r="J499" i="5"/>
  <c r="N334" i="5"/>
  <c r="N335" i="5"/>
  <c r="N336" i="5"/>
  <c r="N337" i="5"/>
  <c r="N338" i="5"/>
  <c r="H32" i="3" l="1"/>
  <c r="H31" i="3" s="1"/>
  <c r="H30" i="3" s="1"/>
  <c r="H29" i="3" s="1"/>
  <c r="H28" i="3" s="1"/>
  <c r="N505" i="5" l="1"/>
  <c r="N504" i="5" s="1"/>
  <c r="H288" i="3"/>
  <c r="H290" i="3"/>
  <c r="H291" i="3"/>
  <c r="H292" i="3"/>
  <c r="L116" i="2"/>
  <c r="L115" i="2" s="1"/>
  <c r="L114" i="2" s="1"/>
  <c r="N318" i="5"/>
  <c r="N317" i="5" s="1"/>
  <c r="N316" i="5" s="1"/>
  <c r="N315" i="5" s="1"/>
  <c r="N314" i="5" s="1"/>
  <c r="N312" i="5"/>
  <c r="N311" i="5" s="1"/>
  <c r="N310" i="5" s="1"/>
  <c r="N309" i="5" s="1"/>
  <c r="N308" i="5" s="1"/>
  <c r="N307" i="5" l="1"/>
  <c r="H76" i="3" l="1"/>
  <c r="H75" i="3" s="1"/>
  <c r="H74" i="3" s="1"/>
  <c r="H73" i="3" s="1"/>
  <c r="H72" i="3" s="1"/>
  <c r="H273" i="3"/>
  <c r="H272" i="3" s="1"/>
  <c r="H271" i="3" s="1"/>
  <c r="H270" i="3" s="1"/>
  <c r="H274" i="3"/>
  <c r="H261" i="3"/>
  <c r="H260" i="3" s="1"/>
  <c r="H259" i="3" s="1"/>
  <c r="H258" i="3" s="1"/>
  <c r="H113" i="3"/>
  <c r="N306" i="5"/>
  <c r="N359" i="5" l="1"/>
  <c r="N345" i="5"/>
  <c r="N294" i="5"/>
  <c r="N231" i="5"/>
  <c r="N228" i="5"/>
  <c r="P325" i="1"/>
  <c r="P306" i="1"/>
  <c r="O306" i="1"/>
  <c r="P334" i="1"/>
  <c r="O334" i="1"/>
  <c r="O332" i="1"/>
  <c r="P298" i="1"/>
  <c r="P294" i="1"/>
  <c r="O298" i="1"/>
  <c r="O294" i="1"/>
  <c r="P283" i="1"/>
  <c r="P280" i="1"/>
  <c r="P259" i="1"/>
  <c r="O230" i="1"/>
  <c r="O228" i="1"/>
  <c r="O227" i="1"/>
  <c r="P227" i="1"/>
  <c r="K111" i="4" l="1"/>
  <c r="K102" i="4" s="1"/>
  <c r="K38" i="4"/>
  <c r="P474" i="1" l="1"/>
  <c r="O474" i="1" l="1"/>
  <c r="H268" i="3"/>
  <c r="H267" i="3" s="1"/>
  <c r="H266" i="3" s="1"/>
  <c r="H265" i="3" s="1"/>
  <c r="L247" i="2" l="1"/>
  <c r="L246" i="2" s="1"/>
  <c r="L245" i="2" s="1"/>
  <c r="L244" i="2" s="1"/>
  <c r="L243" i="2" s="1"/>
  <c r="K247" i="2"/>
  <c r="K246" i="2" s="1"/>
  <c r="K245" i="2" s="1"/>
  <c r="K244" i="2" s="1"/>
  <c r="K243" i="2" s="1"/>
  <c r="J247" i="2"/>
  <c r="I247" i="2"/>
  <c r="I246" i="2" s="1"/>
  <c r="I245" i="2" s="1"/>
  <c r="I244" i="2" s="1"/>
  <c r="I243" i="2" s="1"/>
  <c r="H247" i="2"/>
  <c r="H246" i="2" s="1"/>
  <c r="H245" i="2" s="1"/>
  <c r="H244" i="2" s="1"/>
  <c r="H243" i="2" s="1"/>
  <c r="J246" i="2"/>
  <c r="J245" i="2" s="1"/>
  <c r="J244" i="2" s="1"/>
  <c r="J243" i="2" s="1"/>
  <c r="J240" i="2"/>
  <c r="I240" i="2"/>
  <c r="L239" i="2"/>
  <c r="L238" i="2" s="1"/>
  <c r="L237" i="2" s="1"/>
  <c r="L236" i="2" s="1"/>
  <c r="L235" i="2" s="1"/>
  <c r="K239" i="2"/>
  <c r="J239" i="2"/>
  <c r="J238" i="2" s="1"/>
  <c r="J237" i="2" s="1"/>
  <c r="J236" i="2" s="1"/>
  <c r="J235" i="2" s="1"/>
  <c r="I239" i="2"/>
  <c r="H239" i="2"/>
  <c r="H238" i="2" s="1"/>
  <c r="H237" i="2" s="1"/>
  <c r="H236" i="2" s="1"/>
  <c r="H235" i="2" s="1"/>
  <c r="K238" i="2"/>
  <c r="K237" i="2" s="1"/>
  <c r="K236" i="2" s="1"/>
  <c r="K235" i="2" s="1"/>
  <c r="I238" i="2"/>
  <c r="I237" i="2" s="1"/>
  <c r="I236" i="2" s="1"/>
  <c r="I235" i="2" s="1"/>
  <c r="K232" i="2"/>
  <c r="K231" i="2" s="1"/>
  <c r="K307" i="2"/>
  <c r="K306" i="2" s="1"/>
  <c r="K305" i="2" s="1"/>
  <c r="K304" i="2" s="1"/>
  <c r="K303" i="2" s="1"/>
  <c r="K315" i="2"/>
  <c r="K314" i="2" s="1"/>
  <c r="K313" i="2" s="1"/>
  <c r="K312" i="2" s="1"/>
  <c r="K311" i="2" s="1"/>
  <c r="L97" i="2"/>
  <c r="L95" i="2" s="1"/>
  <c r="K97" i="2"/>
  <c r="K96" i="2" s="1"/>
  <c r="J26" i="2"/>
  <c r="J25" i="2" s="1"/>
  <c r="J24" i="2" s="1"/>
  <c r="J23" i="2" s="1"/>
  <c r="J22" i="2" s="1"/>
  <c r="J34" i="2"/>
  <c r="J32" i="2" s="1"/>
  <c r="J31" i="2" s="1"/>
  <c r="J30" i="2" s="1"/>
  <c r="J37" i="2"/>
  <c r="J36" i="2" s="1"/>
  <c r="J35" i="2" s="1"/>
  <c r="J82" i="2"/>
  <c r="J108" i="2"/>
  <c r="J157" i="2"/>
  <c r="J213" i="2"/>
  <c r="J229" i="2"/>
  <c r="J228" i="2" s="1"/>
  <c r="J232" i="2"/>
  <c r="J231" i="2" s="1"/>
  <c r="J251" i="2"/>
  <c r="J253" i="2"/>
  <c r="J260" i="2"/>
  <c r="J259" i="2" s="1"/>
  <c r="J258" i="2" s="1"/>
  <c r="J76" i="2"/>
  <c r="J74" i="2" s="1"/>
  <c r="J73" i="2" s="1"/>
  <c r="J72" i="2" s="1"/>
  <c r="J71" i="2" s="1"/>
  <c r="I26" i="2"/>
  <c r="I25" i="2" s="1"/>
  <c r="I24" i="2" s="1"/>
  <c r="I23" i="2" s="1"/>
  <c r="I22" i="2" s="1"/>
  <c r="I34" i="2"/>
  <c r="I32" i="2" s="1"/>
  <c r="I31" i="2" s="1"/>
  <c r="I30" i="2" s="1"/>
  <c r="I37" i="2"/>
  <c r="I36" i="2" s="1"/>
  <c r="I35" i="2" s="1"/>
  <c r="I82" i="2"/>
  <c r="I108" i="2"/>
  <c r="I157" i="2"/>
  <c r="I213" i="2"/>
  <c r="I229" i="2"/>
  <c r="I228" i="2" s="1"/>
  <c r="I232" i="2"/>
  <c r="I231" i="2" s="1"/>
  <c r="I251" i="2"/>
  <c r="I253" i="2"/>
  <c r="I260" i="2"/>
  <c r="I259" i="2" s="1"/>
  <c r="I258" i="2" s="1"/>
  <c r="I257" i="2" s="1"/>
  <c r="I256" i="2" s="1"/>
  <c r="I76" i="2"/>
  <c r="I74" i="2" s="1"/>
  <c r="I73" i="2" s="1"/>
  <c r="I72" i="2" s="1"/>
  <c r="I71" i="2" s="1"/>
  <c r="H26" i="2"/>
  <c r="H25" i="2" s="1"/>
  <c r="H24" i="2" s="1"/>
  <c r="H23" i="2" s="1"/>
  <c r="H22" i="2" s="1"/>
  <c r="H32" i="2"/>
  <c r="H31" i="2" s="1"/>
  <c r="H30" i="2" s="1"/>
  <c r="H37" i="2"/>
  <c r="H36" i="2" s="1"/>
  <c r="H35" i="2" s="1"/>
  <c r="H43" i="2"/>
  <c r="H42" i="2" s="1"/>
  <c r="H41" i="2" s="1"/>
  <c r="H40" i="2" s="1"/>
  <c r="H39" i="2" s="1"/>
  <c r="H107" i="2"/>
  <c r="H133" i="2"/>
  <c r="H182" i="2"/>
  <c r="H181" i="2" s="1"/>
  <c r="H180" i="2" s="1"/>
  <c r="H117" i="3"/>
  <c r="H51" i="3"/>
  <c r="H50" i="3" s="1"/>
  <c r="H49" i="3" s="1"/>
  <c r="H48" i="3" s="1"/>
  <c r="H47" i="3" s="1"/>
  <c r="H120" i="3"/>
  <c r="H119" i="3" s="1"/>
  <c r="H122" i="3"/>
  <c r="H124" i="3"/>
  <c r="H127" i="3"/>
  <c r="H126" i="3" s="1"/>
  <c r="H132" i="3"/>
  <c r="H138" i="3"/>
  <c r="H137" i="3" s="1"/>
  <c r="H59" i="3"/>
  <c r="H62" i="3"/>
  <c r="H64" i="3"/>
  <c r="H66" i="3"/>
  <c r="H70" i="3"/>
  <c r="H69" i="3"/>
  <c r="H68" i="3" s="1"/>
  <c r="H88" i="3"/>
  <c r="H87" i="3" s="1"/>
  <c r="H86" i="3" s="1"/>
  <c r="H85" i="3" s="1"/>
  <c r="H84" i="3" s="1"/>
  <c r="H94" i="3"/>
  <c r="H93" i="3" s="1"/>
  <c r="H92" i="3" s="1"/>
  <c r="H91" i="3" s="1"/>
  <c r="H104" i="3"/>
  <c r="H99" i="3" s="1"/>
  <c r="H98" i="3" s="1"/>
  <c r="H97" i="3" s="1"/>
  <c r="H82" i="3"/>
  <c r="H81" i="3" s="1"/>
  <c r="H80" i="3" s="1"/>
  <c r="H79" i="3" s="1"/>
  <c r="H78" i="3" s="1"/>
  <c r="H146" i="3"/>
  <c r="H145" i="3" s="1"/>
  <c r="H144" i="3" s="1"/>
  <c r="H148" i="3"/>
  <c r="H154" i="3"/>
  <c r="H156" i="3"/>
  <c r="H153" i="3" s="1"/>
  <c r="H152" i="3" s="1"/>
  <c r="H178" i="3"/>
  <c r="H177" i="3" s="1"/>
  <c r="H176" i="3" s="1"/>
  <c r="H183" i="3"/>
  <c r="H182" i="3" s="1"/>
  <c r="H181" i="3" s="1"/>
  <c r="H180" i="3" s="1"/>
  <c r="H185" i="3"/>
  <c r="H195" i="3"/>
  <c r="H197" i="3"/>
  <c r="H199" i="3"/>
  <c r="H204" i="3"/>
  <c r="H203" i="3" s="1"/>
  <c r="H202" i="3" s="1"/>
  <c r="H206" i="3"/>
  <c r="H217" i="3"/>
  <c r="H216" i="3"/>
  <c r="H215" i="3"/>
  <c r="H214" i="3" s="1"/>
  <c r="H224" i="3"/>
  <c r="H226" i="3"/>
  <c r="H231" i="3"/>
  <c r="H229" i="3" s="1"/>
  <c r="H235" i="3"/>
  <c r="H237" i="3"/>
  <c r="H234" i="3"/>
  <c r="H240" i="3"/>
  <c r="H239" i="3" s="1"/>
  <c r="H233" i="3" s="1"/>
  <c r="H244" i="3"/>
  <c r="H251" i="3"/>
  <c r="H250" i="3" s="1"/>
  <c r="H254" i="3"/>
  <c r="H253" i="3" s="1"/>
  <c r="H282" i="3"/>
  <c r="H281" i="3" s="1"/>
  <c r="H280" i="3" s="1"/>
  <c r="H279" i="3" s="1"/>
  <c r="H278" i="3" s="1"/>
  <c r="H287" i="3"/>
  <c r="H286" i="3" s="1"/>
  <c r="H300" i="3"/>
  <c r="H299" i="3" s="1"/>
  <c r="H298" i="3" s="1"/>
  <c r="H297" i="3" s="1"/>
  <c r="H296" i="3" s="1"/>
  <c r="H308" i="3"/>
  <c r="H307" i="3" s="1"/>
  <c r="H311" i="3"/>
  <c r="H310" i="3" s="1"/>
  <c r="H313" i="3"/>
  <c r="H317" i="3"/>
  <c r="H316" i="3" s="1"/>
  <c r="H322" i="3"/>
  <c r="H321" i="3" s="1"/>
  <c r="H326" i="3"/>
  <c r="H325" i="3" s="1"/>
  <c r="H324" i="3" s="1"/>
  <c r="H112" i="3"/>
  <c r="H111" i="3" s="1"/>
  <c r="H110" i="3" s="1"/>
  <c r="H109" i="3" s="1"/>
  <c r="H108" i="3" s="1"/>
  <c r="H107" i="3" s="1"/>
  <c r="H40" i="3"/>
  <c r="H39" i="3" s="1"/>
  <c r="H38" i="3" s="1"/>
  <c r="H45" i="3"/>
  <c r="H44" i="3" s="1"/>
  <c r="H43" i="3" s="1"/>
  <c r="H336" i="3"/>
  <c r="H335" i="3" s="1"/>
  <c r="H334" i="3" s="1"/>
  <c r="H333" i="3" s="1"/>
  <c r="H332" i="3" s="1"/>
  <c r="H331" i="3" s="1"/>
  <c r="H337" i="3"/>
  <c r="H348" i="3"/>
  <c r="H347" i="3"/>
  <c r="H346" i="3"/>
  <c r="H345" i="3" s="1"/>
  <c r="H344" i="3" s="1"/>
  <c r="H342" i="3"/>
  <c r="H341" i="3"/>
  <c r="H340" i="3" s="1"/>
  <c r="H339" i="3" s="1"/>
  <c r="J26" i="3"/>
  <c r="J25" i="3" s="1"/>
  <c r="J24" i="3" s="1"/>
  <c r="J23" i="3" s="1"/>
  <c r="J22" i="3" s="1"/>
  <c r="J40" i="3"/>
  <c r="J39" i="3" s="1"/>
  <c r="J38" i="3" s="1"/>
  <c r="J45" i="3"/>
  <c r="J44" i="3" s="1"/>
  <c r="J43" i="3" s="1"/>
  <c r="J51" i="3"/>
  <c r="J50" i="3" s="1"/>
  <c r="J49" i="3" s="1"/>
  <c r="J48" i="3" s="1"/>
  <c r="J47" i="3" s="1"/>
  <c r="J94" i="3"/>
  <c r="J93" i="3" s="1"/>
  <c r="J92" i="3" s="1"/>
  <c r="J91" i="3" s="1"/>
  <c r="J104" i="3"/>
  <c r="J99" i="3" s="1"/>
  <c r="J98" i="3" s="1"/>
  <c r="J97" i="3" s="1"/>
  <c r="J120" i="3"/>
  <c r="J119" i="3" s="1"/>
  <c r="J118" i="3" s="1"/>
  <c r="J122" i="3"/>
  <c r="J124" i="3"/>
  <c r="J127" i="3"/>
  <c r="J126" i="3"/>
  <c r="J132" i="3"/>
  <c r="J134" i="3"/>
  <c r="J131" i="3"/>
  <c r="J130" i="3" s="1"/>
  <c r="J139" i="3"/>
  <c r="J138" i="3" s="1"/>
  <c r="J137" i="3" s="1"/>
  <c r="J224" i="3"/>
  <c r="J223" i="3" s="1"/>
  <c r="J222" i="3" s="1"/>
  <c r="J226" i="3"/>
  <c r="J231" i="3"/>
  <c r="J230" i="3" s="1"/>
  <c r="J229" i="3" s="1"/>
  <c r="J235" i="3"/>
  <c r="J237" i="3"/>
  <c r="J234" i="3"/>
  <c r="J240" i="3"/>
  <c r="J239" i="3" s="1"/>
  <c r="J244" i="3"/>
  <c r="J270" i="3"/>
  <c r="J269" i="3" s="1"/>
  <c r="J268" i="3" s="1"/>
  <c r="J267" i="3" s="1"/>
  <c r="J266" i="3" s="1"/>
  <c r="J273" i="3"/>
  <c r="J275" i="3"/>
  <c r="J272" i="3"/>
  <c r="I26" i="3"/>
  <c r="I25" i="3" s="1"/>
  <c r="I24" i="3" s="1"/>
  <c r="I23" i="3" s="1"/>
  <c r="I22" i="3" s="1"/>
  <c r="I40" i="3"/>
  <c r="I39" i="3" s="1"/>
  <c r="I38" i="3" s="1"/>
  <c r="I45" i="3"/>
  <c r="I44" i="3" s="1"/>
  <c r="I43" i="3" s="1"/>
  <c r="I51" i="3"/>
  <c r="I50" i="3" s="1"/>
  <c r="I49" i="3" s="1"/>
  <c r="I48" i="3" s="1"/>
  <c r="I47" i="3" s="1"/>
  <c r="I94" i="3"/>
  <c r="I93" i="3" s="1"/>
  <c r="I92" i="3" s="1"/>
  <c r="I91" i="3" s="1"/>
  <c r="I104" i="3"/>
  <c r="I99" i="3" s="1"/>
  <c r="I98" i="3" s="1"/>
  <c r="I97" i="3" s="1"/>
  <c r="I120" i="3"/>
  <c r="I122" i="3"/>
  <c r="I119" i="3" s="1"/>
  <c r="I118" i="3" s="1"/>
  <c r="I117" i="3" s="1"/>
  <c r="I124" i="3"/>
  <c r="I127" i="3"/>
  <c r="I126" i="3"/>
  <c r="I132" i="3"/>
  <c r="I134" i="3"/>
  <c r="I131" i="3"/>
  <c r="I130" i="3"/>
  <c r="I139" i="3"/>
  <c r="I138" i="3" s="1"/>
  <c r="I137" i="3" s="1"/>
  <c r="I224" i="3"/>
  <c r="I223" i="3" s="1"/>
  <c r="I222" i="3" s="1"/>
  <c r="I226" i="3"/>
  <c r="I231" i="3"/>
  <c r="I230" i="3" s="1"/>
  <c r="I229" i="3" s="1"/>
  <c r="I235" i="3"/>
  <c r="I234" i="3" s="1"/>
  <c r="I237" i="3"/>
  <c r="I240" i="3"/>
  <c r="I239" i="3" s="1"/>
  <c r="I244" i="3"/>
  <c r="I270" i="3"/>
  <c r="I269" i="3" s="1"/>
  <c r="I273" i="3"/>
  <c r="I272" i="3" s="1"/>
  <c r="I275" i="3"/>
  <c r="L157" i="2"/>
  <c r="L156" i="2" s="1"/>
  <c r="L155" i="2" s="1"/>
  <c r="L166" i="2"/>
  <c r="L162" i="2"/>
  <c r="K157" i="2"/>
  <c r="K156" i="2" s="1"/>
  <c r="K155" i="2" s="1"/>
  <c r="K166" i="2"/>
  <c r="K162" i="2"/>
  <c r="K117" i="2"/>
  <c r="K116" i="2" s="1"/>
  <c r="K115" i="2" s="1"/>
  <c r="K114" i="2" s="1"/>
  <c r="L100" i="2"/>
  <c r="L102" i="2"/>
  <c r="L104" i="2"/>
  <c r="L107" i="2"/>
  <c r="L106" i="2" s="1"/>
  <c r="L112" i="2"/>
  <c r="L111" i="2" s="1"/>
  <c r="L110" i="2" s="1"/>
  <c r="K112" i="2"/>
  <c r="K111" i="2" s="1"/>
  <c r="K110" i="2" s="1"/>
  <c r="K100" i="2"/>
  <c r="K102" i="2"/>
  <c r="K104" i="2"/>
  <c r="K107" i="2"/>
  <c r="K106" i="2" s="1"/>
  <c r="K84" i="2"/>
  <c r="K79" i="2" s="1"/>
  <c r="K78" i="2" s="1"/>
  <c r="K77" i="2" s="1"/>
  <c r="L84" i="2"/>
  <c r="L79" i="2" s="1"/>
  <c r="L78" i="2" s="1"/>
  <c r="L77" i="2" s="1"/>
  <c r="K80" i="2"/>
  <c r="L80" i="2"/>
  <c r="K82" i="2"/>
  <c r="L82" i="2"/>
  <c r="N508" i="5"/>
  <c r="N507" i="5" s="1"/>
  <c r="M508" i="5"/>
  <c r="M507" i="5" s="1"/>
  <c r="J511" i="5"/>
  <c r="J510" i="5" s="1"/>
  <c r="H36" i="7"/>
  <c r="L325" i="5"/>
  <c r="L323" i="5" s="1"/>
  <c r="M325" i="5"/>
  <c r="M323" i="5" s="1"/>
  <c r="J326" i="5"/>
  <c r="J325" i="5" s="1"/>
  <c r="J324" i="5" s="1"/>
  <c r="J323" i="5" s="1"/>
  <c r="N326" i="5"/>
  <c r="N325" i="5" s="1"/>
  <c r="N324" i="5" s="1"/>
  <c r="N323" i="5" s="1"/>
  <c r="O326" i="5"/>
  <c r="O325" i="5" s="1"/>
  <c r="O324" i="5" s="1"/>
  <c r="O323" i="5" s="1"/>
  <c r="P326" i="5"/>
  <c r="P325" i="5" s="1"/>
  <c r="P324" i="5" s="1"/>
  <c r="P323" i="5" s="1"/>
  <c r="J34" i="7"/>
  <c r="I34" i="7"/>
  <c r="H33" i="7"/>
  <c r="H32" i="7" s="1"/>
  <c r="H31" i="7" s="1"/>
  <c r="H30" i="7" s="1"/>
  <c r="H17" i="7" s="1"/>
  <c r="J31" i="7"/>
  <c r="J30" i="7"/>
  <c r="I31" i="7"/>
  <c r="I30" i="7"/>
  <c r="J27" i="7"/>
  <c r="I27" i="7"/>
  <c r="J24" i="7"/>
  <c r="I24" i="7"/>
  <c r="H18" i="7"/>
  <c r="H21" i="7"/>
  <c r="H20" i="7"/>
  <c r="H19" i="7" s="1"/>
  <c r="O117" i="6"/>
  <c r="P114" i="6"/>
  <c r="P105" i="6"/>
  <c r="R102" i="6"/>
  <c r="P102" i="6"/>
  <c r="K102" i="6"/>
  <c r="P100" i="6"/>
  <c r="R98" i="6"/>
  <c r="P98" i="6"/>
  <c r="K98" i="6"/>
  <c r="R94" i="6"/>
  <c r="K94" i="6"/>
  <c r="P90" i="6"/>
  <c r="P85" i="6"/>
  <c r="P82" i="6" s="1"/>
  <c r="P32" i="6" s="1"/>
  <c r="P115" i="6" s="1"/>
  <c r="R82" i="6"/>
  <c r="K82" i="6"/>
  <c r="P81" i="6"/>
  <c r="P78" i="6"/>
  <c r="R76" i="6"/>
  <c r="P76" i="6"/>
  <c r="K76" i="6"/>
  <c r="N72" i="6"/>
  <c r="N117" i="6"/>
  <c r="P117" i="6" s="1"/>
  <c r="P68" i="6"/>
  <c r="P64" i="6"/>
  <c r="P60" i="6"/>
  <c r="R57" i="6"/>
  <c r="K57" i="6"/>
  <c r="P53" i="6"/>
  <c r="R51" i="6"/>
  <c r="P51" i="6"/>
  <c r="K51" i="6"/>
  <c r="P50" i="6"/>
  <c r="P48" i="6"/>
  <c r="R45" i="6"/>
  <c r="P45" i="6"/>
  <c r="K45" i="6"/>
  <c r="P44" i="6"/>
  <c r="R41" i="6"/>
  <c r="P41" i="6"/>
  <c r="K41" i="6"/>
  <c r="P40" i="6"/>
  <c r="R38" i="6"/>
  <c r="P38" i="6"/>
  <c r="K38" i="6"/>
  <c r="P36" i="6"/>
  <c r="R34" i="6"/>
  <c r="R32" i="6" s="1"/>
  <c r="P34" i="6"/>
  <c r="K34" i="6"/>
  <c r="N478" i="5"/>
  <c r="N477" i="5"/>
  <c r="N492" i="5"/>
  <c r="N491" i="5" s="1"/>
  <c r="N449" i="5"/>
  <c r="N448" i="5"/>
  <c r="N446" i="5"/>
  <c r="N445" i="5" s="1"/>
  <c r="N452" i="5"/>
  <c r="N451" i="5" s="1"/>
  <c r="P517" i="5"/>
  <c r="O517" i="5"/>
  <c r="J517" i="5"/>
  <c r="P516" i="5"/>
  <c r="O516" i="5"/>
  <c r="N516" i="5"/>
  <c r="J516" i="5"/>
  <c r="P515" i="5"/>
  <c r="P514" i="5" s="1"/>
  <c r="P513" i="5" s="1"/>
  <c r="O515" i="5"/>
  <c r="J515" i="5"/>
  <c r="O514" i="5"/>
  <c r="O513" i="5" s="1"/>
  <c r="N514" i="5"/>
  <c r="J514" i="5"/>
  <c r="J513" i="5" s="1"/>
  <c r="M513" i="5"/>
  <c r="L513" i="5"/>
  <c r="P511" i="5"/>
  <c r="P510" i="5" s="1"/>
  <c r="O511" i="5"/>
  <c r="O510" i="5" s="1"/>
  <c r="N511" i="5"/>
  <c r="N510" i="5" s="1"/>
  <c r="J498" i="5"/>
  <c r="P497" i="5"/>
  <c r="P495" i="5"/>
  <c r="O497" i="5"/>
  <c r="N497" i="5"/>
  <c r="J497" i="5"/>
  <c r="J496" i="5"/>
  <c r="O495" i="5"/>
  <c r="N495" i="5"/>
  <c r="J495" i="5"/>
  <c r="P487" i="5"/>
  <c r="O487" i="5"/>
  <c r="O486" i="5" s="1"/>
  <c r="N487" i="5"/>
  <c r="N486" i="5" s="1"/>
  <c r="M487" i="5"/>
  <c r="M486" i="5" s="1"/>
  <c r="L487" i="5"/>
  <c r="J487" i="5"/>
  <c r="J486" i="5" s="1"/>
  <c r="P486" i="5"/>
  <c r="L486" i="5"/>
  <c r="M483" i="5"/>
  <c r="L483" i="5"/>
  <c r="P481" i="5"/>
  <c r="P480" i="5" s="1"/>
  <c r="O481" i="5"/>
  <c r="O480" i="5" s="1"/>
  <c r="N481" i="5"/>
  <c r="N480" i="5" s="1"/>
  <c r="M480" i="5"/>
  <c r="L480" i="5"/>
  <c r="J476" i="5"/>
  <c r="P475" i="5"/>
  <c r="O475" i="5"/>
  <c r="N475" i="5"/>
  <c r="J475" i="5"/>
  <c r="P474" i="5"/>
  <c r="O474" i="5"/>
  <c r="N474" i="5"/>
  <c r="J474" i="5"/>
  <c r="AC472" i="5"/>
  <c r="P472" i="5"/>
  <c r="O472" i="5"/>
  <c r="N472" i="5"/>
  <c r="J472" i="5"/>
  <c r="P471" i="5"/>
  <c r="O471" i="5"/>
  <c r="N471" i="5"/>
  <c r="J471" i="5"/>
  <c r="P469" i="5"/>
  <c r="O469" i="5"/>
  <c r="O468" i="5" s="1"/>
  <c r="N469" i="5"/>
  <c r="N468" i="5" s="1"/>
  <c r="J469" i="5"/>
  <c r="J468" i="5" s="1"/>
  <c r="P468" i="5"/>
  <c r="P466" i="5"/>
  <c r="O466" i="5"/>
  <c r="N466" i="5"/>
  <c r="M466" i="5"/>
  <c r="L466" i="5"/>
  <c r="K466" i="5"/>
  <c r="J466" i="5"/>
  <c r="J463" i="5" s="1"/>
  <c r="P464" i="5"/>
  <c r="O464" i="5"/>
  <c r="N464" i="5"/>
  <c r="J462" i="5"/>
  <c r="P461" i="5"/>
  <c r="O461" i="5"/>
  <c r="O458" i="5" s="1"/>
  <c r="O457" i="5" s="1"/>
  <c r="N461" i="5"/>
  <c r="J461" i="5"/>
  <c r="J458" i="5" s="1"/>
  <c r="J457" i="5" s="1"/>
  <c r="P458" i="5"/>
  <c r="P457" i="5"/>
  <c r="N458" i="5"/>
  <c r="N457" i="5"/>
  <c r="M458" i="5"/>
  <c r="M457" i="5"/>
  <c r="L458" i="5"/>
  <c r="L457" i="5"/>
  <c r="P455" i="5"/>
  <c r="O455" i="5"/>
  <c r="O454" i="5" s="1"/>
  <c r="N455" i="5"/>
  <c r="N454" i="5" s="1"/>
  <c r="J455" i="5"/>
  <c r="J454" i="5" s="1"/>
  <c r="P454" i="5"/>
  <c r="M454" i="5"/>
  <c r="L454" i="5"/>
  <c r="P443" i="5"/>
  <c r="O443" i="5"/>
  <c r="N443" i="5"/>
  <c r="N442" i="5" s="1"/>
  <c r="J443" i="5"/>
  <c r="J442" i="5" s="1"/>
  <c r="P442" i="5"/>
  <c r="O442" i="5"/>
  <c r="M442" i="5"/>
  <c r="L442" i="5"/>
  <c r="P440" i="5"/>
  <c r="P439" i="5" s="1"/>
  <c r="O440" i="5"/>
  <c r="N440" i="5"/>
  <c r="N439" i="5" s="1"/>
  <c r="J440" i="5"/>
  <c r="J439" i="5" s="1"/>
  <c r="O439" i="5"/>
  <c r="M439" i="5"/>
  <c r="L439" i="5"/>
  <c r="P433" i="5"/>
  <c r="O433" i="5"/>
  <c r="N433" i="5"/>
  <c r="J433" i="5"/>
  <c r="J429" i="5"/>
  <c r="P428" i="5"/>
  <c r="O428" i="5"/>
  <c r="O427" i="5" s="1"/>
  <c r="N428" i="5"/>
  <c r="N427" i="5" s="1"/>
  <c r="J428" i="5"/>
  <c r="J427" i="5"/>
  <c r="P427" i="5"/>
  <c r="M427" i="5"/>
  <c r="L427" i="5"/>
  <c r="P422" i="5"/>
  <c r="P421" i="5" s="1"/>
  <c r="O422" i="5"/>
  <c r="O421" i="5" s="1"/>
  <c r="N422" i="5"/>
  <c r="N421" i="5" s="1"/>
  <c r="M422" i="5"/>
  <c r="L422" i="5"/>
  <c r="K422" i="5"/>
  <c r="J422" i="5"/>
  <c r="J421" i="5" s="1"/>
  <c r="P415" i="5"/>
  <c r="P420" i="5" s="1"/>
  <c r="P419" i="5" s="1"/>
  <c r="O415" i="5"/>
  <c r="O420" i="5" s="1"/>
  <c r="O419" i="5" s="1"/>
  <c r="J414" i="5"/>
  <c r="P413" i="5"/>
  <c r="O413" i="5"/>
  <c r="N413" i="5"/>
  <c r="J413" i="5"/>
  <c r="P411" i="5"/>
  <c r="O411" i="5"/>
  <c r="N411" i="5"/>
  <c r="J411" i="5"/>
  <c r="P409" i="5"/>
  <c r="O409" i="5"/>
  <c r="N409" i="5"/>
  <c r="N408" i="5" s="1"/>
  <c r="J409" i="5"/>
  <c r="J408" i="5"/>
  <c r="P408" i="5"/>
  <c r="O408" i="5"/>
  <c r="M408" i="5"/>
  <c r="M405" i="5" s="1"/>
  <c r="L408" i="5"/>
  <c r="L405" i="5" s="1"/>
  <c r="P407" i="5"/>
  <c r="O407" i="5"/>
  <c r="N407" i="5"/>
  <c r="N406" i="5" s="1"/>
  <c r="N405" i="5" s="1"/>
  <c r="J407" i="5"/>
  <c r="J405" i="5" s="1"/>
  <c r="P406" i="5"/>
  <c r="P405" i="5"/>
  <c r="O406" i="5"/>
  <c r="O405" i="5" s="1"/>
  <c r="J404" i="5"/>
  <c r="P403" i="5"/>
  <c r="P402" i="5" s="1"/>
  <c r="P401" i="5" s="1"/>
  <c r="P400" i="5" s="1"/>
  <c r="O403" i="5"/>
  <c r="O402" i="5" s="1"/>
  <c r="O401" i="5" s="1"/>
  <c r="O400" i="5" s="1"/>
  <c r="N403" i="5"/>
  <c r="N402" i="5" s="1"/>
  <c r="N401" i="5" s="1"/>
  <c r="N400" i="5" s="1"/>
  <c r="J403" i="5"/>
  <c r="J402" i="5"/>
  <c r="J401" i="5"/>
  <c r="J400" i="5"/>
  <c r="M402" i="5"/>
  <c r="L402" i="5"/>
  <c r="P398" i="5"/>
  <c r="P397" i="5" s="1"/>
  <c r="P396" i="5" s="1"/>
  <c r="P395" i="5" s="1"/>
  <c r="P334" i="5" s="1"/>
  <c r="O398" i="5"/>
  <c r="O397" i="5" s="1"/>
  <c r="O396" i="5" s="1"/>
  <c r="O395" i="5" s="1"/>
  <c r="O334" i="5" s="1"/>
  <c r="N397" i="5"/>
  <c r="N396" i="5" s="1"/>
  <c r="N395" i="5" s="1"/>
  <c r="N340" i="5" s="1"/>
  <c r="P393" i="5"/>
  <c r="P392" i="5" s="1"/>
  <c r="P391" i="5" s="1"/>
  <c r="P390" i="5" s="1"/>
  <c r="O393" i="5"/>
  <c r="O392" i="5" s="1"/>
  <c r="O391" i="5" s="1"/>
  <c r="O390" i="5" s="1"/>
  <c r="N393" i="5"/>
  <c r="N392" i="5" s="1"/>
  <c r="N391" i="5" s="1"/>
  <c r="N390" i="5" s="1"/>
  <c r="J393" i="5"/>
  <c r="M392" i="5"/>
  <c r="M391" i="5" s="1"/>
  <c r="M390" i="5" s="1"/>
  <c r="L392" i="5"/>
  <c r="L391" i="5" s="1"/>
  <c r="L390" i="5" s="1"/>
  <c r="J392" i="5"/>
  <c r="J391" i="5" s="1"/>
  <c r="J390" i="5" s="1"/>
  <c r="J389" i="5"/>
  <c r="P388" i="5"/>
  <c r="O388" i="5"/>
  <c r="N388" i="5"/>
  <c r="J388" i="5"/>
  <c r="M387" i="5"/>
  <c r="L387" i="5"/>
  <c r="J387" i="5"/>
  <c r="J386" i="5"/>
  <c r="J385" i="5"/>
  <c r="P386" i="5"/>
  <c r="O386" i="5"/>
  <c r="N386" i="5"/>
  <c r="M386" i="5"/>
  <c r="M385" i="5" s="1"/>
  <c r="M334" i="5" s="1"/>
  <c r="L386" i="5"/>
  <c r="L385" i="5"/>
  <c r="P383" i="5"/>
  <c r="O383" i="5"/>
  <c r="N383" i="5"/>
  <c r="P382" i="5"/>
  <c r="O382" i="5"/>
  <c r="N382" i="5"/>
  <c r="J382" i="5"/>
  <c r="P379" i="5"/>
  <c r="O379" i="5"/>
  <c r="O378" i="5" s="1"/>
  <c r="N379" i="5"/>
  <c r="N378" i="5" s="1"/>
  <c r="J379" i="5"/>
  <c r="J378" i="5"/>
  <c r="P378" i="5"/>
  <c r="M378" i="5"/>
  <c r="L378" i="5"/>
  <c r="P376" i="5"/>
  <c r="O376" i="5"/>
  <c r="N376" i="5"/>
  <c r="J376" i="5"/>
  <c r="J374" i="5" s="1"/>
  <c r="J334" i="5" s="1"/>
  <c r="J340" i="5" s="1"/>
  <c r="P374" i="5"/>
  <c r="O374" i="5"/>
  <c r="N374" i="5"/>
  <c r="M374" i="5"/>
  <c r="L374" i="5"/>
  <c r="P372" i="5"/>
  <c r="O372" i="5"/>
  <c r="O371" i="5" s="1"/>
  <c r="N372" i="5"/>
  <c r="J372" i="5"/>
  <c r="J371" i="5"/>
  <c r="P371" i="5"/>
  <c r="N371" i="5"/>
  <c r="M371" i="5"/>
  <c r="L371" i="5"/>
  <c r="P369" i="5"/>
  <c r="O369" i="5"/>
  <c r="O368" i="5" s="1"/>
  <c r="O367" i="5" s="1"/>
  <c r="O366" i="5" s="1"/>
  <c r="N369" i="5"/>
  <c r="N368" i="5" s="1"/>
  <c r="N367" i="5" s="1"/>
  <c r="N366" i="5" s="1"/>
  <c r="J369" i="5"/>
  <c r="J368" i="5" s="1"/>
  <c r="J367" i="5" s="1"/>
  <c r="J366" i="5" s="1"/>
  <c r="P368" i="5"/>
  <c r="P367" i="5" s="1"/>
  <c r="P366" i="5" s="1"/>
  <c r="M368" i="5"/>
  <c r="L368" i="5"/>
  <c r="P364" i="5"/>
  <c r="P363" i="5" s="1"/>
  <c r="O364" i="5"/>
  <c r="O363" i="5" s="1"/>
  <c r="N364" i="5"/>
  <c r="J364" i="5"/>
  <c r="J363" i="5" s="1"/>
  <c r="P359" i="5"/>
  <c r="P358" i="5" s="1"/>
  <c r="O359" i="5"/>
  <c r="N358" i="5"/>
  <c r="J359" i="5"/>
  <c r="J358" i="5"/>
  <c r="O358" i="5"/>
  <c r="P356" i="5"/>
  <c r="P355" i="5" s="1"/>
  <c r="O356" i="5"/>
  <c r="O355" i="5" s="1"/>
  <c r="N356" i="5"/>
  <c r="N355" i="5" s="1"/>
  <c r="J356" i="5"/>
  <c r="J355" i="5" s="1"/>
  <c r="P354" i="5"/>
  <c r="O354" i="5"/>
  <c r="N354" i="5"/>
  <c r="M354" i="5"/>
  <c r="L354" i="5"/>
  <c r="J354" i="5"/>
  <c r="L352" i="5"/>
  <c r="M352" i="5" s="1"/>
  <c r="P349" i="5"/>
  <c r="O349" i="5"/>
  <c r="N349" i="5"/>
  <c r="J349" i="5"/>
  <c r="J348" i="5"/>
  <c r="J346" i="5"/>
  <c r="P347" i="5"/>
  <c r="O347" i="5"/>
  <c r="N347" i="5"/>
  <c r="J347" i="5"/>
  <c r="P346" i="5"/>
  <c r="O346" i="5"/>
  <c r="N346" i="5"/>
  <c r="M346" i="5"/>
  <c r="L346" i="5"/>
  <c r="J345" i="5"/>
  <c r="J344" i="5"/>
  <c r="P343" i="5"/>
  <c r="O343" i="5"/>
  <c r="N343" i="5"/>
  <c r="M343" i="5"/>
  <c r="L343" i="5"/>
  <c r="N305" i="5"/>
  <c r="N304" i="5" s="1"/>
  <c r="P305" i="5"/>
  <c r="P304" i="5" s="1"/>
  <c r="O305" i="5"/>
  <c r="O304" i="5" s="1"/>
  <c r="P302" i="5"/>
  <c r="P301" i="5"/>
  <c r="O302" i="5"/>
  <c r="O301" i="5" s="1"/>
  <c r="N302" i="5"/>
  <c r="N301" i="5" s="1"/>
  <c r="P296" i="5"/>
  <c r="O296" i="5"/>
  <c r="O295" i="5" s="1"/>
  <c r="N296" i="5"/>
  <c r="N295" i="5" s="1"/>
  <c r="J296" i="5"/>
  <c r="J295" i="5"/>
  <c r="P295" i="5"/>
  <c r="M295" i="5"/>
  <c r="L295" i="5"/>
  <c r="N293" i="5"/>
  <c r="N292" i="5" s="1"/>
  <c r="P293" i="5"/>
  <c r="P292" i="5" s="1"/>
  <c r="O293" i="5"/>
  <c r="O292" i="5"/>
  <c r="J293" i="5"/>
  <c r="J292" i="5" s="1"/>
  <c r="M292" i="5"/>
  <c r="L292" i="5"/>
  <c r="L290" i="5" s="1"/>
  <c r="P287" i="5"/>
  <c r="O287" i="5"/>
  <c r="N287" i="5"/>
  <c r="J287" i="5"/>
  <c r="J286" i="5" s="1"/>
  <c r="J285" i="5" s="1"/>
  <c r="J284" i="5" s="1"/>
  <c r="P286" i="5"/>
  <c r="P285" i="5" s="1"/>
  <c r="P284" i="5" s="1"/>
  <c r="O286" i="5"/>
  <c r="O285" i="5" s="1"/>
  <c r="O284" i="5" s="1"/>
  <c r="N286" i="5"/>
  <c r="N285" i="5" s="1"/>
  <c r="N284" i="5" s="1"/>
  <c r="M286" i="5"/>
  <c r="M284" i="5" s="1"/>
  <c r="L286" i="5"/>
  <c r="L284" i="5" s="1"/>
  <c r="P282" i="5"/>
  <c r="O282" i="5"/>
  <c r="N282" i="5"/>
  <c r="N281" i="5" s="1"/>
  <c r="N277" i="5" s="1"/>
  <c r="J282" i="5"/>
  <c r="J281" i="5" s="1"/>
  <c r="J277" i="5" s="1"/>
  <c r="J276" i="5" s="1"/>
  <c r="P281" i="5"/>
  <c r="P277" i="5" s="1"/>
  <c r="O281" i="5"/>
  <c r="O277" i="5" s="1"/>
  <c r="P279" i="5"/>
  <c r="P278" i="5" s="1"/>
  <c r="O279" i="5"/>
  <c r="O278" i="5" s="1"/>
  <c r="N279" i="5"/>
  <c r="N278" i="5" s="1"/>
  <c r="M277" i="5"/>
  <c r="L277" i="5"/>
  <c r="L276" i="5" s="1"/>
  <c r="P276" i="5"/>
  <c r="O276" i="5"/>
  <c r="N276" i="5"/>
  <c r="M276" i="5"/>
  <c r="P274" i="5"/>
  <c r="P273" i="5" s="1"/>
  <c r="O274" i="5"/>
  <c r="O273" i="5" s="1"/>
  <c r="N274" i="5"/>
  <c r="N273" i="5" s="1"/>
  <c r="J274" i="5"/>
  <c r="J273" i="5" s="1"/>
  <c r="P271" i="5"/>
  <c r="P270" i="5" s="1"/>
  <c r="O271" i="5"/>
  <c r="N271" i="5"/>
  <c r="N270" i="5" s="1"/>
  <c r="J271" i="5"/>
  <c r="J270" i="5" s="1"/>
  <c r="O270" i="5"/>
  <c r="L269" i="5"/>
  <c r="P267" i="5"/>
  <c r="P266" i="5"/>
  <c r="O267" i="5"/>
  <c r="N267" i="5"/>
  <c r="N266" i="5" s="1"/>
  <c r="L267" i="5"/>
  <c r="J267" i="5"/>
  <c r="J266" i="5" s="1"/>
  <c r="O266" i="5"/>
  <c r="P264" i="5"/>
  <c r="P263" i="5" s="1"/>
  <c r="O264" i="5"/>
  <c r="O263" i="5" s="1"/>
  <c r="N264" i="5"/>
  <c r="N263" i="5" s="1"/>
  <c r="J264" i="5"/>
  <c r="J263" i="5" s="1"/>
  <c r="M263" i="5"/>
  <c r="M261" i="5" s="1"/>
  <c r="M260" i="5" s="1"/>
  <c r="L263" i="5"/>
  <c r="L261" i="5" s="1"/>
  <c r="P262" i="5"/>
  <c r="P261" i="5" s="1"/>
  <c r="P260" i="5" s="1"/>
  <c r="O262" i="5"/>
  <c r="O261" i="5" s="1"/>
  <c r="O260" i="5" s="1"/>
  <c r="N262" i="5"/>
  <c r="N261" i="5" s="1"/>
  <c r="N260" i="5" s="1"/>
  <c r="J262" i="5"/>
  <c r="J261" i="5" s="1"/>
  <c r="P258" i="5"/>
  <c r="P256" i="5"/>
  <c r="P255" i="5" s="1"/>
  <c r="P254" i="5" s="1"/>
  <c r="O258" i="5"/>
  <c r="O256" i="5" s="1"/>
  <c r="O255" i="5" s="1"/>
  <c r="O254" i="5" s="1"/>
  <c r="N258" i="5"/>
  <c r="N256" i="5" s="1"/>
  <c r="N255" i="5" s="1"/>
  <c r="N254" i="5" s="1"/>
  <c r="M256" i="5"/>
  <c r="M254" i="5" s="1"/>
  <c r="L256" i="5"/>
  <c r="L254" i="5" s="1"/>
  <c r="J256" i="5"/>
  <c r="J254" i="5" s="1"/>
  <c r="J255" i="5" s="1"/>
  <c r="P252" i="5"/>
  <c r="P251" i="5" s="1"/>
  <c r="O252" i="5"/>
  <c r="O251" i="5" s="1"/>
  <c r="O250" i="5" s="1"/>
  <c r="N252" i="5"/>
  <c r="N251" i="5" s="1"/>
  <c r="N250" i="5" s="1"/>
  <c r="J252" i="5"/>
  <c r="J251" i="5" s="1"/>
  <c r="J246" i="5" s="1"/>
  <c r="M251" i="5"/>
  <c r="L251" i="5"/>
  <c r="P248" i="5"/>
  <c r="P247" i="5" s="1"/>
  <c r="O248" i="5"/>
  <c r="O247" i="5" s="1"/>
  <c r="N248" i="5"/>
  <c r="N247" i="5" s="1"/>
  <c r="P244" i="5"/>
  <c r="O244" i="5"/>
  <c r="O243" i="5" s="1"/>
  <c r="O242" i="5" s="1"/>
  <c r="N244" i="5"/>
  <c r="N243" i="5" s="1"/>
  <c r="N242" i="5" s="1"/>
  <c r="J244" i="5"/>
  <c r="J243" i="5" s="1"/>
  <c r="P243" i="5"/>
  <c r="P242" i="5" s="1"/>
  <c r="M243" i="5"/>
  <c r="L243" i="5"/>
  <c r="P237" i="5"/>
  <c r="P236" i="5" s="1"/>
  <c r="O237" i="5"/>
  <c r="O236" i="5" s="1"/>
  <c r="O234" i="5" s="1"/>
  <c r="O233" i="5" s="1"/>
  <c r="N237" i="5"/>
  <c r="N236" i="5" s="1"/>
  <c r="J237" i="5"/>
  <c r="J236" i="5" s="1"/>
  <c r="M236" i="5"/>
  <c r="M234" i="5" s="1"/>
  <c r="M233" i="5" s="1"/>
  <c r="L236" i="5"/>
  <c r="L234" i="5" s="1"/>
  <c r="L233" i="5" s="1"/>
  <c r="M232" i="5"/>
  <c r="P231" i="5"/>
  <c r="O231" i="5"/>
  <c r="J231" i="5"/>
  <c r="P229" i="5"/>
  <c r="P226" i="5" s="1"/>
  <c r="O229" i="5"/>
  <c r="N229" i="5"/>
  <c r="L229" i="5"/>
  <c r="L226" i="5"/>
  <c r="L224" i="5" s="1"/>
  <c r="J229" i="5"/>
  <c r="P227" i="5"/>
  <c r="O227" i="5"/>
  <c r="O226" i="5" s="1"/>
  <c r="N227" i="5"/>
  <c r="J227" i="5"/>
  <c r="M226" i="5"/>
  <c r="M224" i="5" s="1"/>
  <c r="M223" i="5" s="1"/>
  <c r="P221" i="5"/>
  <c r="P220" i="5" s="1"/>
  <c r="P219" i="5" s="1"/>
  <c r="P216" i="5" s="1"/>
  <c r="O221" i="5"/>
  <c r="O220" i="5" s="1"/>
  <c r="O219" i="5" s="1"/>
  <c r="O216" i="5" s="1"/>
  <c r="N221" i="5"/>
  <c r="N220" i="5" s="1"/>
  <c r="N219" i="5" s="1"/>
  <c r="N216" i="5" s="1"/>
  <c r="J221" i="5"/>
  <c r="J220" i="5" s="1"/>
  <c r="M220" i="5"/>
  <c r="M216" i="5" s="1"/>
  <c r="L220" i="5"/>
  <c r="L216" i="5" s="1"/>
  <c r="P208" i="5"/>
  <c r="P207" i="5" s="1"/>
  <c r="O208" i="5"/>
  <c r="N208" i="5"/>
  <c r="N207" i="5" s="1"/>
  <c r="J208" i="5"/>
  <c r="J206" i="5"/>
  <c r="J204" i="5" s="1"/>
  <c r="O207" i="5"/>
  <c r="J207" i="5"/>
  <c r="P206" i="5"/>
  <c r="P204" i="5" s="1"/>
  <c r="O206" i="5"/>
  <c r="O204" i="5" s="1"/>
  <c r="M206" i="5"/>
  <c r="M204" i="5" s="1"/>
  <c r="L206" i="5"/>
  <c r="L204" i="5" s="1"/>
  <c r="P202" i="5"/>
  <c r="O202" i="5"/>
  <c r="N202" i="5"/>
  <c r="J202" i="5"/>
  <c r="J200" i="5" s="1"/>
  <c r="J199" i="5" s="1"/>
  <c r="P201" i="5"/>
  <c r="O201" i="5"/>
  <c r="N201" i="5"/>
  <c r="J201" i="5"/>
  <c r="P200" i="5"/>
  <c r="P199" i="5" s="1"/>
  <c r="O200" i="5"/>
  <c r="O199" i="5" s="1"/>
  <c r="N200" i="5"/>
  <c r="N199" i="5" s="1"/>
  <c r="L200" i="5"/>
  <c r="L199" i="5" s="1"/>
  <c r="M199" i="5"/>
  <c r="P196" i="5"/>
  <c r="P195" i="5" s="1"/>
  <c r="P194" i="5" s="1"/>
  <c r="O196" i="5"/>
  <c r="O195" i="5" s="1"/>
  <c r="O194" i="5" s="1"/>
  <c r="N196" i="5"/>
  <c r="N195" i="5" s="1"/>
  <c r="N194" i="5" s="1"/>
  <c r="J196" i="5"/>
  <c r="J195" i="5" s="1"/>
  <c r="J194" i="5" s="1"/>
  <c r="M195" i="5"/>
  <c r="M194" i="5" s="1"/>
  <c r="L195" i="5"/>
  <c r="L194" i="5" s="1"/>
  <c r="P183" i="5"/>
  <c r="P182" i="5" s="1"/>
  <c r="O183" i="5"/>
  <c r="O182" i="5" s="1"/>
  <c r="N183" i="5"/>
  <c r="N182" i="5"/>
  <c r="L183" i="5"/>
  <c r="L182" i="5" s="1"/>
  <c r="J183" i="5"/>
  <c r="J182" i="5"/>
  <c r="M182" i="5"/>
  <c r="P179" i="5"/>
  <c r="P178" i="5" s="1"/>
  <c r="O179" i="5"/>
  <c r="O178" i="5" s="1"/>
  <c r="N179" i="5"/>
  <c r="N178" i="5" s="1"/>
  <c r="N175" i="5" s="1"/>
  <c r="N174" i="5" s="1"/>
  <c r="M179" i="5"/>
  <c r="M178" i="5" s="1"/>
  <c r="M175" i="5" s="1"/>
  <c r="L179" i="5"/>
  <c r="L178" i="5" s="1"/>
  <c r="J179" i="5"/>
  <c r="J178" i="5"/>
  <c r="P171" i="5"/>
  <c r="P170" i="5" s="1"/>
  <c r="O171" i="5"/>
  <c r="O170" i="5" s="1"/>
  <c r="N171" i="5"/>
  <c r="N170" i="5" s="1"/>
  <c r="M171" i="5"/>
  <c r="M170" i="5" s="1"/>
  <c r="L171" i="5"/>
  <c r="L170" i="5" s="1"/>
  <c r="J171" i="5"/>
  <c r="J170" i="5"/>
  <c r="P168" i="5"/>
  <c r="P167" i="5" s="1"/>
  <c r="O168" i="5"/>
  <c r="O167" i="5" s="1"/>
  <c r="N168" i="5"/>
  <c r="N167" i="5" s="1"/>
  <c r="M168" i="5"/>
  <c r="M167" i="5" s="1"/>
  <c r="L168" i="5"/>
  <c r="L167" i="5" s="1"/>
  <c r="J168" i="5"/>
  <c r="J167" i="5" s="1"/>
  <c r="J166" i="5" s="1"/>
  <c r="P163" i="5"/>
  <c r="P162" i="5" s="1"/>
  <c r="P161" i="5" s="1"/>
  <c r="P160" i="5" s="1"/>
  <c r="O163" i="5"/>
  <c r="O162" i="5" s="1"/>
  <c r="O161" i="5" s="1"/>
  <c r="O160" i="5" s="1"/>
  <c r="N163" i="5"/>
  <c r="N162" i="5" s="1"/>
  <c r="N161" i="5" s="1"/>
  <c r="N160" i="5" s="1"/>
  <c r="M163" i="5"/>
  <c r="M162" i="5" s="1"/>
  <c r="M161" i="5" s="1"/>
  <c r="M160" i="5" s="1"/>
  <c r="L163" i="5"/>
  <c r="L162" i="5" s="1"/>
  <c r="L161" i="5" s="1"/>
  <c r="L160" i="5" s="1"/>
  <c r="J163" i="5"/>
  <c r="J162" i="5" s="1"/>
  <c r="J161" i="5" s="1"/>
  <c r="J160" i="5" s="1"/>
  <c r="P158" i="5"/>
  <c r="P156" i="5" s="1"/>
  <c r="P155" i="5" s="1"/>
  <c r="P154" i="5" s="1"/>
  <c r="P153" i="5" s="1"/>
  <c r="O158" i="5"/>
  <c r="O156" i="5"/>
  <c r="O155" i="5" s="1"/>
  <c r="O154" i="5" s="1"/>
  <c r="O153" i="5" s="1"/>
  <c r="N158" i="5"/>
  <c r="N156" i="5"/>
  <c r="N155" i="5"/>
  <c r="N154" i="5" s="1"/>
  <c r="N153" i="5" s="1"/>
  <c r="L158" i="5"/>
  <c r="L156" i="5"/>
  <c r="L155" i="5"/>
  <c r="L154" i="5" s="1"/>
  <c r="L153" i="5" s="1"/>
  <c r="J158" i="5"/>
  <c r="J156" i="5" s="1"/>
  <c r="J155" i="5" s="1"/>
  <c r="J154" i="5" s="1"/>
  <c r="J153" i="5" s="1"/>
  <c r="M156" i="5"/>
  <c r="M155" i="5"/>
  <c r="M154" i="5" s="1"/>
  <c r="M153" i="5" s="1"/>
  <c r="M152" i="5" s="1"/>
  <c r="P150" i="5"/>
  <c r="P147" i="5" s="1"/>
  <c r="P146" i="5" s="1"/>
  <c r="P145" i="5" s="1"/>
  <c r="P144" i="5" s="1"/>
  <c r="O150" i="5"/>
  <c r="O147" i="5" s="1"/>
  <c r="O146" i="5" s="1"/>
  <c r="O145" i="5" s="1"/>
  <c r="O144" i="5" s="1"/>
  <c r="N150" i="5"/>
  <c r="M150" i="5"/>
  <c r="L150" i="5"/>
  <c r="L147" i="5" s="1"/>
  <c r="L146" i="5" s="1"/>
  <c r="L145" i="5" s="1"/>
  <c r="L144" i="5" s="1"/>
  <c r="J150" i="5"/>
  <c r="J147" i="5" s="1"/>
  <c r="J146" i="5" s="1"/>
  <c r="J145" i="5" s="1"/>
  <c r="J144" i="5" s="1"/>
  <c r="N147" i="5"/>
  <c r="N146" i="5" s="1"/>
  <c r="N145" i="5" s="1"/>
  <c r="N144" i="5" s="1"/>
  <c r="M147" i="5"/>
  <c r="M146" i="5" s="1"/>
  <c r="M145" i="5" s="1"/>
  <c r="M144" i="5" s="1"/>
  <c r="P142" i="5"/>
  <c r="P141" i="5" s="1"/>
  <c r="P140" i="5" s="1"/>
  <c r="P139" i="5" s="1"/>
  <c r="O142" i="5"/>
  <c r="O141" i="5" s="1"/>
  <c r="O140" i="5" s="1"/>
  <c r="O139" i="5" s="1"/>
  <c r="N142" i="5"/>
  <c r="N141" i="5" s="1"/>
  <c r="N140" i="5" s="1"/>
  <c r="N139" i="5" s="1"/>
  <c r="M142" i="5"/>
  <c r="M141" i="5" s="1"/>
  <c r="M140" i="5" s="1"/>
  <c r="M139" i="5" s="1"/>
  <c r="L142" i="5"/>
  <c r="L141" i="5" s="1"/>
  <c r="L140" i="5" s="1"/>
  <c r="L139" i="5" s="1"/>
  <c r="J142" i="5"/>
  <c r="J141" i="5"/>
  <c r="J140" i="5" s="1"/>
  <c r="J139" i="5" s="1"/>
  <c r="P138" i="5"/>
  <c r="O138" i="5"/>
  <c r="N138" i="5"/>
  <c r="J138" i="5"/>
  <c r="J137" i="5" s="1"/>
  <c r="P137" i="5"/>
  <c r="O137" i="5"/>
  <c r="N137" i="5"/>
  <c r="M137" i="5"/>
  <c r="L137" i="5"/>
  <c r="P136" i="5"/>
  <c r="O136" i="5"/>
  <c r="O135" i="5" s="1"/>
  <c r="O134" i="5" s="1"/>
  <c r="N136" i="5"/>
  <c r="J136" i="5"/>
  <c r="J135" i="5" s="1"/>
  <c r="P135" i="5"/>
  <c r="N135" i="5"/>
  <c r="M135" i="5"/>
  <c r="L135" i="5"/>
  <c r="P132" i="5"/>
  <c r="P131" i="5" s="1"/>
  <c r="O132" i="5"/>
  <c r="O131" i="5" s="1"/>
  <c r="N132" i="5"/>
  <c r="M132" i="5"/>
  <c r="M131" i="5" s="1"/>
  <c r="L132" i="5"/>
  <c r="L131" i="5" s="1"/>
  <c r="J132" i="5"/>
  <c r="J131" i="5" s="1"/>
  <c r="N131" i="5"/>
  <c r="P126" i="5"/>
  <c r="P125" i="5"/>
  <c r="O126" i="5"/>
  <c r="O125" i="5"/>
  <c r="N126" i="5"/>
  <c r="N125" i="5"/>
  <c r="M126" i="5"/>
  <c r="M125" i="5"/>
  <c r="L126" i="5"/>
  <c r="L125" i="5"/>
  <c r="J126" i="5"/>
  <c r="J125" i="5"/>
  <c r="P119" i="5"/>
  <c r="P118" i="5" s="1"/>
  <c r="O119" i="5"/>
  <c r="O118" i="5" s="1"/>
  <c r="O117" i="5" s="1"/>
  <c r="N119" i="5"/>
  <c r="N118" i="5" s="1"/>
  <c r="N117" i="5" s="1"/>
  <c r="M119" i="5"/>
  <c r="M118" i="5" s="1"/>
  <c r="M117" i="5" s="1"/>
  <c r="L119" i="5"/>
  <c r="L118" i="5" s="1"/>
  <c r="J119" i="5"/>
  <c r="J118" i="5" s="1"/>
  <c r="J117" i="5" s="1"/>
  <c r="P115" i="5"/>
  <c r="O115" i="5"/>
  <c r="N115" i="5"/>
  <c r="M115" i="5"/>
  <c r="L115" i="5"/>
  <c r="J115" i="5"/>
  <c r="P113" i="5"/>
  <c r="O113" i="5"/>
  <c r="N113" i="5"/>
  <c r="M113" i="5"/>
  <c r="L113" i="5"/>
  <c r="J113" i="5"/>
  <c r="P103" i="5"/>
  <c r="O103" i="5"/>
  <c r="N103" i="5"/>
  <c r="M103" i="5"/>
  <c r="L103" i="5"/>
  <c r="J103" i="5"/>
  <c r="P101" i="5"/>
  <c r="O101" i="5"/>
  <c r="N101" i="5"/>
  <c r="M101" i="5"/>
  <c r="L101" i="5"/>
  <c r="J101" i="5"/>
  <c r="P99" i="5"/>
  <c r="O99" i="5"/>
  <c r="N99" i="5"/>
  <c r="M99" i="5"/>
  <c r="L99" i="5"/>
  <c r="J99" i="5"/>
  <c r="P96" i="5"/>
  <c r="P94" i="5" s="1"/>
  <c r="P93" i="5" s="1"/>
  <c r="O96" i="5"/>
  <c r="O94" i="5" s="1"/>
  <c r="O93" i="5" s="1"/>
  <c r="N96" i="5"/>
  <c r="N94" i="5" s="1"/>
  <c r="N93" i="5" s="1"/>
  <c r="M96" i="5"/>
  <c r="M94" i="5" s="1"/>
  <c r="M93" i="5" s="1"/>
  <c r="L96" i="5"/>
  <c r="L94" i="5" s="1"/>
  <c r="L93" i="5" s="1"/>
  <c r="J96" i="5"/>
  <c r="J94" i="5" s="1"/>
  <c r="J93" i="5" s="1"/>
  <c r="P91" i="5"/>
  <c r="P90" i="5" s="1"/>
  <c r="O91" i="5"/>
  <c r="O90" i="5" s="1"/>
  <c r="N91" i="5"/>
  <c r="N90" i="5" s="1"/>
  <c r="M91" i="5"/>
  <c r="M90" i="5" s="1"/>
  <c r="L91" i="5"/>
  <c r="L90" i="5" s="1"/>
  <c r="J91" i="5"/>
  <c r="J90" i="5" s="1"/>
  <c r="P88" i="5"/>
  <c r="P87" i="5"/>
  <c r="P86" i="5" s="1"/>
  <c r="P85" i="5" s="1"/>
  <c r="P84" i="5" s="1"/>
  <c r="O88" i="5"/>
  <c r="O87" i="5" s="1"/>
  <c r="O86" i="5" s="1"/>
  <c r="N88" i="5"/>
  <c r="N87" i="5"/>
  <c r="N86" i="5" s="1"/>
  <c r="L88" i="5"/>
  <c r="L87" i="5" s="1"/>
  <c r="L86" i="5" s="1"/>
  <c r="L85" i="5" s="1"/>
  <c r="L84" i="5" s="1"/>
  <c r="L83" i="5" s="1"/>
  <c r="J88" i="5"/>
  <c r="J87" i="5"/>
  <c r="J86" i="5" s="1"/>
  <c r="J85" i="5" s="1"/>
  <c r="J84" i="5" s="1"/>
  <c r="J83" i="5" s="1"/>
  <c r="M87" i="5"/>
  <c r="M86" i="5" s="1"/>
  <c r="P78" i="5"/>
  <c r="P77" i="5"/>
  <c r="O78" i="5"/>
  <c r="O77" i="5" s="1"/>
  <c r="N78" i="5"/>
  <c r="N77" i="5"/>
  <c r="M78" i="5"/>
  <c r="M77" i="5" s="1"/>
  <c r="L78" i="5"/>
  <c r="L77" i="5"/>
  <c r="J78" i="5"/>
  <c r="J77" i="5" s="1"/>
  <c r="P75" i="5"/>
  <c r="O75" i="5"/>
  <c r="N75" i="5"/>
  <c r="M75" i="5"/>
  <c r="L75" i="5"/>
  <c r="J75" i="5"/>
  <c r="P73" i="5"/>
  <c r="O73" i="5"/>
  <c r="N73" i="5"/>
  <c r="M73" i="5"/>
  <c r="L73" i="5"/>
  <c r="J73" i="5"/>
  <c r="P66" i="5"/>
  <c r="P65" i="5"/>
  <c r="P64" i="5" s="1"/>
  <c r="O66" i="5"/>
  <c r="O65" i="5" s="1"/>
  <c r="O64" i="5" s="1"/>
  <c r="N66" i="5"/>
  <c r="N65" i="5"/>
  <c r="N64" i="5" s="1"/>
  <c r="M66" i="5"/>
  <c r="M65" i="5" s="1"/>
  <c r="M64" i="5" s="1"/>
  <c r="L66" i="5"/>
  <c r="L65" i="5"/>
  <c r="L64" i="5" s="1"/>
  <c r="J66" i="5"/>
  <c r="J65" i="5" s="1"/>
  <c r="J64" i="5" s="1"/>
  <c r="P61" i="5"/>
  <c r="P60" i="5" s="1"/>
  <c r="P59" i="5" s="1"/>
  <c r="O61" i="5"/>
  <c r="O60" i="5" s="1"/>
  <c r="O59" i="5" s="1"/>
  <c r="N61" i="5"/>
  <c r="M61" i="5"/>
  <c r="M60" i="5" s="1"/>
  <c r="M59" i="5" s="1"/>
  <c r="L61" i="5"/>
  <c r="L60" i="5"/>
  <c r="L59" i="5" s="1"/>
  <c r="J61" i="5"/>
  <c r="J60" i="5" s="1"/>
  <c r="J59" i="5" s="1"/>
  <c r="N60" i="5"/>
  <c r="N59" i="5" s="1"/>
  <c r="P57" i="5"/>
  <c r="P56" i="5" s="1"/>
  <c r="P55" i="5" s="1"/>
  <c r="O57" i="5"/>
  <c r="O56" i="5" s="1"/>
  <c r="O55" i="5" s="1"/>
  <c r="N57" i="5"/>
  <c r="M57" i="5"/>
  <c r="M56" i="5" s="1"/>
  <c r="M55" i="5" s="1"/>
  <c r="L57" i="5"/>
  <c r="L56" i="5" s="1"/>
  <c r="L55" i="5" s="1"/>
  <c r="J57" i="5"/>
  <c r="J56" i="5" s="1"/>
  <c r="J55" i="5" s="1"/>
  <c r="N56" i="5"/>
  <c r="N55" i="5" s="1"/>
  <c r="P50" i="5"/>
  <c r="P49" i="5" s="1"/>
  <c r="P48" i="5" s="1"/>
  <c r="O50" i="5"/>
  <c r="O49" i="5" s="1"/>
  <c r="O48" i="5" s="1"/>
  <c r="N50" i="5"/>
  <c r="N49" i="5" s="1"/>
  <c r="N48" i="5" s="1"/>
  <c r="M50" i="5"/>
  <c r="M49" i="5" s="1"/>
  <c r="M48" i="5" s="1"/>
  <c r="L50" i="5"/>
  <c r="L49" i="5" s="1"/>
  <c r="L48" i="5" s="1"/>
  <c r="J50" i="5"/>
  <c r="J49" i="5"/>
  <c r="J48" i="5" s="1"/>
  <c r="P46" i="5"/>
  <c r="P45" i="5" s="1"/>
  <c r="P31" i="5" s="1"/>
  <c r="P30" i="5" s="1"/>
  <c r="O46" i="5"/>
  <c r="O45" i="5" s="1"/>
  <c r="O31" i="5" s="1"/>
  <c r="O30" i="5" s="1"/>
  <c r="N46" i="5"/>
  <c r="N45" i="5" s="1"/>
  <c r="N31" i="5" s="1"/>
  <c r="N30" i="5" s="1"/>
  <c r="M46" i="5"/>
  <c r="M45" i="5" s="1"/>
  <c r="L46" i="5"/>
  <c r="L45" i="5" s="1"/>
  <c r="J46" i="5"/>
  <c r="J45" i="5" s="1"/>
  <c r="J31" i="5" s="1"/>
  <c r="J30" i="5" s="1"/>
  <c r="P42" i="5"/>
  <c r="O42" i="5"/>
  <c r="N42" i="5"/>
  <c r="M42" i="5"/>
  <c r="L42" i="5"/>
  <c r="J42" i="5"/>
  <c r="P39" i="5"/>
  <c r="O39" i="5"/>
  <c r="N39" i="5"/>
  <c r="M39" i="5"/>
  <c r="L39" i="5"/>
  <c r="J39" i="5"/>
  <c r="P37" i="5"/>
  <c r="O37" i="5"/>
  <c r="N37" i="5"/>
  <c r="M37" i="5"/>
  <c r="L37" i="5"/>
  <c r="J37" i="5"/>
  <c r="L36" i="5"/>
  <c r="M36" i="5" s="1"/>
  <c r="M35" i="5" s="1"/>
  <c r="P35" i="5"/>
  <c r="O35" i="5"/>
  <c r="N35" i="5"/>
  <c r="J35" i="5"/>
  <c r="L34" i="5"/>
  <c r="L33" i="5"/>
  <c r="M33" i="5" s="1"/>
  <c r="M32" i="5" s="1"/>
  <c r="M31" i="5" s="1"/>
  <c r="M30" i="5" s="1"/>
  <c r="P32" i="5"/>
  <c r="O32" i="5"/>
  <c r="N32" i="5"/>
  <c r="J32" i="5"/>
  <c r="L29" i="5"/>
  <c r="M29" i="5" s="1"/>
  <c r="L28" i="5"/>
  <c r="M28" i="5" s="1"/>
  <c r="M27" i="5" s="1"/>
  <c r="M26" i="5" s="1"/>
  <c r="M25" i="5" s="1"/>
  <c r="P27" i="5"/>
  <c r="P26" i="5"/>
  <c r="P25" i="5" s="1"/>
  <c r="O27" i="5"/>
  <c r="O26" i="5" s="1"/>
  <c r="O25" i="5" s="1"/>
  <c r="N27" i="5"/>
  <c r="J27" i="5"/>
  <c r="J26" i="5" s="1"/>
  <c r="J25" i="5" s="1"/>
  <c r="J21" i="5" s="1"/>
  <c r="N26" i="5"/>
  <c r="N25" i="5" s="1"/>
  <c r="O118" i="4"/>
  <c r="P115" i="4"/>
  <c r="P105" i="4"/>
  <c r="T102" i="4"/>
  <c r="R102" i="4"/>
  <c r="P100" i="4"/>
  <c r="T98" i="4"/>
  <c r="R98" i="4"/>
  <c r="P98" i="4"/>
  <c r="K98" i="4"/>
  <c r="T94" i="4"/>
  <c r="R94" i="4"/>
  <c r="K94" i="4"/>
  <c r="P90" i="4"/>
  <c r="P85" i="4"/>
  <c r="P82" i="4"/>
  <c r="T82" i="4"/>
  <c r="R82" i="4"/>
  <c r="K82" i="4"/>
  <c r="P81" i="4"/>
  <c r="P78" i="4"/>
  <c r="P76" i="4" s="1"/>
  <c r="T76" i="4"/>
  <c r="R76" i="4"/>
  <c r="K76" i="4"/>
  <c r="N72" i="4"/>
  <c r="P72" i="4" s="1"/>
  <c r="P57" i="4" s="1"/>
  <c r="P68" i="4"/>
  <c r="P64" i="4"/>
  <c r="P60" i="4"/>
  <c r="T57" i="4"/>
  <c r="R57" i="4"/>
  <c r="K57" i="4"/>
  <c r="P53" i="4"/>
  <c r="T51" i="4"/>
  <c r="R51" i="4"/>
  <c r="P51" i="4"/>
  <c r="K51" i="4"/>
  <c r="P50" i="4"/>
  <c r="P45" i="4"/>
  <c r="P41" i="4" s="1"/>
  <c r="P38" i="4" s="1"/>
  <c r="P49" i="4"/>
  <c r="P48" i="4"/>
  <c r="T45" i="4"/>
  <c r="R45" i="4"/>
  <c r="K45" i="4"/>
  <c r="P44" i="4"/>
  <c r="T41" i="4"/>
  <c r="R41" i="4"/>
  <c r="K41" i="4"/>
  <c r="P40" i="4"/>
  <c r="T38" i="4"/>
  <c r="R38" i="4"/>
  <c r="P36" i="4"/>
  <c r="P34" i="4" s="1"/>
  <c r="T34" i="4"/>
  <c r="R34" i="4"/>
  <c r="R32" i="4" s="1"/>
  <c r="K34" i="4"/>
  <c r="O98" i="5"/>
  <c r="L134" i="5"/>
  <c r="P134" i="5"/>
  <c r="O385" i="5"/>
  <c r="P112" i="5"/>
  <c r="P106" i="5" s="1"/>
  <c r="N134" i="5"/>
  <c r="M341" i="5"/>
  <c r="P385" i="5"/>
  <c r="N72" i="5"/>
  <c r="N71" i="5" s="1"/>
  <c r="N70" i="5" s="1"/>
  <c r="N69" i="5" s="1"/>
  <c r="L27" i="5"/>
  <c r="L26" i="5" s="1"/>
  <c r="L25" i="5" s="1"/>
  <c r="J112" i="5"/>
  <c r="J106" i="5"/>
  <c r="O112" i="5"/>
  <c r="O106" i="5" s="1"/>
  <c r="M134" i="5"/>
  <c r="L341" i="5"/>
  <c r="N494" i="5"/>
  <c r="J175" i="5"/>
  <c r="J226" i="5"/>
  <c r="J224" i="5" s="1"/>
  <c r="J223" i="5" s="1"/>
  <c r="P463" i="5"/>
  <c r="P98" i="5"/>
  <c r="M290" i="5"/>
  <c r="O494" i="5"/>
  <c r="K28" i="9"/>
  <c r="I27" i="9"/>
  <c r="P72" i="6"/>
  <c r="P57" i="6"/>
  <c r="P102" i="4"/>
  <c r="T32" i="4"/>
  <c r="L32" i="5"/>
  <c r="M415" i="5"/>
  <c r="N98" i="5"/>
  <c r="L98" i="5"/>
  <c r="N112" i="5"/>
  <c r="N106" i="5" s="1"/>
  <c r="L112" i="5"/>
  <c r="L106" i="5" s="1"/>
  <c r="N130" i="5"/>
  <c r="N385" i="5"/>
  <c r="O341" i="5"/>
  <c r="O342" i="5" s="1"/>
  <c r="P341" i="5"/>
  <c r="P342" i="5" s="1"/>
  <c r="M34" i="5"/>
  <c r="O463" i="5"/>
  <c r="L72" i="5"/>
  <c r="L71" i="5" s="1"/>
  <c r="L70" i="5" s="1"/>
  <c r="L69" i="5" s="1"/>
  <c r="P72" i="5"/>
  <c r="P71" i="5" s="1"/>
  <c r="P70" i="5" s="1"/>
  <c r="P69" i="5" s="1"/>
  <c r="J494" i="5"/>
  <c r="M72" i="5"/>
  <c r="M71" i="5" s="1"/>
  <c r="M70" i="5" s="1"/>
  <c r="M69" i="5" s="1"/>
  <c r="J72" i="5"/>
  <c r="J71" i="5" s="1"/>
  <c r="J70" i="5" s="1"/>
  <c r="J69" i="5" s="1"/>
  <c r="O72" i="5"/>
  <c r="M98" i="5"/>
  <c r="J98" i="5"/>
  <c r="M112" i="5"/>
  <c r="M106" i="5" s="1"/>
  <c r="L241" i="5"/>
  <c r="J343" i="5"/>
  <c r="J341" i="5"/>
  <c r="J342" i="5" s="1"/>
  <c r="N463" i="5"/>
  <c r="L334" i="5"/>
  <c r="L415" i="5"/>
  <c r="J174" i="5"/>
  <c r="J173" i="5"/>
  <c r="L232" i="5"/>
  <c r="N118" i="4"/>
  <c r="L28" i="9"/>
  <c r="H187" i="3"/>
  <c r="J348" i="3"/>
  <c r="J347" i="3" s="1"/>
  <c r="J346" i="3" s="1"/>
  <c r="J345" i="3" s="1"/>
  <c r="J344" i="3" s="1"/>
  <c r="I348" i="3"/>
  <c r="I347" i="3" s="1"/>
  <c r="I346" i="3" s="1"/>
  <c r="I345" i="3" s="1"/>
  <c r="I344" i="3" s="1"/>
  <c r="J335" i="3"/>
  <c r="J334" i="3"/>
  <c r="J333" i="3"/>
  <c r="J332" i="3" s="1"/>
  <c r="J331" i="3" s="1"/>
  <c r="J330" i="3" s="1"/>
  <c r="J329" i="3" s="1"/>
  <c r="I335" i="3"/>
  <c r="I334" i="3"/>
  <c r="I333" i="3" s="1"/>
  <c r="I332" i="3" s="1"/>
  <c r="I331" i="3" s="1"/>
  <c r="J326" i="3"/>
  <c r="J325" i="3" s="1"/>
  <c r="J324" i="3" s="1"/>
  <c r="I326" i="3"/>
  <c r="I325" i="3"/>
  <c r="I324" i="3" s="1"/>
  <c r="J322" i="3"/>
  <c r="J321" i="3" s="1"/>
  <c r="I322" i="3"/>
  <c r="I321" i="3" s="1"/>
  <c r="I315" i="3" s="1"/>
  <c r="J317" i="3"/>
  <c r="J316" i="3" s="1"/>
  <c r="I317" i="3"/>
  <c r="I316" i="3"/>
  <c r="J313" i="3"/>
  <c r="I313" i="3"/>
  <c r="J311" i="3"/>
  <c r="I311" i="3"/>
  <c r="I310" i="3" s="1"/>
  <c r="I306" i="3" s="1"/>
  <c r="J308" i="3"/>
  <c r="J307" i="3" s="1"/>
  <c r="J306" i="3" s="1"/>
  <c r="I308" i="3"/>
  <c r="I307" i="3"/>
  <c r="J300" i="3"/>
  <c r="J299" i="3" s="1"/>
  <c r="J298" i="3" s="1"/>
  <c r="J297" i="3" s="1"/>
  <c r="J296" i="3" s="1"/>
  <c r="I300" i="3"/>
  <c r="I299" i="3"/>
  <c r="I298" i="3"/>
  <c r="I297" i="3"/>
  <c r="I296" i="3" s="1"/>
  <c r="J288" i="3"/>
  <c r="J287" i="3"/>
  <c r="J286" i="3" s="1"/>
  <c r="J285" i="3" s="1"/>
  <c r="J284" i="3" s="1"/>
  <c r="I288" i="3"/>
  <c r="I287" i="3" s="1"/>
  <c r="I286" i="3" s="1"/>
  <c r="I285" i="3" s="1"/>
  <c r="I284" i="3" s="1"/>
  <c r="J282" i="3"/>
  <c r="J281" i="3" s="1"/>
  <c r="J280" i="3" s="1"/>
  <c r="J279" i="3" s="1"/>
  <c r="J278" i="3" s="1"/>
  <c r="I282" i="3"/>
  <c r="I281" i="3" s="1"/>
  <c r="I280" i="3" s="1"/>
  <c r="I279" i="3" s="1"/>
  <c r="I278" i="3" s="1"/>
  <c r="J262" i="3"/>
  <c r="J261" i="3" s="1"/>
  <c r="J260" i="3" s="1"/>
  <c r="J259" i="3" s="1"/>
  <c r="J258" i="3" s="1"/>
  <c r="J257" i="3" s="1"/>
  <c r="I262" i="3"/>
  <c r="I261" i="3" s="1"/>
  <c r="I260" i="3" s="1"/>
  <c r="I259" i="3" s="1"/>
  <c r="I258" i="3" s="1"/>
  <c r="J254" i="3"/>
  <c r="J253" i="3" s="1"/>
  <c r="I254" i="3"/>
  <c r="I253" i="3" s="1"/>
  <c r="J251" i="3"/>
  <c r="J250" i="3" s="1"/>
  <c r="I251" i="3"/>
  <c r="I250" i="3" s="1"/>
  <c r="J217" i="3"/>
  <c r="J216" i="3" s="1"/>
  <c r="J215" i="3" s="1"/>
  <c r="J214" i="3" s="1"/>
  <c r="I217" i="3"/>
  <c r="I216" i="3" s="1"/>
  <c r="I215" i="3" s="1"/>
  <c r="I214" i="3" s="1"/>
  <c r="H212" i="3"/>
  <c r="J210" i="3"/>
  <c r="J208" i="3"/>
  <c r="J207" i="3" s="1"/>
  <c r="J206" i="3" s="1"/>
  <c r="I210" i="3"/>
  <c r="I208" i="3"/>
  <c r="I207" i="3" s="1"/>
  <c r="I206" i="3" s="1"/>
  <c r="H210" i="3"/>
  <c r="H208" i="3"/>
  <c r="H207" i="3" s="1"/>
  <c r="J204" i="3"/>
  <c r="J203" i="3" s="1"/>
  <c r="J202" i="3" s="1"/>
  <c r="I204" i="3"/>
  <c r="I203" i="3" s="1"/>
  <c r="I202" i="3" s="1"/>
  <c r="J199" i="3"/>
  <c r="I199" i="3"/>
  <c r="J197" i="3"/>
  <c r="I197" i="3"/>
  <c r="J195" i="3"/>
  <c r="J194" i="3" s="1"/>
  <c r="J193" i="3" s="1"/>
  <c r="J192" i="3" s="1"/>
  <c r="J191" i="3" s="1"/>
  <c r="I195" i="3"/>
  <c r="J187" i="3"/>
  <c r="I187" i="3"/>
  <c r="J185" i="3"/>
  <c r="J182" i="3" s="1"/>
  <c r="J181" i="3" s="1"/>
  <c r="J180" i="3" s="1"/>
  <c r="I185" i="3"/>
  <c r="J183" i="3"/>
  <c r="I183" i="3"/>
  <c r="I182" i="3"/>
  <c r="I181" i="3" s="1"/>
  <c r="I180" i="3" s="1"/>
  <c r="J178" i="3"/>
  <c r="J177" i="3" s="1"/>
  <c r="J176" i="3" s="1"/>
  <c r="I178" i="3"/>
  <c r="I177" i="3" s="1"/>
  <c r="I176" i="3" s="1"/>
  <c r="J173" i="3"/>
  <c r="J172" i="3" s="1"/>
  <c r="J171" i="3" s="1"/>
  <c r="J170" i="3" s="1"/>
  <c r="I173" i="3"/>
  <c r="I172" i="3" s="1"/>
  <c r="I171" i="3" s="1"/>
  <c r="I170" i="3" s="1"/>
  <c r="H173" i="3"/>
  <c r="H171" i="3" s="1"/>
  <c r="H170" i="3" s="1"/>
  <c r="J168" i="3"/>
  <c r="I168" i="3"/>
  <c r="I163" i="3" s="1"/>
  <c r="H168" i="3"/>
  <c r="J166" i="3"/>
  <c r="I166" i="3"/>
  <c r="H166" i="3"/>
  <c r="J164" i="3"/>
  <c r="I164" i="3"/>
  <c r="H164" i="3"/>
  <c r="H163" i="3" s="1"/>
  <c r="J161" i="3"/>
  <c r="J160" i="3" s="1"/>
  <c r="I161" i="3"/>
  <c r="I160" i="3" s="1"/>
  <c r="H161" i="3"/>
  <c r="H160" i="3" s="1"/>
  <c r="J156" i="3"/>
  <c r="I156" i="3"/>
  <c r="J154" i="3"/>
  <c r="I154" i="3"/>
  <c r="J150" i="3"/>
  <c r="I150" i="3"/>
  <c r="H150" i="3"/>
  <c r="J148" i="3"/>
  <c r="J145" i="3" s="1"/>
  <c r="J144" i="3" s="1"/>
  <c r="I148" i="3"/>
  <c r="J146" i="3"/>
  <c r="I146" i="3"/>
  <c r="J112" i="3"/>
  <c r="J111" i="3" s="1"/>
  <c r="J110" i="3" s="1"/>
  <c r="J109" i="3" s="1"/>
  <c r="J108" i="3" s="1"/>
  <c r="J107" i="3" s="1"/>
  <c r="I112" i="3"/>
  <c r="I111" i="3" s="1"/>
  <c r="I110" i="3" s="1"/>
  <c r="I109" i="3" s="1"/>
  <c r="I108" i="3" s="1"/>
  <c r="I107" i="3" s="1"/>
  <c r="J102" i="3"/>
  <c r="I102" i="3"/>
  <c r="H102" i="3"/>
  <c r="J100" i="3"/>
  <c r="I100" i="3"/>
  <c r="H100" i="3"/>
  <c r="J88" i="3"/>
  <c r="J87" i="3" s="1"/>
  <c r="J86" i="3" s="1"/>
  <c r="J85" i="3" s="1"/>
  <c r="J84" i="3" s="1"/>
  <c r="I88" i="3"/>
  <c r="I87" i="3" s="1"/>
  <c r="I86" i="3" s="1"/>
  <c r="I85" i="3" s="1"/>
  <c r="I84" i="3" s="1"/>
  <c r="J70" i="3"/>
  <c r="J69" i="3" s="1"/>
  <c r="J68" i="3" s="1"/>
  <c r="I70" i="3"/>
  <c r="I69" i="3" s="1"/>
  <c r="I68" i="3" s="1"/>
  <c r="J66" i="3"/>
  <c r="I66" i="3"/>
  <c r="J64" i="3"/>
  <c r="I64" i="3"/>
  <c r="J62" i="3"/>
  <c r="J58" i="3" s="1"/>
  <c r="J57" i="3" s="1"/>
  <c r="I62" i="3"/>
  <c r="I58" i="3" s="1"/>
  <c r="I57" i="3" s="1"/>
  <c r="J59" i="3"/>
  <c r="I59" i="3"/>
  <c r="I12" i="3"/>
  <c r="J310" i="3"/>
  <c r="I153" i="3"/>
  <c r="I152" i="3" s="1"/>
  <c r="I145" i="3"/>
  <c r="I144" i="3" s="1"/>
  <c r="J163" i="3"/>
  <c r="J153" i="3"/>
  <c r="J152" i="3" s="1"/>
  <c r="L51" i="2"/>
  <c r="L54" i="2"/>
  <c r="L56" i="2"/>
  <c r="L58" i="2"/>
  <c r="K62" i="2"/>
  <c r="K61" i="2" s="1"/>
  <c r="K60" i="2" s="1"/>
  <c r="K51" i="2"/>
  <c r="K54" i="2"/>
  <c r="K56" i="2"/>
  <c r="K58" i="2"/>
  <c r="H11" i="2"/>
  <c r="J12" i="2"/>
  <c r="U14" i="2"/>
  <c r="V14" i="2"/>
  <c r="K26" i="2"/>
  <c r="K25" i="2" s="1"/>
  <c r="K24" i="2" s="1"/>
  <c r="K23" i="2" s="1"/>
  <c r="K22" i="2" s="1"/>
  <c r="L26" i="2"/>
  <c r="L25" i="2" s="1"/>
  <c r="L24" i="2" s="1"/>
  <c r="L23" i="2" s="1"/>
  <c r="L22" i="2" s="1"/>
  <c r="K32" i="2"/>
  <c r="K31" i="2" s="1"/>
  <c r="K30" i="2" s="1"/>
  <c r="L32" i="2"/>
  <c r="L31" i="2"/>
  <c r="L30" i="2" s="1"/>
  <c r="I43" i="2"/>
  <c r="I42" i="2" s="1"/>
  <c r="I41" i="2" s="1"/>
  <c r="I40" i="2" s="1"/>
  <c r="I39" i="2" s="1"/>
  <c r="J43" i="2"/>
  <c r="J42" i="2" s="1"/>
  <c r="J41" i="2" s="1"/>
  <c r="J40" i="2" s="1"/>
  <c r="J39" i="2" s="1"/>
  <c r="K43" i="2"/>
  <c r="K42" i="2" s="1"/>
  <c r="K41" i="2" s="1"/>
  <c r="K40" i="2" s="1"/>
  <c r="K39" i="2" s="1"/>
  <c r="L43" i="2"/>
  <c r="L42" i="2" s="1"/>
  <c r="L41" i="2" s="1"/>
  <c r="L40" i="2" s="1"/>
  <c r="L39" i="2" s="1"/>
  <c r="I51" i="2"/>
  <c r="I50" i="2" s="1"/>
  <c r="I49" i="2" s="1"/>
  <c r="I48" i="2" s="1"/>
  <c r="I47" i="2" s="1"/>
  <c r="H51" i="2"/>
  <c r="J51" i="2"/>
  <c r="J50" i="2" s="1"/>
  <c r="J49" i="2" s="1"/>
  <c r="J48" i="2" s="1"/>
  <c r="J47" i="2" s="1"/>
  <c r="H54" i="2"/>
  <c r="I54" i="2"/>
  <c r="J54" i="2"/>
  <c r="H56" i="2"/>
  <c r="I56" i="2"/>
  <c r="J56" i="2"/>
  <c r="H58" i="2"/>
  <c r="H62" i="2"/>
  <c r="H61" i="2" s="1"/>
  <c r="H60" i="2" s="1"/>
  <c r="L62" i="2"/>
  <c r="L61" i="2" s="1"/>
  <c r="L60" i="2" s="1"/>
  <c r="K68" i="2"/>
  <c r="K67" i="2" s="1"/>
  <c r="K66" i="2" s="1"/>
  <c r="K65" i="2" s="1"/>
  <c r="K64" i="2" s="1"/>
  <c r="H68" i="2"/>
  <c r="H67" i="2" s="1"/>
  <c r="H66" i="2" s="1"/>
  <c r="H65" i="2" s="1"/>
  <c r="H64" i="2" s="1"/>
  <c r="I68" i="2"/>
  <c r="I67" i="2" s="1"/>
  <c r="I66" i="2" s="1"/>
  <c r="I65" i="2" s="1"/>
  <c r="I64" i="2" s="1"/>
  <c r="J68" i="2"/>
  <c r="J67" i="2" s="1"/>
  <c r="J66" i="2" s="1"/>
  <c r="J65" i="2" s="1"/>
  <c r="J64" i="2" s="1"/>
  <c r="L68" i="2"/>
  <c r="L67" i="2" s="1"/>
  <c r="L66" i="2" s="1"/>
  <c r="L65" i="2" s="1"/>
  <c r="L64" i="2" s="1"/>
  <c r="H74" i="2"/>
  <c r="H73" i="2" s="1"/>
  <c r="H72" i="2" s="1"/>
  <c r="H71" i="2" s="1"/>
  <c r="K74" i="2"/>
  <c r="K73" i="2" s="1"/>
  <c r="K72" i="2" s="1"/>
  <c r="K71" i="2" s="1"/>
  <c r="L74" i="2"/>
  <c r="L73" i="2" s="1"/>
  <c r="L72" i="2" s="1"/>
  <c r="L71" i="2" s="1"/>
  <c r="H80" i="2"/>
  <c r="I80" i="2"/>
  <c r="J80" i="2"/>
  <c r="J84" i="2"/>
  <c r="H82" i="2"/>
  <c r="H84" i="2"/>
  <c r="H79" i="2" s="1"/>
  <c r="H78" i="2" s="1"/>
  <c r="H77" i="2" s="1"/>
  <c r="I84" i="2"/>
  <c r="H92" i="2"/>
  <c r="H91" i="2" s="1"/>
  <c r="H90" i="2" s="1"/>
  <c r="H89" i="2" s="1"/>
  <c r="H88" i="2" s="1"/>
  <c r="H87" i="2" s="1"/>
  <c r="K92" i="2"/>
  <c r="K91" i="2" s="1"/>
  <c r="K90" i="2" s="1"/>
  <c r="K89" i="2" s="1"/>
  <c r="K88" i="2" s="1"/>
  <c r="K87" i="2" s="1"/>
  <c r="L92" i="2"/>
  <c r="L91" i="2" s="1"/>
  <c r="L90" i="2" s="1"/>
  <c r="L89" i="2" s="1"/>
  <c r="L88" i="2" s="1"/>
  <c r="L87" i="2" s="1"/>
  <c r="H100" i="2"/>
  <c r="I101" i="2"/>
  <c r="I100" i="2" s="1"/>
  <c r="J101" i="2"/>
  <c r="J100" i="2" s="1"/>
  <c r="H102" i="2"/>
  <c r="I102" i="2"/>
  <c r="I104" i="2"/>
  <c r="J102" i="2"/>
  <c r="H104" i="2"/>
  <c r="J104" i="2"/>
  <c r="H106" i="2"/>
  <c r="I107" i="2"/>
  <c r="I106" i="2" s="1"/>
  <c r="J107" i="2"/>
  <c r="J106" i="2" s="1"/>
  <c r="H112" i="2"/>
  <c r="I112" i="2"/>
  <c r="I114" i="2"/>
  <c r="J112" i="2"/>
  <c r="J114" i="2"/>
  <c r="I118" i="2"/>
  <c r="I117" i="2" s="1"/>
  <c r="I116" i="2" s="1"/>
  <c r="J118" i="2"/>
  <c r="J117" i="2" s="1"/>
  <c r="J116" i="2" s="1"/>
  <c r="I124" i="2"/>
  <c r="I123" i="2" s="1"/>
  <c r="I122" i="2" s="1"/>
  <c r="J124" i="2"/>
  <c r="J123" i="2" s="1"/>
  <c r="J122" i="2" s="1"/>
  <c r="K125" i="2"/>
  <c r="K127" i="2"/>
  <c r="H125" i="2"/>
  <c r="L125" i="2"/>
  <c r="H127" i="2"/>
  <c r="L127" i="2"/>
  <c r="H129" i="2"/>
  <c r="K129" i="2"/>
  <c r="L129" i="2"/>
  <c r="K133" i="2"/>
  <c r="K135" i="2"/>
  <c r="L133" i="2"/>
  <c r="H135" i="2"/>
  <c r="L135" i="2"/>
  <c r="L140" i="2"/>
  <c r="L139" i="2" s="1"/>
  <c r="H140" i="2"/>
  <c r="H139" i="2" s="1"/>
  <c r="I140" i="2"/>
  <c r="I139" i="2" s="1"/>
  <c r="J140" i="2"/>
  <c r="J139" i="2" s="1"/>
  <c r="K140" i="2"/>
  <c r="K139" i="2" s="1"/>
  <c r="H143" i="2"/>
  <c r="I143" i="2"/>
  <c r="I145" i="2"/>
  <c r="I147" i="2"/>
  <c r="J143" i="2"/>
  <c r="K143" i="2"/>
  <c r="L143" i="2"/>
  <c r="H145" i="2"/>
  <c r="J145" i="2"/>
  <c r="J147" i="2"/>
  <c r="K145" i="2"/>
  <c r="L145" i="2"/>
  <c r="L147" i="2"/>
  <c r="H147" i="2"/>
  <c r="K147" i="2"/>
  <c r="H152" i="2"/>
  <c r="H151" i="2" s="1"/>
  <c r="H150" i="2" s="1"/>
  <c r="H149" i="2" s="1"/>
  <c r="I152" i="2"/>
  <c r="I151" i="2" s="1"/>
  <c r="I150" i="2" s="1"/>
  <c r="I149" i="2" s="1"/>
  <c r="J152" i="2"/>
  <c r="J151" i="2" s="1"/>
  <c r="J150" i="2" s="1"/>
  <c r="J149" i="2" s="1"/>
  <c r="K152" i="2"/>
  <c r="K151" i="2" s="1"/>
  <c r="K150" i="2" s="1"/>
  <c r="K149" i="2" s="1"/>
  <c r="L152" i="2"/>
  <c r="L151" i="2" s="1"/>
  <c r="L150" i="2" s="1"/>
  <c r="L149" i="2" s="1"/>
  <c r="H157" i="2"/>
  <c r="H156" i="2" s="1"/>
  <c r="H155" i="2" s="1"/>
  <c r="I156" i="2"/>
  <c r="I155" i="2" s="1"/>
  <c r="J156" i="2"/>
  <c r="J155" i="2" s="1"/>
  <c r="H162" i="2"/>
  <c r="I162" i="2"/>
  <c r="J162" i="2"/>
  <c r="H164" i="2"/>
  <c r="I164" i="2"/>
  <c r="J164" i="2"/>
  <c r="K164" i="2"/>
  <c r="L164" i="2"/>
  <c r="H166" i="2"/>
  <c r="I166" i="2"/>
  <c r="J166" i="2"/>
  <c r="H173" i="2"/>
  <c r="I173" i="2"/>
  <c r="I175" i="2"/>
  <c r="I177" i="2"/>
  <c r="J173" i="2"/>
  <c r="K173" i="2"/>
  <c r="L173" i="2"/>
  <c r="H175" i="2"/>
  <c r="H177" i="2"/>
  <c r="J175" i="2"/>
  <c r="J172" i="2" s="1"/>
  <c r="J171" i="2" s="1"/>
  <c r="J170" i="2" s="1"/>
  <c r="J169" i="2" s="1"/>
  <c r="J177" i="2"/>
  <c r="K175" i="2"/>
  <c r="L175" i="2"/>
  <c r="K177" i="2"/>
  <c r="K172" i="2" s="1"/>
  <c r="K171" i="2" s="1"/>
  <c r="K170" i="2" s="1"/>
  <c r="K169" i="2" s="1"/>
  <c r="L177" i="2"/>
  <c r="I182" i="2"/>
  <c r="I181" i="2" s="1"/>
  <c r="I180" i="2" s="1"/>
  <c r="J182" i="2"/>
  <c r="J181" i="2"/>
  <c r="J180" i="2" s="1"/>
  <c r="K182" i="2"/>
  <c r="K181" i="2" s="1"/>
  <c r="K180" i="2" s="1"/>
  <c r="L182" i="2"/>
  <c r="L181" i="2"/>
  <c r="L180" i="2" s="1"/>
  <c r="H184" i="2"/>
  <c r="K184" i="2"/>
  <c r="L184" i="2"/>
  <c r="L188" i="2"/>
  <c r="L186" i="2" s="1"/>
  <c r="L185" i="2" s="1"/>
  <c r="H188" i="2"/>
  <c r="H186" i="2" s="1"/>
  <c r="H185" i="2" s="1"/>
  <c r="I188" i="2"/>
  <c r="I186" i="2" s="1"/>
  <c r="I185" i="2" s="1"/>
  <c r="J188" i="2"/>
  <c r="J186" i="2" s="1"/>
  <c r="J185" i="2" s="1"/>
  <c r="J192" i="2"/>
  <c r="J194" i="2"/>
  <c r="K188" i="2"/>
  <c r="K186" i="2" s="1"/>
  <c r="K185" i="2" s="1"/>
  <c r="K193" i="2"/>
  <c r="K192" i="2" s="1"/>
  <c r="K191" i="2" s="1"/>
  <c r="K190" i="2" s="1"/>
  <c r="I192" i="2"/>
  <c r="H193" i="2"/>
  <c r="H192" i="2" s="1"/>
  <c r="H191" i="2" s="1"/>
  <c r="H190" i="2" s="1"/>
  <c r="H179" i="2" s="1"/>
  <c r="L193" i="2"/>
  <c r="L192" i="2" s="1"/>
  <c r="L191" i="2" s="1"/>
  <c r="L190" i="2" s="1"/>
  <c r="I194" i="2"/>
  <c r="H197" i="2"/>
  <c r="K197" i="2"/>
  <c r="L197" i="2"/>
  <c r="H202" i="2"/>
  <c r="I202" i="2"/>
  <c r="I201" i="2" s="1"/>
  <c r="I200" i="2" s="1"/>
  <c r="J202" i="2"/>
  <c r="J201" i="2" s="1"/>
  <c r="J200" i="2" s="1"/>
  <c r="K202" i="2"/>
  <c r="L202" i="2"/>
  <c r="H204" i="2"/>
  <c r="K204" i="2"/>
  <c r="L204" i="2"/>
  <c r="H209" i="2"/>
  <c r="H208" i="2" s="1"/>
  <c r="H207" i="2" s="1"/>
  <c r="I209" i="2"/>
  <c r="I208" i="2" s="1"/>
  <c r="I207" i="2" s="1"/>
  <c r="J209" i="2"/>
  <c r="J208" i="2" s="1"/>
  <c r="J207" i="2" s="1"/>
  <c r="K209" i="2"/>
  <c r="K208" i="2" s="1"/>
  <c r="K207" i="2" s="1"/>
  <c r="L209" i="2"/>
  <c r="L208" i="2" s="1"/>
  <c r="L207" i="2" s="1"/>
  <c r="H213" i="2"/>
  <c r="J215" i="2"/>
  <c r="J212" i="2" s="1"/>
  <c r="K213" i="2"/>
  <c r="L213" i="2"/>
  <c r="H215" i="2"/>
  <c r="I215" i="2"/>
  <c r="K215" i="2"/>
  <c r="L215" i="2"/>
  <c r="H218" i="2"/>
  <c r="I218" i="2"/>
  <c r="J218" i="2"/>
  <c r="K218" i="2"/>
  <c r="K222" i="2"/>
  <c r="L218" i="2"/>
  <c r="H222" i="2"/>
  <c r="I222" i="2"/>
  <c r="J222" i="2"/>
  <c r="L222" i="2"/>
  <c r="L217" i="2" s="1"/>
  <c r="H229" i="2"/>
  <c r="H228" i="2" s="1"/>
  <c r="H232" i="2"/>
  <c r="H231" i="2" s="1"/>
  <c r="K229" i="2"/>
  <c r="K228" i="2" s="1"/>
  <c r="L229" i="2"/>
  <c r="L228" i="2" s="1"/>
  <c r="L232" i="2"/>
  <c r="L231" i="2" s="1"/>
  <c r="H251" i="2"/>
  <c r="K251" i="2"/>
  <c r="L251" i="2"/>
  <c r="H253" i="2"/>
  <c r="K253" i="2"/>
  <c r="L253" i="2"/>
  <c r="H260" i="2"/>
  <c r="H259" i="2" s="1"/>
  <c r="H258" i="2" s="1"/>
  <c r="H257" i="2" s="1"/>
  <c r="H256" i="2" s="1"/>
  <c r="H266" i="2"/>
  <c r="H265" i="2" s="1"/>
  <c r="H264" i="2" s="1"/>
  <c r="H263" i="2" s="1"/>
  <c r="H262" i="2" s="1"/>
  <c r="J257" i="2"/>
  <c r="J256" i="2" s="1"/>
  <c r="K260" i="2"/>
  <c r="K259" i="2" s="1"/>
  <c r="K258" i="2" s="1"/>
  <c r="K257" i="2" s="1"/>
  <c r="K256" i="2" s="1"/>
  <c r="L260" i="2"/>
  <c r="L259" i="2" s="1"/>
  <c r="L258" i="2" s="1"/>
  <c r="L257" i="2" s="1"/>
  <c r="L256" i="2" s="1"/>
  <c r="J266" i="2"/>
  <c r="J265" i="2" s="1"/>
  <c r="J264" i="2" s="1"/>
  <c r="J263" i="2" s="1"/>
  <c r="J262" i="2" s="1"/>
  <c r="J255" i="2" s="1"/>
  <c r="I266" i="2"/>
  <c r="I265" i="2" s="1"/>
  <c r="I264" i="2" s="1"/>
  <c r="I263" i="2" s="1"/>
  <c r="I262" i="2" s="1"/>
  <c r="K266" i="2"/>
  <c r="K265" i="2" s="1"/>
  <c r="K264" i="2" s="1"/>
  <c r="K263" i="2" s="1"/>
  <c r="K262" i="2" s="1"/>
  <c r="L266" i="2"/>
  <c r="L265" i="2" s="1"/>
  <c r="L264" i="2" s="1"/>
  <c r="L263" i="2" s="1"/>
  <c r="L262" i="2" s="1"/>
  <c r="H275" i="2"/>
  <c r="H274" i="2" s="1"/>
  <c r="H273" i="2" s="1"/>
  <c r="H272" i="2" s="1"/>
  <c r="H271" i="2" s="1"/>
  <c r="K275" i="2"/>
  <c r="K274" i="2" s="1"/>
  <c r="K273" i="2" s="1"/>
  <c r="K272" i="2" s="1"/>
  <c r="K271" i="2" s="1"/>
  <c r="L275" i="2"/>
  <c r="L274" i="2" s="1"/>
  <c r="L273" i="2" s="1"/>
  <c r="L272" i="2" s="1"/>
  <c r="L271" i="2" s="1"/>
  <c r="I276" i="2"/>
  <c r="I275" i="2" s="1"/>
  <c r="I274" i="2" s="1"/>
  <c r="I273" i="2" s="1"/>
  <c r="I272" i="2" s="1"/>
  <c r="I271" i="2" s="1"/>
  <c r="I277" i="2"/>
  <c r="J276" i="2"/>
  <c r="J277" i="2"/>
  <c r="H283" i="2"/>
  <c r="H282" i="2" s="1"/>
  <c r="I283" i="2"/>
  <c r="I282" i="2" s="1"/>
  <c r="J283" i="2"/>
  <c r="J282" i="2" s="1"/>
  <c r="K283" i="2"/>
  <c r="K282" i="2" s="1"/>
  <c r="L283" i="2"/>
  <c r="L282" i="2" s="1"/>
  <c r="H286" i="2"/>
  <c r="H288" i="2"/>
  <c r="I286" i="2"/>
  <c r="J286" i="2"/>
  <c r="K286" i="2"/>
  <c r="L286" i="2"/>
  <c r="L288" i="2"/>
  <c r="I288" i="2"/>
  <c r="J288" i="2"/>
  <c r="K288" i="2"/>
  <c r="H292" i="2"/>
  <c r="H291" i="2" s="1"/>
  <c r="K292" i="2"/>
  <c r="K291" i="2" s="1"/>
  <c r="K295" i="2"/>
  <c r="K294" i="2" s="1"/>
  <c r="L292" i="2"/>
  <c r="L291" i="2" s="1"/>
  <c r="I293" i="2"/>
  <c r="I292" i="2" s="1"/>
  <c r="I291" i="2" s="1"/>
  <c r="I295" i="2"/>
  <c r="I294" i="2" s="1"/>
  <c r="J293" i="2"/>
  <c r="J292" i="2" s="1"/>
  <c r="J291" i="2" s="1"/>
  <c r="H295" i="2"/>
  <c r="H294" i="2" s="1"/>
  <c r="J295" i="2"/>
  <c r="J294" i="2" s="1"/>
  <c r="L295" i="2"/>
  <c r="L294" i="2" s="1"/>
  <c r="L299" i="2"/>
  <c r="L298" i="2" s="1"/>
  <c r="L297" i="2" s="1"/>
  <c r="H299" i="2"/>
  <c r="H298" i="2" s="1"/>
  <c r="H297" i="2" s="1"/>
  <c r="I299" i="2"/>
  <c r="I298" i="2" s="1"/>
  <c r="I297" i="2" s="1"/>
  <c r="J299" i="2"/>
  <c r="J298" i="2"/>
  <c r="J297" i="2" s="1"/>
  <c r="K299" i="2"/>
  <c r="K298" i="2" s="1"/>
  <c r="K297" i="2" s="1"/>
  <c r="H307" i="2"/>
  <c r="H306" i="2" s="1"/>
  <c r="H305" i="2" s="1"/>
  <c r="H304" i="2" s="1"/>
  <c r="H303" i="2" s="1"/>
  <c r="L307" i="2"/>
  <c r="L306" i="2" s="1"/>
  <c r="L305" i="2" s="1"/>
  <c r="L304" i="2" s="1"/>
  <c r="L303" i="2" s="1"/>
  <c r="I308" i="2"/>
  <c r="I307" i="2"/>
  <c r="I306" i="2" s="1"/>
  <c r="I305" i="2" s="1"/>
  <c r="I304" i="2" s="1"/>
  <c r="I303" i="2" s="1"/>
  <c r="J308" i="2"/>
  <c r="J307" i="2"/>
  <c r="J306" i="2" s="1"/>
  <c r="J305" i="2" s="1"/>
  <c r="J304" i="2" s="1"/>
  <c r="J303" i="2" s="1"/>
  <c r="J315" i="2"/>
  <c r="J314" i="2" s="1"/>
  <c r="J313" i="2" s="1"/>
  <c r="J312" i="2" s="1"/>
  <c r="J311" i="2" s="1"/>
  <c r="H315" i="2"/>
  <c r="H314" i="2" s="1"/>
  <c r="H313" i="2" s="1"/>
  <c r="H312" i="2" s="1"/>
  <c r="H311" i="2" s="1"/>
  <c r="I315" i="2"/>
  <c r="I314" i="2" s="1"/>
  <c r="I313" i="2" s="1"/>
  <c r="I312" i="2" s="1"/>
  <c r="I311" i="2" s="1"/>
  <c r="L315" i="2"/>
  <c r="L314" i="2" s="1"/>
  <c r="L313" i="2" s="1"/>
  <c r="L312" i="2" s="1"/>
  <c r="L311" i="2" s="1"/>
  <c r="P331" i="1"/>
  <c r="P324" i="1"/>
  <c r="O302" i="1"/>
  <c r="O301" i="1" s="1"/>
  <c r="J26" i="1"/>
  <c r="J25" i="1"/>
  <c r="J27" i="1"/>
  <c r="N27" i="1"/>
  <c r="N26" i="1"/>
  <c r="N25" i="1" s="1"/>
  <c r="O27" i="1"/>
  <c r="O26" i="1"/>
  <c r="O25" i="1" s="1"/>
  <c r="P27" i="1"/>
  <c r="P26" i="1"/>
  <c r="P25" i="1"/>
  <c r="L28" i="1"/>
  <c r="M28" i="1"/>
  <c r="L29" i="1"/>
  <c r="M29" i="1"/>
  <c r="J32" i="1"/>
  <c r="N32" i="1"/>
  <c r="O32" i="1"/>
  <c r="P32" i="1"/>
  <c r="L33" i="1"/>
  <c r="M33" i="1"/>
  <c r="L34" i="1"/>
  <c r="L32" i="1"/>
  <c r="J35" i="1"/>
  <c r="N35" i="1"/>
  <c r="O35" i="1"/>
  <c r="P35" i="1"/>
  <c r="L36" i="1"/>
  <c r="M36" i="1"/>
  <c r="M35" i="1"/>
  <c r="J37" i="1"/>
  <c r="L37" i="1"/>
  <c r="M37" i="1"/>
  <c r="N37" i="1"/>
  <c r="O37" i="1"/>
  <c r="P37" i="1"/>
  <c r="J39" i="1"/>
  <c r="L39" i="1"/>
  <c r="M39" i="1"/>
  <c r="N39" i="1"/>
  <c r="O39" i="1"/>
  <c r="P39" i="1"/>
  <c r="J42" i="1"/>
  <c r="L42" i="1"/>
  <c r="M42" i="1"/>
  <c r="N42" i="1"/>
  <c r="O42" i="1"/>
  <c r="P42" i="1"/>
  <c r="O45" i="1"/>
  <c r="J46" i="1"/>
  <c r="J45" i="1"/>
  <c r="L46" i="1"/>
  <c r="L45" i="1"/>
  <c r="M46" i="1"/>
  <c r="M45" i="1"/>
  <c r="N46" i="1"/>
  <c r="N45" i="1"/>
  <c r="O46" i="1"/>
  <c r="P46" i="1"/>
  <c r="P45" i="1"/>
  <c r="J50" i="1"/>
  <c r="J49" i="1"/>
  <c r="J48" i="1"/>
  <c r="L50" i="1"/>
  <c r="L49" i="1" s="1"/>
  <c r="L48" i="1" s="1"/>
  <c r="M50" i="1"/>
  <c r="M49" i="1"/>
  <c r="M48" i="1" s="1"/>
  <c r="N50" i="1"/>
  <c r="N49" i="1" s="1"/>
  <c r="N48" i="1" s="1"/>
  <c r="O50" i="1"/>
  <c r="O49" i="1" s="1"/>
  <c r="O48" i="1" s="1"/>
  <c r="P50" i="1"/>
  <c r="P49" i="1" s="1"/>
  <c r="P48" i="1" s="1"/>
  <c r="J57" i="1"/>
  <c r="J56" i="1"/>
  <c r="J55" i="1"/>
  <c r="L57" i="1"/>
  <c r="L56" i="1" s="1"/>
  <c r="L55" i="1" s="1"/>
  <c r="M57" i="1"/>
  <c r="M56" i="1" s="1"/>
  <c r="M55" i="1" s="1"/>
  <c r="N57" i="1"/>
  <c r="N56" i="1" s="1"/>
  <c r="N55" i="1" s="1"/>
  <c r="O57" i="1"/>
  <c r="O56" i="1" s="1"/>
  <c r="O55" i="1" s="1"/>
  <c r="P57" i="1"/>
  <c r="P56" i="1"/>
  <c r="P55" i="1" s="1"/>
  <c r="P60" i="1"/>
  <c r="P59" i="1" s="1"/>
  <c r="J61" i="1"/>
  <c r="J60" i="1"/>
  <c r="J59" i="1"/>
  <c r="L61" i="1"/>
  <c r="L60" i="1"/>
  <c r="L59" i="1" s="1"/>
  <c r="M61" i="1"/>
  <c r="M60" i="1"/>
  <c r="M59" i="1"/>
  <c r="N61" i="1"/>
  <c r="N60" i="1"/>
  <c r="N59" i="1" s="1"/>
  <c r="O61" i="1"/>
  <c r="O60" i="1"/>
  <c r="O59" i="1" s="1"/>
  <c r="P61" i="1"/>
  <c r="J65" i="1"/>
  <c r="J64" i="1"/>
  <c r="N65" i="1"/>
  <c r="N64" i="1" s="1"/>
  <c r="O65" i="1"/>
  <c r="O64" i="1" s="1"/>
  <c r="J66" i="1"/>
  <c r="L66" i="1"/>
  <c r="L65" i="1"/>
  <c r="L64" i="1" s="1"/>
  <c r="M66" i="1"/>
  <c r="M65" i="1"/>
  <c r="M64" i="1"/>
  <c r="N66" i="1"/>
  <c r="O66" i="1"/>
  <c r="P66" i="1"/>
  <c r="P65" i="1"/>
  <c r="P64" i="1" s="1"/>
  <c r="J73" i="1"/>
  <c r="L73" i="1"/>
  <c r="M73" i="1"/>
  <c r="N73" i="1"/>
  <c r="N72" i="1"/>
  <c r="O73" i="1"/>
  <c r="P73" i="1"/>
  <c r="J75" i="1"/>
  <c r="L75" i="1"/>
  <c r="L72" i="1"/>
  <c r="M75" i="1"/>
  <c r="N75" i="1"/>
  <c r="O75" i="1"/>
  <c r="P75" i="1"/>
  <c r="P72" i="1"/>
  <c r="P71" i="1"/>
  <c r="P70" i="1"/>
  <c r="P69" i="1" s="1"/>
  <c r="O77" i="1"/>
  <c r="J78" i="1"/>
  <c r="J77" i="1"/>
  <c r="L78" i="1"/>
  <c r="L77" i="1"/>
  <c r="M78" i="1"/>
  <c r="M77" i="1"/>
  <c r="N78" i="1"/>
  <c r="N77" i="1"/>
  <c r="N71" i="1"/>
  <c r="N70" i="1"/>
  <c r="N69" i="1" s="1"/>
  <c r="O78" i="1"/>
  <c r="P78" i="1"/>
  <c r="P77" i="1"/>
  <c r="M87" i="1"/>
  <c r="M86" i="1" s="1"/>
  <c r="P87" i="1"/>
  <c r="P86" i="1"/>
  <c r="J88" i="1"/>
  <c r="J87" i="1"/>
  <c r="J86" i="1"/>
  <c r="L88" i="1"/>
  <c r="L87" i="1"/>
  <c r="L86" i="1" s="1"/>
  <c r="N88" i="1"/>
  <c r="N87" i="1"/>
  <c r="N86" i="1" s="1"/>
  <c r="O88" i="1"/>
  <c r="O87" i="1"/>
  <c r="O86" i="1"/>
  <c r="P88" i="1"/>
  <c r="J91" i="1"/>
  <c r="J90" i="1"/>
  <c r="L91" i="1"/>
  <c r="L90" i="1" s="1"/>
  <c r="M91" i="1"/>
  <c r="M90" i="1" s="1"/>
  <c r="N91" i="1"/>
  <c r="N90" i="1" s="1"/>
  <c r="O91" i="1"/>
  <c r="O90" i="1" s="1"/>
  <c r="O85" i="1" s="1"/>
  <c r="O84" i="1" s="1"/>
  <c r="O83" i="1" s="1"/>
  <c r="P91" i="1"/>
  <c r="P90" i="1"/>
  <c r="M94" i="1"/>
  <c r="O94" i="1"/>
  <c r="O93" i="1"/>
  <c r="J96" i="1"/>
  <c r="J94" i="1"/>
  <c r="L96" i="1"/>
  <c r="L94" i="1"/>
  <c r="M96" i="1"/>
  <c r="N96" i="1"/>
  <c r="N94" i="1"/>
  <c r="O96" i="1"/>
  <c r="P96" i="1"/>
  <c r="P94" i="1"/>
  <c r="O98" i="1"/>
  <c r="J99" i="1"/>
  <c r="L99" i="1"/>
  <c r="M99" i="1"/>
  <c r="M98" i="1"/>
  <c r="N99" i="1"/>
  <c r="O99" i="1"/>
  <c r="P99" i="1"/>
  <c r="J101" i="1"/>
  <c r="L101" i="1"/>
  <c r="M101" i="1"/>
  <c r="N101" i="1"/>
  <c r="O101" i="1"/>
  <c r="P101" i="1"/>
  <c r="J103" i="1"/>
  <c r="L103" i="1"/>
  <c r="M103" i="1"/>
  <c r="N103" i="1"/>
  <c r="O103" i="1"/>
  <c r="P103" i="1"/>
  <c r="J113" i="1"/>
  <c r="L113" i="1"/>
  <c r="M113" i="1"/>
  <c r="N113" i="1"/>
  <c r="N112" i="1"/>
  <c r="N106" i="1"/>
  <c r="O113" i="1"/>
  <c r="P113" i="1"/>
  <c r="J115" i="1"/>
  <c r="L115" i="1"/>
  <c r="M115" i="1"/>
  <c r="N115" i="1"/>
  <c r="O115" i="1"/>
  <c r="P115" i="1"/>
  <c r="J119" i="1"/>
  <c r="J118" i="1"/>
  <c r="J117" i="1"/>
  <c r="L119" i="1"/>
  <c r="L118" i="1" s="1"/>
  <c r="L117" i="1" s="1"/>
  <c r="M119" i="1"/>
  <c r="M118" i="1" s="1"/>
  <c r="M117" i="1" s="1"/>
  <c r="N119" i="1"/>
  <c r="N118" i="1" s="1"/>
  <c r="N117" i="1" s="1"/>
  <c r="O119" i="1"/>
  <c r="O118" i="1" s="1"/>
  <c r="O117" i="1" s="1"/>
  <c r="P119" i="1"/>
  <c r="P118" i="1" s="1"/>
  <c r="P117" i="1" s="1"/>
  <c r="M125" i="1"/>
  <c r="N125" i="1"/>
  <c r="O125" i="1"/>
  <c r="J126" i="1"/>
  <c r="J125" i="1"/>
  <c r="L126" i="1"/>
  <c r="L125" i="1"/>
  <c r="M126" i="1"/>
  <c r="N126" i="1"/>
  <c r="O126" i="1"/>
  <c r="P126" i="1"/>
  <c r="P125" i="1"/>
  <c r="J132" i="1"/>
  <c r="J131" i="1"/>
  <c r="L132" i="1"/>
  <c r="L131" i="1" s="1"/>
  <c r="L130" i="1" s="1"/>
  <c r="M132" i="1"/>
  <c r="M131" i="1" s="1"/>
  <c r="M130" i="1" s="1"/>
  <c r="N132" i="1"/>
  <c r="N131" i="1" s="1"/>
  <c r="N130" i="1" s="1"/>
  <c r="O132" i="1"/>
  <c r="O131" i="1" s="1"/>
  <c r="O130" i="1" s="1"/>
  <c r="P132" i="1"/>
  <c r="P131" i="1" s="1"/>
  <c r="P130" i="1" s="1"/>
  <c r="L135" i="1"/>
  <c r="M135" i="1"/>
  <c r="N135" i="1"/>
  <c r="J136" i="1"/>
  <c r="J135" i="1"/>
  <c r="N136" i="1"/>
  <c r="O136" i="1"/>
  <c r="O135" i="1"/>
  <c r="P136" i="1"/>
  <c r="P135" i="1"/>
  <c r="L137" i="1"/>
  <c r="L134" i="1"/>
  <c r="M137" i="1"/>
  <c r="M134" i="1"/>
  <c r="J138" i="1"/>
  <c r="J137" i="1"/>
  <c r="N138" i="1"/>
  <c r="N137" i="1"/>
  <c r="O138" i="1"/>
  <c r="O137" i="1"/>
  <c r="P138" i="1"/>
  <c r="P137" i="1"/>
  <c r="P134" i="1"/>
  <c r="J142" i="1"/>
  <c r="J141" i="1"/>
  <c r="J140" i="1"/>
  <c r="J139" i="1"/>
  <c r="L142" i="1"/>
  <c r="L141" i="1" s="1"/>
  <c r="L140" i="1" s="1"/>
  <c r="L139" i="1" s="1"/>
  <c r="M142" i="1"/>
  <c r="M141" i="1" s="1"/>
  <c r="M140" i="1" s="1"/>
  <c r="M139" i="1" s="1"/>
  <c r="N142" i="1"/>
  <c r="N141" i="1" s="1"/>
  <c r="N140" i="1" s="1"/>
  <c r="N139" i="1" s="1"/>
  <c r="O142" i="1"/>
  <c r="O141" i="1" s="1"/>
  <c r="O140" i="1" s="1"/>
  <c r="O139" i="1" s="1"/>
  <c r="P142" i="1"/>
  <c r="P141" i="1" s="1"/>
  <c r="P140" i="1" s="1"/>
  <c r="P139" i="1" s="1"/>
  <c r="M146" i="1"/>
  <c r="M145" i="1" s="1"/>
  <c r="M144" i="1" s="1"/>
  <c r="J150" i="1"/>
  <c r="J147" i="1"/>
  <c r="J146" i="1"/>
  <c r="J145" i="1"/>
  <c r="J144" i="1"/>
  <c r="L150" i="1"/>
  <c r="L147" i="1"/>
  <c r="L146" i="1"/>
  <c r="L145" i="1" s="1"/>
  <c r="L144" i="1" s="1"/>
  <c r="M150" i="1"/>
  <c r="M147" i="1"/>
  <c r="N150" i="1"/>
  <c r="N147" i="1"/>
  <c r="N146" i="1"/>
  <c r="N145" i="1"/>
  <c r="N144" i="1" s="1"/>
  <c r="O150" i="1"/>
  <c r="O147" i="1"/>
  <c r="O146" i="1"/>
  <c r="O145" i="1" s="1"/>
  <c r="O144" i="1" s="1"/>
  <c r="P150" i="1"/>
  <c r="P147" i="1"/>
  <c r="P146" i="1"/>
  <c r="P145" i="1" s="1"/>
  <c r="P144" i="1" s="1"/>
  <c r="M156" i="1"/>
  <c r="M155" i="1"/>
  <c r="M154" i="1" s="1"/>
  <c r="M153" i="1" s="1"/>
  <c r="P156" i="1"/>
  <c r="P155" i="1"/>
  <c r="P154" i="1" s="1"/>
  <c r="P153" i="1" s="1"/>
  <c r="J158" i="1"/>
  <c r="J156" i="1"/>
  <c r="J155" i="1"/>
  <c r="J154" i="1"/>
  <c r="J153" i="1"/>
  <c r="L158" i="1"/>
  <c r="L156" i="1"/>
  <c r="L155" i="1"/>
  <c r="L154" i="1" s="1"/>
  <c r="L153" i="1" s="1"/>
  <c r="L152" i="1" s="1"/>
  <c r="N158" i="1"/>
  <c r="N156" i="1"/>
  <c r="N155" i="1"/>
  <c r="N154" i="1"/>
  <c r="N153" i="1" s="1"/>
  <c r="O158" i="1"/>
  <c r="O156" i="1"/>
  <c r="O155" i="1"/>
  <c r="O154" i="1" s="1"/>
  <c r="O153" i="1" s="1"/>
  <c r="P158" i="1"/>
  <c r="J163" i="1"/>
  <c r="J162" i="1"/>
  <c r="J161" i="1"/>
  <c r="J160" i="1"/>
  <c r="L163" i="1"/>
  <c r="L162" i="1" s="1"/>
  <c r="L161" i="1" s="1"/>
  <c r="L160" i="1" s="1"/>
  <c r="M163" i="1"/>
  <c r="M162" i="1" s="1"/>
  <c r="M161" i="1" s="1"/>
  <c r="M160" i="1" s="1"/>
  <c r="N163" i="1"/>
  <c r="N162" i="1"/>
  <c r="N161" i="1" s="1"/>
  <c r="N160" i="1" s="1"/>
  <c r="O163" i="1"/>
  <c r="O162" i="1" s="1"/>
  <c r="O161" i="1" s="1"/>
  <c r="O160" i="1" s="1"/>
  <c r="P163" i="1"/>
  <c r="P162" i="1" s="1"/>
  <c r="P161" i="1" s="1"/>
  <c r="P160" i="1" s="1"/>
  <c r="J168" i="1"/>
  <c r="J167" i="1"/>
  <c r="L168" i="1"/>
  <c r="L167" i="1"/>
  <c r="L166" i="1" s="1"/>
  <c r="M168" i="1"/>
  <c r="M167" i="1"/>
  <c r="N168" i="1"/>
  <c r="N167" i="1" s="1"/>
  <c r="O168" i="1"/>
  <c r="O167" i="1" s="1"/>
  <c r="P168" i="1"/>
  <c r="P167" i="1" s="1"/>
  <c r="P166" i="1" s="1"/>
  <c r="J171" i="1"/>
  <c r="J170" i="1"/>
  <c r="L171" i="1"/>
  <c r="L170" i="1"/>
  <c r="M171" i="1"/>
  <c r="M170" i="1" s="1"/>
  <c r="M166" i="1" s="1"/>
  <c r="N171" i="1"/>
  <c r="N170" i="1" s="1"/>
  <c r="O171" i="1"/>
  <c r="O170" i="1" s="1"/>
  <c r="P171" i="1"/>
  <c r="P170" i="1"/>
  <c r="J178" i="1"/>
  <c r="J179" i="1"/>
  <c r="L179" i="1"/>
  <c r="L178" i="1" s="1"/>
  <c r="L175" i="1" s="1"/>
  <c r="M179" i="1"/>
  <c r="M178" i="1" s="1"/>
  <c r="M175" i="1" s="1"/>
  <c r="N179" i="1"/>
  <c r="N178" i="1" s="1"/>
  <c r="N175" i="1" s="1"/>
  <c r="O179" i="1"/>
  <c r="O178" i="1" s="1"/>
  <c r="O175" i="1" s="1"/>
  <c r="P179" i="1"/>
  <c r="P178" i="1" s="1"/>
  <c r="P175" i="1" s="1"/>
  <c r="M182" i="1"/>
  <c r="J183" i="1"/>
  <c r="J182" i="1"/>
  <c r="L183" i="1"/>
  <c r="L182" i="1"/>
  <c r="N183" i="1"/>
  <c r="N182" i="1"/>
  <c r="O183" i="1"/>
  <c r="O182" i="1"/>
  <c r="P183" i="1"/>
  <c r="P182" i="1"/>
  <c r="L195" i="1"/>
  <c r="L194" i="1" s="1"/>
  <c r="M195" i="1"/>
  <c r="M194" i="1" s="1"/>
  <c r="J196" i="1"/>
  <c r="J195" i="1" s="1"/>
  <c r="J194" i="1" s="1"/>
  <c r="N196" i="1"/>
  <c r="N195" i="1" s="1"/>
  <c r="N194" i="1" s="1"/>
  <c r="O196" i="1"/>
  <c r="O195" i="1" s="1"/>
  <c r="O194" i="1" s="1"/>
  <c r="P196" i="1"/>
  <c r="P195" i="1"/>
  <c r="P194" i="1" s="1"/>
  <c r="M199" i="1"/>
  <c r="L200" i="1"/>
  <c r="L199" i="1" s="1"/>
  <c r="J201" i="1"/>
  <c r="N201" i="1"/>
  <c r="O201" i="1"/>
  <c r="P201" i="1"/>
  <c r="J202" i="1"/>
  <c r="J200" i="1" s="1"/>
  <c r="J199" i="1" s="1"/>
  <c r="N202" i="1"/>
  <c r="N200" i="1" s="1"/>
  <c r="N199" i="1" s="1"/>
  <c r="O202" i="1"/>
  <c r="O200" i="1" s="1"/>
  <c r="O199" i="1" s="1"/>
  <c r="P202" i="1"/>
  <c r="P200" i="1" s="1"/>
  <c r="P199" i="1" s="1"/>
  <c r="L206" i="1"/>
  <c r="L204" i="1" s="1"/>
  <c r="M206" i="1"/>
  <c r="M204" i="1" s="1"/>
  <c r="J208" i="1"/>
  <c r="J206" i="1" s="1"/>
  <c r="J204" i="1" s="1"/>
  <c r="N208" i="1"/>
  <c r="N206" i="1" s="1"/>
  <c r="N204" i="1" s="1"/>
  <c r="O208" i="1"/>
  <c r="O207" i="1"/>
  <c r="P208" i="1"/>
  <c r="P206" i="1" s="1"/>
  <c r="P204" i="1" s="1"/>
  <c r="L220" i="1"/>
  <c r="L216" i="1" s="1"/>
  <c r="M220" i="1"/>
  <c r="M216" i="1" s="1"/>
  <c r="J221" i="1"/>
  <c r="J220" i="1"/>
  <c r="N221" i="1"/>
  <c r="N220" i="1" s="1"/>
  <c r="N219" i="1" s="1"/>
  <c r="N216" i="1" s="1"/>
  <c r="O221" i="1"/>
  <c r="O220" i="1" s="1"/>
  <c r="O219" i="1" s="1"/>
  <c r="O216" i="1" s="1"/>
  <c r="P221" i="1"/>
  <c r="P220" i="1" s="1"/>
  <c r="P219" i="1" s="1"/>
  <c r="P216" i="1" s="1"/>
  <c r="M226" i="1"/>
  <c r="M224" i="1" s="1"/>
  <c r="M223" i="1" s="1"/>
  <c r="J227" i="1"/>
  <c r="N227" i="1"/>
  <c r="J229" i="1"/>
  <c r="L229" i="1"/>
  <c r="L226" i="1"/>
  <c r="L224" i="1" s="1"/>
  <c r="L223" i="1" s="1"/>
  <c r="N229" i="1"/>
  <c r="O229" i="1"/>
  <c r="P229" i="1"/>
  <c r="J231" i="1"/>
  <c r="N231" i="1"/>
  <c r="O231" i="1"/>
  <c r="P231" i="1"/>
  <c r="L232" i="1"/>
  <c r="M232" i="1"/>
  <c r="L236" i="1"/>
  <c r="L234" i="1" s="1"/>
  <c r="L233" i="1" s="1"/>
  <c r="M236" i="1"/>
  <c r="M234" i="1" s="1"/>
  <c r="M233" i="1" s="1"/>
  <c r="N236" i="1"/>
  <c r="N235" i="1" s="1"/>
  <c r="J237" i="1"/>
  <c r="J236" i="1"/>
  <c r="J235" i="1"/>
  <c r="N237" i="1"/>
  <c r="O237" i="1"/>
  <c r="O236" i="1" s="1"/>
  <c r="P237" i="1"/>
  <c r="P236" i="1" s="1"/>
  <c r="L243" i="1"/>
  <c r="M243" i="1"/>
  <c r="J244" i="1"/>
  <c r="J243" i="1" s="1"/>
  <c r="J242" i="1" s="1"/>
  <c r="J241" i="1" s="1"/>
  <c r="J240" i="1" s="1"/>
  <c r="N244" i="1"/>
  <c r="N243" i="1" s="1"/>
  <c r="N242" i="1" s="1"/>
  <c r="O244" i="1"/>
  <c r="O243" i="1"/>
  <c r="O242" i="1" s="1"/>
  <c r="P244" i="1"/>
  <c r="P243" i="1" s="1"/>
  <c r="P242" i="1" s="1"/>
  <c r="N247" i="1"/>
  <c r="N248" i="1"/>
  <c r="O248" i="1"/>
  <c r="O247" i="1" s="1"/>
  <c r="P248" i="1"/>
  <c r="P247" i="1" s="1"/>
  <c r="L251" i="1"/>
  <c r="L241" i="1" s="1"/>
  <c r="M251" i="1"/>
  <c r="M241" i="1"/>
  <c r="J252" i="1"/>
  <c r="J251" i="1"/>
  <c r="J246" i="1" s="1"/>
  <c r="N252" i="1"/>
  <c r="N251" i="1" s="1"/>
  <c r="O252" i="1"/>
  <c r="O251" i="1" s="1"/>
  <c r="P252" i="1"/>
  <c r="P251" i="1" s="1"/>
  <c r="J256" i="1"/>
  <c r="J254" i="1"/>
  <c r="J255" i="1" s="1"/>
  <c r="L256" i="1"/>
  <c r="L254" i="1" s="1"/>
  <c r="M256" i="1"/>
  <c r="M254" i="1"/>
  <c r="N258" i="1"/>
  <c r="N256" i="1" s="1"/>
  <c r="N255" i="1" s="1"/>
  <c r="N254" i="1" s="1"/>
  <c r="O258" i="1"/>
  <c r="O256" i="1" s="1"/>
  <c r="O255" i="1" s="1"/>
  <c r="O254" i="1" s="1"/>
  <c r="P258" i="1"/>
  <c r="P256" i="1" s="1"/>
  <c r="P255" i="1" s="1"/>
  <c r="P254" i="1" s="1"/>
  <c r="J262" i="1"/>
  <c r="J261" i="1" s="1"/>
  <c r="N262" i="1"/>
  <c r="N261" i="1" s="1"/>
  <c r="N260" i="1" s="1"/>
  <c r="O262" i="1"/>
  <c r="O261" i="1" s="1"/>
  <c r="P262" i="1"/>
  <c r="P261" i="1"/>
  <c r="M263" i="1"/>
  <c r="M261" i="1" s="1"/>
  <c r="J264" i="1"/>
  <c r="J263" i="1" s="1"/>
  <c r="N264" i="1"/>
  <c r="N263" i="1" s="1"/>
  <c r="O264" i="1"/>
  <c r="O263" i="1" s="1"/>
  <c r="P264" i="1"/>
  <c r="P263" i="1" s="1"/>
  <c r="J267" i="1"/>
  <c r="J266" i="1" s="1"/>
  <c r="L267" i="1"/>
  <c r="L263" i="1"/>
  <c r="L261" i="1"/>
  <c r="N267" i="1"/>
  <c r="N266" i="1" s="1"/>
  <c r="O267" i="1"/>
  <c r="O266" i="1"/>
  <c r="P267" i="1"/>
  <c r="P266" i="1" s="1"/>
  <c r="L269" i="1"/>
  <c r="J271" i="1"/>
  <c r="J270" i="1" s="1"/>
  <c r="N271" i="1"/>
  <c r="N270" i="1" s="1"/>
  <c r="O271" i="1"/>
  <c r="O270" i="1" s="1"/>
  <c r="P271" i="1"/>
  <c r="P270" i="1" s="1"/>
  <c r="J274" i="1"/>
  <c r="J273" i="1" s="1"/>
  <c r="N274" i="1"/>
  <c r="N273" i="1"/>
  <c r="O274" i="1"/>
  <c r="O273" i="1" s="1"/>
  <c r="P274" i="1"/>
  <c r="P273" i="1" s="1"/>
  <c r="N276" i="1"/>
  <c r="O276" i="1"/>
  <c r="P276" i="1"/>
  <c r="L277" i="1"/>
  <c r="L276" i="1" s="1"/>
  <c r="M277" i="1"/>
  <c r="M276" i="1" s="1"/>
  <c r="N279" i="1"/>
  <c r="N278" i="1" s="1"/>
  <c r="O279" i="1"/>
  <c r="O278" i="1" s="1"/>
  <c r="P279" i="1"/>
  <c r="P278" i="1"/>
  <c r="J282" i="1"/>
  <c r="J281" i="1" s="1"/>
  <c r="J277" i="1" s="1"/>
  <c r="J276" i="1" s="1"/>
  <c r="N282" i="1"/>
  <c r="N281" i="1" s="1"/>
  <c r="N277" i="1" s="1"/>
  <c r="O282" i="1"/>
  <c r="O281" i="1" s="1"/>
  <c r="O277" i="1" s="1"/>
  <c r="P282" i="1"/>
  <c r="P281" i="1" s="1"/>
  <c r="P277" i="1" s="1"/>
  <c r="L286" i="1"/>
  <c r="L284" i="1"/>
  <c r="M286" i="1"/>
  <c r="M284" i="1" s="1"/>
  <c r="J287" i="1"/>
  <c r="J286" i="1"/>
  <c r="J285" i="1"/>
  <c r="J284" i="1"/>
  <c r="N287" i="1"/>
  <c r="N286" i="1"/>
  <c r="N285" i="1"/>
  <c r="N284" i="1" s="1"/>
  <c r="O287" i="1"/>
  <c r="O286" i="1" s="1"/>
  <c r="O285" i="1" s="1"/>
  <c r="O284" i="1" s="1"/>
  <c r="P287" i="1"/>
  <c r="P286" i="1" s="1"/>
  <c r="P285" i="1" s="1"/>
  <c r="P284" i="1" s="1"/>
  <c r="L292" i="1"/>
  <c r="M292" i="1"/>
  <c r="J293" i="1"/>
  <c r="J292" i="1"/>
  <c r="N293" i="1"/>
  <c r="N292" i="1"/>
  <c r="O293" i="1"/>
  <c r="O292" i="1" s="1"/>
  <c r="P293" i="1"/>
  <c r="P292" i="1"/>
  <c r="L295" i="1"/>
  <c r="M295" i="1"/>
  <c r="J296" i="1"/>
  <c r="J295" i="1"/>
  <c r="J291" i="1" s="1"/>
  <c r="J290" i="1" s="1"/>
  <c r="N296" i="1"/>
  <c r="N295" i="1"/>
  <c r="N291" i="1" s="1"/>
  <c r="N290" i="1" s="1"/>
  <c r="O296" i="1"/>
  <c r="O295" i="1" s="1"/>
  <c r="P296" i="1"/>
  <c r="P295" i="1"/>
  <c r="P291" i="1" s="1"/>
  <c r="P290" i="1" s="1"/>
  <c r="P302" i="1"/>
  <c r="P301" i="1" s="1"/>
  <c r="N303" i="1"/>
  <c r="N302" i="1"/>
  <c r="N301" i="1" s="1"/>
  <c r="N300" i="1" s="1"/>
  <c r="N299" i="1" s="1"/>
  <c r="O305" i="1"/>
  <c r="O304" i="1" s="1"/>
  <c r="P305" i="1"/>
  <c r="P304" i="1" s="1"/>
  <c r="N306" i="1"/>
  <c r="N305" i="1"/>
  <c r="N304" i="1"/>
  <c r="L309" i="1"/>
  <c r="L307" i="1"/>
  <c r="M309" i="1"/>
  <c r="M307" i="1"/>
  <c r="J310" i="1"/>
  <c r="J309" i="1"/>
  <c r="J308" i="1"/>
  <c r="J307" i="1"/>
  <c r="N310" i="1"/>
  <c r="N309" i="1"/>
  <c r="N308" i="1" s="1"/>
  <c r="N307" i="1" s="1"/>
  <c r="O310" i="1"/>
  <c r="O309" i="1"/>
  <c r="O308" i="1"/>
  <c r="O307" i="1"/>
  <c r="P310" i="1"/>
  <c r="P309" i="1"/>
  <c r="P308" i="1"/>
  <c r="P307" i="1"/>
  <c r="M325" i="1"/>
  <c r="M318" i="1"/>
  <c r="L327" i="1"/>
  <c r="M327" i="1"/>
  <c r="N327" i="1"/>
  <c r="O327" i="1"/>
  <c r="J328" i="1"/>
  <c r="J329" i="1"/>
  <c r="J327" i="1"/>
  <c r="J330" i="1"/>
  <c r="L330" i="1"/>
  <c r="M330" i="1"/>
  <c r="N330" i="1"/>
  <c r="N331" i="1"/>
  <c r="J332" i="1"/>
  <c r="J331" i="1"/>
  <c r="J333" i="1"/>
  <c r="N333" i="1"/>
  <c r="O333" i="1"/>
  <c r="P333" i="1"/>
  <c r="L336" i="1"/>
  <c r="M336" i="1"/>
  <c r="J338" i="1"/>
  <c r="L338" i="1"/>
  <c r="M338" i="1"/>
  <c r="N338" i="1"/>
  <c r="O338" i="1"/>
  <c r="P338" i="1"/>
  <c r="J340" i="1"/>
  <c r="J339" i="1"/>
  <c r="N340" i="1"/>
  <c r="N339" i="1"/>
  <c r="O340" i="1"/>
  <c r="O339" i="1"/>
  <c r="P340" i="1"/>
  <c r="P339" i="1"/>
  <c r="J343" i="1"/>
  <c r="J342" i="1"/>
  <c r="N343" i="1"/>
  <c r="N342" i="1"/>
  <c r="O343" i="1"/>
  <c r="O342" i="1"/>
  <c r="P343" i="1"/>
  <c r="P342" i="1"/>
  <c r="J348" i="1"/>
  <c r="J347" i="1"/>
  <c r="N348" i="1"/>
  <c r="N347" i="1"/>
  <c r="O348" i="1"/>
  <c r="O347" i="1"/>
  <c r="P348" i="1"/>
  <c r="P347" i="1"/>
  <c r="L352" i="1"/>
  <c r="M352" i="1"/>
  <c r="J353" i="1"/>
  <c r="J352" i="1"/>
  <c r="J351" i="1"/>
  <c r="J350" i="1"/>
  <c r="N353" i="1"/>
  <c r="N352" i="1"/>
  <c r="N351" i="1"/>
  <c r="N350" i="1"/>
  <c r="O353" i="1"/>
  <c r="O352" i="1"/>
  <c r="O351" i="1"/>
  <c r="O350" i="1"/>
  <c r="P353" i="1"/>
  <c r="P352" i="1"/>
  <c r="P351" i="1"/>
  <c r="P350" i="1"/>
  <c r="L355" i="1"/>
  <c r="M355" i="1"/>
  <c r="J356" i="1"/>
  <c r="J355" i="1"/>
  <c r="N356" i="1"/>
  <c r="N355" i="1"/>
  <c r="O356" i="1"/>
  <c r="O355" i="1"/>
  <c r="P356" i="1"/>
  <c r="P355" i="1"/>
  <c r="L358" i="1"/>
  <c r="M358" i="1"/>
  <c r="J360" i="1"/>
  <c r="J358" i="1"/>
  <c r="N360" i="1"/>
  <c r="N358" i="1"/>
  <c r="O360" i="1"/>
  <c r="O358" i="1"/>
  <c r="P360" i="1"/>
  <c r="P358" i="1"/>
  <c r="J362" i="1"/>
  <c r="L362" i="1"/>
  <c r="M362" i="1"/>
  <c r="J363" i="1"/>
  <c r="N363" i="1"/>
  <c r="N362" i="1"/>
  <c r="O363" i="1"/>
  <c r="O362" i="1"/>
  <c r="P363" i="1"/>
  <c r="P362" i="1"/>
  <c r="J366" i="1"/>
  <c r="N366" i="1"/>
  <c r="O366" i="1"/>
  <c r="P366" i="1"/>
  <c r="N367" i="1"/>
  <c r="O367" i="1"/>
  <c r="P367" i="1"/>
  <c r="M369" i="1"/>
  <c r="J370" i="1"/>
  <c r="L370" i="1"/>
  <c r="L369" i="1"/>
  <c r="M370" i="1"/>
  <c r="N370" i="1"/>
  <c r="O370" i="1"/>
  <c r="O369" i="1" s="1"/>
  <c r="P370" i="1"/>
  <c r="P369" i="1" s="1"/>
  <c r="J371" i="1"/>
  <c r="L371" i="1"/>
  <c r="M371" i="1"/>
  <c r="N372" i="1"/>
  <c r="N369" i="1"/>
  <c r="O372" i="1"/>
  <c r="P372" i="1"/>
  <c r="J373" i="1"/>
  <c r="J372" i="1"/>
  <c r="L375" i="1"/>
  <c r="L374" i="1"/>
  <c r="L376" i="1"/>
  <c r="M376" i="1"/>
  <c r="M375" i="1"/>
  <c r="M374" i="1"/>
  <c r="J377" i="1"/>
  <c r="J376" i="1"/>
  <c r="J375" i="1"/>
  <c r="J374" i="1"/>
  <c r="N377" i="1"/>
  <c r="N376" i="1"/>
  <c r="N375" i="1"/>
  <c r="N374" i="1"/>
  <c r="O377" i="1"/>
  <c r="O376" i="1"/>
  <c r="O375" i="1"/>
  <c r="O374" i="1"/>
  <c r="P377" i="1"/>
  <c r="P376" i="1"/>
  <c r="P375" i="1"/>
  <c r="P374" i="1"/>
  <c r="N382" i="1"/>
  <c r="N381" i="1" s="1"/>
  <c r="N380" i="1" s="1"/>
  <c r="N379" i="1" s="1"/>
  <c r="N318" i="1" s="1"/>
  <c r="O391" i="1"/>
  <c r="O390" i="1" s="1"/>
  <c r="O389" i="1" s="1"/>
  <c r="L386" i="1"/>
  <c r="M386" i="1"/>
  <c r="N387" i="1"/>
  <c r="N386" i="1"/>
  <c r="N385" i="1"/>
  <c r="N384" i="1"/>
  <c r="O387" i="1"/>
  <c r="O386" i="1" s="1"/>
  <c r="O385" i="1" s="1"/>
  <c r="O384" i="1" s="1"/>
  <c r="P387" i="1"/>
  <c r="P386" i="1" s="1"/>
  <c r="P385" i="1" s="1"/>
  <c r="P384" i="1" s="1"/>
  <c r="J388" i="1"/>
  <c r="J387" i="1"/>
  <c r="J386" i="1"/>
  <c r="J385" i="1"/>
  <c r="J384" i="1"/>
  <c r="N391" i="1"/>
  <c r="N390" i="1"/>
  <c r="N389" i="1"/>
  <c r="P391" i="1"/>
  <c r="P390" i="1" s="1"/>
  <c r="P389" i="1" s="1"/>
  <c r="L392" i="1"/>
  <c r="L389" i="1"/>
  <c r="M392" i="1"/>
  <c r="M389" i="1"/>
  <c r="J393" i="1"/>
  <c r="J392" i="1"/>
  <c r="N393" i="1"/>
  <c r="N392" i="1"/>
  <c r="O393" i="1"/>
  <c r="O392" i="1" s="1"/>
  <c r="P393" i="1"/>
  <c r="P392" i="1" s="1"/>
  <c r="J395" i="1"/>
  <c r="N395" i="1"/>
  <c r="O395" i="1"/>
  <c r="P395" i="1"/>
  <c r="N397" i="1"/>
  <c r="O397" i="1"/>
  <c r="P397" i="1"/>
  <c r="J398" i="1"/>
  <c r="N399" i="1"/>
  <c r="N404" i="1" s="1"/>
  <c r="N403" i="1" s="1"/>
  <c r="J406" i="1"/>
  <c r="J405" i="1"/>
  <c r="K406" i="1"/>
  <c r="L406" i="1"/>
  <c r="M406" i="1"/>
  <c r="N406" i="1"/>
  <c r="N405" i="1"/>
  <c r="O406" i="1"/>
  <c r="O405" i="1" s="1"/>
  <c r="P406" i="1"/>
  <c r="P405" i="1" s="1"/>
  <c r="L411" i="1"/>
  <c r="M411" i="1"/>
  <c r="N412" i="1"/>
  <c r="N411" i="1"/>
  <c r="O412" i="1"/>
  <c r="O411" i="1" s="1"/>
  <c r="P412" i="1"/>
  <c r="P411" i="1" s="1"/>
  <c r="J413" i="1"/>
  <c r="J412" i="1"/>
  <c r="J411" i="1"/>
  <c r="J417" i="1"/>
  <c r="N417" i="1"/>
  <c r="O417" i="1"/>
  <c r="P417" i="1"/>
  <c r="L423" i="1"/>
  <c r="M423" i="1"/>
  <c r="J424" i="1"/>
  <c r="J423" i="1"/>
  <c r="N424" i="1"/>
  <c r="N423" i="1"/>
  <c r="O424" i="1"/>
  <c r="O423" i="1" s="1"/>
  <c r="P424" i="1"/>
  <c r="P423" i="1" s="1"/>
  <c r="L426" i="1"/>
  <c r="M426" i="1"/>
  <c r="J427" i="1"/>
  <c r="J426" i="1"/>
  <c r="N427" i="1"/>
  <c r="N426" i="1"/>
  <c r="O427" i="1"/>
  <c r="O426" i="1"/>
  <c r="P427" i="1"/>
  <c r="P426" i="1"/>
  <c r="L429" i="1"/>
  <c r="M429" i="1"/>
  <c r="J430" i="1"/>
  <c r="J429" i="1"/>
  <c r="N430" i="1"/>
  <c r="N429" i="1"/>
  <c r="O430" i="1"/>
  <c r="O429" i="1" s="1"/>
  <c r="P430" i="1"/>
  <c r="P429" i="1" s="1"/>
  <c r="L433" i="1"/>
  <c r="L432" i="1"/>
  <c r="M433" i="1"/>
  <c r="M432" i="1"/>
  <c r="N436" i="1"/>
  <c r="N433" i="1"/>
  <c r="N432" i="1"/>
  <c r="O436" i="1"/>
  <c r="O433" i="1"/>
  <c r="O432" i="1"/>
  <c r="P436" i="1"/>
  <c r="P433" i="1"/>
  <c r="P432" i="1"/>
  <c r="J437" i="1"/>
  <c r="J436" i="1"/>
  <c r="J433" i="1"/>
  <c r="J432" i="1"/>
  <c r="N439" i="1"/>
  <c r="O439" i="1"/>
  <c r="P439" i="1"/>
  <c r="J441" i="1"/>
  <c r="J438" i="1"/>
  <c r="K441" i="1"/>
  <c r="L441" i="1"/>
  <c r="M441" i="1"/>
  <c r="N441" i="1"/>
  <c r="N438" i="1" s="1"/>
  <c r="O441" i="1"/>
  <c r="P441" i="1"/>
  <c r="J444" i="1"/>
  <c r="J443" i="1"/>
  <c r="N444" i="1"/>
  <c r="N443" i="1"/>
  <c r="O444" i="1"/>
  <c r="O443" i="1"/>
  <c r="P444" i="1"/>
  <c r="P443" i="1"/>
  <c r="J447" i="1"/>
  <c r="J446" i="1"/>
  <c r="N447" i="1"/>
  <c r="N446" i="1"/>
  <c r="O447" i="1"/>
  <c r="O446" i="1"/>
  <c r="P447" i="1"/>
  <c r="P446" i="1"/>
  <c r="AC447" i="1"/>
  <c r="N450" i="1"/>
  <c r="N449" i="1"/>
  <c r="O450" i="1"/>
  <c r="O449" i="1"/>
  <c r="P450" i="1"/>
  <c r="P449" i="1"/>
  <c r="J451" i="1"/>
  <c r="J450" i="1"/>
  <c r="J449" i="1"/>
  <c r="L452" i="1"/>
  <c r="M452" i="1"/>
  <c r="P452" i="1"/>
  <c r="N453" i="1"/>
  <c r="N452" i="1"/>
  <c r="O453" i="1"/>
  <c r="O452" i="1"/>
  <c r="P453" i="1"/>
  <c r="L455" i="1"/>
  <c r="M455" i="1"/>
  <c r="J459" i="1"/>
  <c r="J458" i="1"/>
  <c r="L459" i="1"/>
  <c r="L458" i="1"/>
  <c r="M459" i="1"/>
  <c r="M458" i="1"/>
  <c r="N459" i="1"/>
  <c r="N458" i="1"/>
  <c r="O459" i="1"/>
  <c r="O458" i="1"/>
  <c r="P459" i="1"/>
  <c r="P458" i="1"/>
  <c r="N464" i="1"/>
  <c r="O464" i="1"/>
  <c r="O463" i="1"/>
  <c r="P464" i="1"/>
  <c r="P463" i="1"/>
  <c r="J465" i="1"/>
  <c r="J464" i="1"/>
  <c r="N466" i="1"/>
  <c r="O466" i="1"/>
  <c r="P466" i="1"/>
  <c r="J467" i="1"/>
  <c r="J466" i="1"/>
  <c r="J469" i="1"/>
  <c r="J468" i="1"/>
  <c r="N469" i="1"/>
  <c r="N468" i="1" s="1"/>
  <c r="O469" i="1"/>
  <c r="O468" i="1" s="1"/>
  <c r="P469" i="1"/>
  <c r="P468" i="1" s="1"/>
  <c r="L471" i="1"/>
  <c r="M471" i="1"/>
  <c r="M399" i="1" s="1"/>
  <c r="M317" i="1" s="1"/>
  <c r="J473" i="1"/>
  <c r="J472" i="1"/>
  <c r="N473" i="1"/>
  <c r="N472" i="1"/>
  <c r="O472" i="1"/>
  <c r="O471" i="1" s="1"/>
  <c r="O399" i="1" s="1"/>
  <c r="P472" i="1"/>
  <c r="J475" i="1"/>
  <c r="J474" i="1"/>
  <c r="N475" i="1"/>
  <c r="N474" i="1"/>
  <c r="J161" i="2"/>
  <c r="J160" i="2" s="1"/>
  <c r="J159" i="2" s="1"/>
  <c r="J154" i="2" s="1"/>
  <c r="J226" i="1"/>
  <c r="N463" i="1"/>
  <c r="J397" i="1"/>
  <c r="J391" i="1"/>
  <c r="J389" i="1"/>
  <c r="J152" i="1"/>
  <c r="J134" i="1"/>
  <c r="L399" i="1"/>
  <c r="H250" i="2"/>
  <c r="J325" i="1"/>
  <c r="O112" i="1"/>
  <c r="O106" i="1"/>
  <c r="J112" i="1"/>
  <c r="J106" i="1"/>
  <c r="N98" i="1"/>
  <c r="M93" i="1"/>
  <c r="M72" i="1"/>
  <c r="M71" i="1"/>
  <c r="M70" i="1"/>
  <c r="M69" i="1"/>
  <c r="O72" i="1"/>
  <c r="O71" i="1"/>
  <c r="O70" i="1"/>
  <c r="O69" i="1"/>
  <c r="J72" i="1"/>
  <c r="J71" i="1"/>
  <c r="J70" i="1"/>
  <c r="J69" i="1"/>
  <c r="P31" i="1"/>
  <c r="P30" i="1"/>
  <c r="J275" i="2"/>
  <c r="J274" i="2" s="1"/>
  <c r="J273" i="2" s="1"/>
  <c r="J272" i="2" s="1"/>
  <c r="J271" i="2" s="1"/>
  <c r="H50" i="2"/>
  <c r="H49" i="2" s="1"/>
  <c r="L290" i="1"/>
  <c r="N226" i="1"/>
  <c r="J98" i="1"/>
  <c r="L31" i="1"/>
  <c r="L30" i="1"/>
  <c r="O31" i="1"/>
  <c r="O30" i="1"/>
  <c r="J217" i="2"/>
  <c r="I212" i="2"/>
  <c r="L161" i="2"/>
  <c r="L160" i="2" s="1"/>
  <c r="H161" i="2"/>
  <c r="H160" i="2" s="1"/>
  <c r="H159" i="2" s="1"/>
  <c r="H154" i="2" s="1"/>
  <c r="L132" i="2"/>
  <c r="L131" i="2" s="1"/>
  <c r="L122" i="2" s="1"/>
  <c r="L121" i="2" s="1"/>
  <c r="L27" i="1"/>
  <c r="L26" i="1"/>
  <c r="L25" i="1" s="1"/>
  <c r="L21" i="1" s="1"/>
  <c r="H132" i="2"/>
  <c r="H131" i="2" s="1"/>
  <c r="L325" i="1"/>
  <c r="P226" i="1"/>
  <c r="P112" i="1"/>
  <c r="P106" i="1"/>
  <c r="L112" i="1"/>
  <c r="L106" i="1"/>
  <c r="L35" i="1"/>
  <c r="J31" i="1"/>
  <c r="J30" i="1"/>
  <c r="J21" i="1"/>
  <c r="K285" i="2"/>
  <c r="H201" i="2"/>
  <c r="H200" i="2" s="1"/>
  <c r="I191" i="2"/>
  <c r="I190" i="2" s="1"/>
  <c r="H142" i="2"/>
  <c r="L124" i="2"/>
  <c r="H111" i="2"/>
  <c r="H110" i="2" s="1"/>
  <c r="H99" i="2"/>
  <c r="H98" i="2" s="1"/>
  <c r="I79" i="2"/>
  <c r="I78" i="2" s="1"/>
  <c r="I77" i="2" s="1"/>
  <c r="K161" i="2"/>
  <c r="K160" i="2" s="1"/>
  <c r="K201" i="2"/>
  <c r="K200" i="2" s="1"/>
  <c r="L172" i="2"/>
  <c r="L171" i="2" s="1"/>
  <c r="L170" i="2" s="1"/>
  <c r="L169" i="2" s="1"/>
  <c r="H290" i="2"/>
  <c r="J285" i="2"/>
  <c r="I217" i="2"/>
  <c r="L212" i="2"/>
  <c r="H212" i="2"/>
  <c r="K250" i="2"/>
  <c r="I161" i="2"/>
  <c r="I160" i="2" s="1"/>
  <c r="I159" i="2" s="1"/>
  <c r="I154" i="2" s="1"/>
  <c r="P330" i="1"/>
  <c r="P327" i="1"/>
  <c r="P260" i="1"/>
  <c r="J471" i="1"/>
  <c r="J369" i="1"/>
  <c r="P471" i="1"/>
  <c r="P399" i="1" s="1"/>
  <c r="J399" i="1"/>
  <c r="J404" i="1" s="1"/>
  <c r="J403" i="1" s="1"/>
  <c r="N471" i="1"/>
  <c r="J463" i="1"/>
  <c r="J318" i="1"/>
  <c r="J326" i="1"/>
  <c r="L318" i="1"/>
  <c r="N224" i="1"/>
  <c r="N223" i="1" s="1"/>
  <c r="N225" i="1"/>
  <c r="J225" i="1"/>
  <c r="J224" i="1"/>
  <c r="J223" i="1" s="1"/>
  <c r="N234" i="1"/>
  <c r="N233" i="1" s="1"/>
  <c r="J219" i="1"/>
  <c r="J216" i="1"/>
  <c r="N325" i="1"/>
  <c r="N326" i="1"/>
  <c r="J175" i="1"/>
  <c r="O206" i="1"/>
  <c r="O204" i="1" s="1"/>
  <c r="N134" i="1"/>
  <c r="O134" i="1"/>
  <c r="P98" i="1"/>
  <c r="P93" i="1"/>
  <c r="J166" i="1"/>
  <c r="J93" i="1"/>
  <c r="J234" i="1"/>
  <c r="J233" i="1" s="1"/>
  <c r="P224" i="1"/>
  <c r="P225" i="1"/>
  <c r="J207" i="1"/>
  <c r="J130" i="1"/>
  <c r="J105" i="1"/>
  <c r="M112" i="1"/>
  <c r="M106" i="1"/>
  <c r="P207" i="1"/>
  <c r="N93" i="1"/>
  <c r="J85" i="1"/>
  <c r="J84" i="1"/>
  <c r="L71" i="1"/>
  <c r="L70" i="1"/>
  <c r="L69" i="1" s="1"/>
  <c r="M27" i="1"/>
  <c r="M26" i="1"/>
  <c r="M25" i="1"/>
  <c r="M21" i="1" s="1"/>
  <c r="N207" i="1"/>
  <c r="P85" i="1"/>
  <c r="P84" i="1"/>
  <c r="N31" i="1"/>
  <c r="N30" i="1"/>
  <c r="L98" i="1"/>
  <c r="L93" i="1"/>
  <c r="M34" i="1"/>
  <c r="M32" i="1"/>
  <c r="M31" i="1"/>
  <c r="M30" i="1"/>
  <c r="L317" i="1"/>
  <c r="I211" i="2"/>
  <c r="O331" i="1"/>
  <c r="O330" i="1"/>
  <c r="O325" i="1" s="1"/>
  <c r="O326" i="1" s="1"/>
  <c r="J83" i="1"/>
  <c r="J215" i="1"/>
  <c r="J317" i="1"/>
  <c r="J324" i="1"/>
  <c r="J20" i="1"/>
  <c r="J11" i="1"/>
  <c r="P83" i="1"/>
  <c r="J174" i="1"/>
  <c r="J173" i="1"/>
  <c r="N226" i="5" l="1"/>
  <c r="N225" i="5" s="1"/>
  <c r="N206" i="5"/>
  <c r="N204" i="5" s="1"/>
  <c r="P32" i="4"/>
  <c r="P116" i="4"/>
  <c r="R116" i="4"/>
  <c r="T116" i="4"/>
  <c r="J99" i="2"/>
  <c r="I194" i="3"/>
  <c r="I193" i="3" s="1"/>
  <c r="I192" i="3" s="1"/>
  <c r="I191" i="3" s="1"/>
  <c r="H194" i="3"/>
  <c r="H193" i="3" s="1"/>
  <c r="H192" i="3" s="1"/>
  <c r="H191" i="3" s="1"/>
  <c r="I290" i="2"/>
  <c r="N317" i="1"/>
  <c r="N324" i="1"/>
  <c r="O317" i="1"/>
  <c r="O174" i="1"/>
  <c r="O173" i="1"/>
  <c r="O166" i="1"/>
  <c r="M152" i="1"/>
  <c r="N105" i="1"/>
  <c r="O21" i="1"/>
  <c r="N173" i="1"/>
  <c r="N174" i="1"/>
  <c r="N166" i="1"/>
  <c r="M105" i="1"/>
  <c r="N85" i="1"/>
  <c r="N84" i="1" s="1"/>
  <c r="N83" i="1" s="1"/>
  <c r="M173" i="1"/>
  <c r="M174" i="1"/>
  <c r="N152" i="1"/>
  <c r="P152" i="1"/>
  <c r="P105" i="1"/>
  <c r="L105" i="1"/>
  <c r="M85" i="1"/>
  <c r="M84" i="1" s="1"/>
  <c r="M83" i="1" s="1"/>
  <c r="M20" i="1" s="1"/>
  <c r="M12" i="1" s="1"/>
  <c r="N21" i="1"/>
  <c r="P173" i="1"/>
  <c r="P174" i="1"/>
  <c r="L174" i="1"/>
  <c r="L173" i="1"/>
  <c r="O152" i="1"/>
  <c r="O105" i="1"/>
  <c r="L85" i="1"/>
  <c r="L84" i="1" s="1"/>
  <c r="L83" i="1" s="1"/>
  <c r="L20" i="1" s="1"/>
  <c r="L12" i="1" s="1"/>
  <c r="P21" i="1"/>
  <c r="M333" i="5"/>
  <c r="O246" i="5"/>
  <c r="I233" i="3"/>
  <c r="I228" i="3" s="1"/>
  <c r="I221" i="3" s="1"/>
  <c r="J117" i="3"/>
  <c r="H330" i="3"/>
  <c r="H329" i="3" s="1"/>
  <c r="I330" i="3"/>
  <c r="I329" i="3" s="1"/>
  <c r="J233" i="3"/>
  <c r="J228" i="3" s="1"/>
  <c r="J221" i="3" s="1"/>
  <c r="J190" i="3" s="1"/>
  <c r="H306" i="3"/>
  <c r="J143" i="3"/>
  <c r="J142" i="3" s="1"/>
  <c r="H228" i="3"/>
  <c r="H230" i="3"/>
  <c r="I277" i="3"/>
  <c r="I305" i="3"/>
  <c r="I304" i="3" s="1"/>
  <c r="I295" i="3" s="1"/>
  <c r="I268" i="3"/>
  <c r="I267" i="3" s="1"/>
  <c r="I266" i="3" s="1"/>
  <c r="I257" i="3" s="1"/>
  <c r="J116" i="3"/>
  <c r="J115" i="3" s="1"/>
  <c r="I56" i="3"/>
  <c r="I55" i="3" s="1"/>
  <c r="I159" i="3"/>
  <c r="I158" i="3" s="1"/>
  <c r="J315" i="3"/>
  <c r="J305" i="3" s="1"/>
  <c r="J304" i="3" s="1"/>
  <c r="J295" i="3" s="1"/>
  <c r="I116" i="3"/>
  <c r="I115" i="3" s="1"/>
  <c r="I143" i="3"/>
  <c r="I142" i="3" s="1"/>
  <c r="J56" i="3"/>
  <c r="J55" i="3" s="1"/>
  <c r="O71" i="5"/>
  <c r="O70" i="5" s="1"/>
  <c r="O69" i="5" s="1"/>
  <c r="J105" i="5"/>
  <c r="J242" i="5"/>
  <c r="J241" i="5" s="1"/>
  <c r="J134" i="5"/>
  <c r="J20" i="5"/>
  <c r="J11" i="5" s="1"/>
  <c r="J130" i="5"/>
  <c r="J152" i="5"/>
  <c r="L117" i="5"/>
  <c r="P117" i="5"/>
  <c r="L130" i="5"/>
  <c r="P130" i="5"/>
  <c r="L175" i="5"/>
  <c r="P175" i="5"/>
  <c r="P174" i="5" s="1"/>
  <c r="L35" i="5"/>
  <c r="L31" i="5" s="1"/>
  <c r="L30" i="5" s="1"/>
  <c r="L21" i="5" s="1"/>
  <c r="M130" i="5"/>
  <c r="O291" i="5"/>
  <c r="O290" i="5" s="1"/>
  <c r="J291" i="5"/>
  <c r="J290" i="5" s="1"/>
  <c r="N341" i="5"/>
  <c r="N342" i="5" s="1"/>
  <c r="P494" i="5"/>
  <c r="P83" i="5"/>
  <c r="O130" i="5"/>
  <c r="O175" i="5"/>
  <c r="O174" i="5" s="1"/>
  <c r="P291" i="5"/>
  <c r="P290" i="5" s="1"/>
  <c r="M241" i="5"/>
  <c r="M240" i="5" s="1"/>
  <c r="O166" i="5"/>
  <c r="P21" i="5"/>
  <c r="H285" i="3"/>
  <c r="H284" i="3" s="1"/>
  <c r="H277" i="3" s="1"/>
  <c r="P438" i="1"/>
  <c r="O333" i="5"/>
  <c r="O340" i="5"/>
  <c r="P333" i="5"/>
  <c r="P340" i="5"/>
  <c r="N166" i="5"/>
  <c r="O191" i="5"/>
  <c r="N363" i="5"/>
  <c r="N21" i="5"/>
  <c r="M166" i="5"/>
  <c r="L333" i="5"/>
  <c r="J249" i="3"/>
  <c r="J248" i="3" s="1"/>
  <c r="J247" i="3" s="1"/>
  <c r="J246" i="3" s="1"/>
  <c r="I175" i="3"/>
  <c r="I37" i="3"/>
  <c r="I36" i="3" s="1"/>
  <c r="I21" i="3" s="1"/>
  <c r="I19" i="3" s="1"/>
  <c r="J175" i="3"/>
  <c r="J141" i="3" s="1"/>
  <c r="J201" i="3"/>
  <c r="I249" i="3"/>
  <c r="I248" i="3" s="1"/>
  <c r="I247" i="3" s="1"/>
  <c r="I246" i="3" s="1"/>
  <c r="I201" i="3"/>
  <c r="J277" i="3"/>
  <c r="J37" i="3"/>
  <c r="J36" i="3" s="1"/>
  <c r="J21" i="3" s="1"/>
  <c r="J19" i="3" s="1"/>
  <c r="H249" i="3"/>
  <c r="H248" i="3" s="1"/>
  <c r="H247" i="3" s="1"/>
  <c r="H246" i="3" s="1"/>
  <c r="J211" i="2"/>
  <c r="L290" i="2"/>
  <c r="J234" i="2"/>
  <c r="J281" i="2"/>
  <c r="M191" i="1"/>
  <c r="L191" i="1"/>
  <c r="L190" i="1" s="1"/>
  <c r="L189" i="1" s="1"/>
  <c r="N191" i="1"/>
  <c r="L215" i="1"/>
  <c r="N215" i="1"/>
  <c r="L240" i="1"/>
  <c r="M240" i="1"/>
  <c r="L260" i="1"/>
  <c r="J260" i="1"/>
  <c r="M290" i="1"/>
  <c r="P250" i="1"/>
  <c r="P246" i="1"/>
  <c r="P241" i="1" s="1"/>
  <c r="P240" i="1" s="1"/>
  <c r="M215" i="1"/>
  <c r="M260" i="1"/>
  <c r="N246" i="1"/>
  <c r="N241" i="1" s="1"/>
  <c r="N240" i="1" s="1"/>
  <c r="N250" i="1"/>
  <c r="J191" i="1"/>
  <c r="O260" i="1"/>
  <c r="O226" i="1"/>
  <c r="P191" i="1"/>
  <c r="O191" i="1"/>
  <c r="K217" i="2"/>
  <c r="H217" i="2"/>
  <c r="H211" i="2" s="1"/>
  <c r="H206" i="2" s="1"/>
  <c r="H199" i="2" s="1"/>
  <c r="J290" i="2"/>
  <c r="J280" i="2" s="1"/>
  <c r="J279" i="2" s="1"/>
  <c r="J270" i="2" s="1"/>
  <c r="L285" i="2"/>
  <c r="L281" i="2" s="1"/>
  <c r="J250" i="2"/>
  <c r="H255" i="2"/>
  <c r="K212" i="2"/>
  <c r="K142" i="2"/>
  <c r="K138" i="2" s="1"/>
  <c r="K137" i="2" s="1"/>
  <c r="H124" i="2"/>
  <c r="H123" i="2" s="1"/>
  <c r="H122" i="2" s="1"/>
  <c r="H121" i="2" s="1"/>
  <c r="H120" i="2" s="1"/>
  <c r="K99" i="2"/>
  <c r="K98" i="2" s="1"/>
  <c r="J302" i="2"/>
  <c r="L250" i="2"/>
  <c r="L201" i="2"/>
  <c r="L200" i="2" s="1"/>
  <c r="H172" i="2"/>
  <c r="H171" i="2" s="1"/>
  <c r="H170" i="2" s="1"/>
  <c r="H169" i="2" s="1"/>
  <c r="J111" i="2"/>
  <c r="J110" i="2" s="1"/>
  <c r="I250" i="2"/>
  <c r="I184" i="2"/>
  <c r="I179" i="2" s="1"/>
  <c r="I29" i="2"/>
  <c r="I28" i="2" s="1"/>
  <c r="H138" i="2"/>
  <c r="H137" i="2" s="1"/>
  <c r="J206" i="2"/>
  <c r="J199" i="2" s="1"/>
  <c r="I302" i="2"/>
  <c r="I172" i="2"/>
  <c r="I171" i="2" s="1"/>
  <c r="I170" i="2" s="1"/>
  <c r="I169" i="2" s="1"/>
  <c r="L142" i="2"/>
  <c r="L138" i="2" s="1"/>
  <c r="L137" i="2" s="1"/>
  <c r="K124" i="2"/>
  <c r="K50" i="2"/>
  <c r="K49" i="2" s="1"/>
  <c r="K48" i="2" s="1"/>
  <c r="K47" i="2" s="1"/>
  <c r="I227" i="2"/>
  <c r="I226" i="2" s="1"/>
  <c r="I225" i="2" s="1"/>
  <c r="I224" i="2" s="1"/>
  <c r="L211" i="2"/>
  <c r="L206" i="2" s="1"/>
  <c r="J191" i="2"/>
  <c r="J190" i="2" s="1"/>
  <c r="J184" i="2" s="1"/>
  <c r="J179" i="2" s="1"/>
  <c r="J168" i="2" s="1"/>
  <c r="J98" i="2"/>
  <c r="J97" i="2" s="1"/>
  <c r="J96" i="2" s="1"/>
  <c r="J95" i="2" s="1"/>
  <c r="I99" i="2"/>
  <c r="I98" i="2" s="1"/>
  <c r="L99" i="2"/>
  <c r="L98" i="2" s="1"/>
  <c r="J227" i="2"/>
  <c r="J226" i="2" s="1"/>
  <c r="J225" i="2" s="1"/>
  <c r="J224" i="2" s="1"/>
  <c r="H48" i="2"/>
  <c r="H47" i="2" s="1"/>
  <c r="K211" i="2"/>
  <c r="K206" i="2" s="1"/>
  <c r="I206" i="2"/>
  <c r="I199" i="2" s="1"/>
  <c r="I142" i="2"/>
  <c r="I138" i="2" s="1"/>
  <c r="I137" i="2" s="1"/>
  <c r="I121" i="2" s="1"/>
  <c r="I120" i="2" s="1"/>
  <c r="J79" i="2"/>
  <c r="J78" i="2" s="1"/>
  <c r="J77" i="2" s="1"/>
  <c r="J70" i="2" s="1"/>
  <c r="J46" i="2" s="1"/>
  <c r="K199" i="2"/>
  <c r="K281" i="2"/>
  <c r="I255" i="2"/>
  <c r="I111" i="2"/>
  <c r="I110" i="2" s="1"/>
  <c r="I21" i="2"/>
  <c r="I19" i="2" s="1"/>
  <c r="L302" i="2"/>
  <c r="L301" i="2" s="1"/>
  <c r="H97" i="2"/>
  <c r="H96" i="2" s="1"/>
  <c r="H95" i="2" s="1"/>
  <c r="H302" i="2"/>
  <c r="H301" i="2" s="1"/>
  <c r="I234" i="2"/>
  <c r="I285" i="2"/>
  <c r="I281" i="2" s="1"/>
  <c r="I280" i="2" s="1"/>
  <c r="I279" i="2" s="1"/>
  <c r="I270" i="2" s="1"/>
  <c r="L179" i="2"/>
  <c r="K227" i="2"/>
  <c r="K226" i="2" s="1"/>
  <c r="K225" i="2" s="1"/>
  <c r="K224" i="2" s="1"/>
  <c r="J142" i="2"/>
  <c r="J138" i="2" s="1"/>
  <c r="J137" i="2" s="1"/>
  <c r="J121" i="2" s="1"/>
  <c r="J120" i="2" s="1"/>
  <c r="H29" i="2"/>
  <c r="H28" i="2" s="1"/>
  <c r="H21" i="2" s="1"/>
  <c r="J29" i="2"/>
  <c r="J28" i="2" s="1"/>
  <c r="J21" i="2" s="1"/>
  <c r="K302" i="2"/>
  <c r="K301" i="2" s="1"/>
  <c r="H234" i="2"/>
  <c r="H285" i="2"/>
  <c r="H281" i="2" s="1"/>
  <c r="H280" i="2" s="1"/>
  <c r="H279" i="2" s="1"/>
  <c r="H270" i="2" s="1"/>
  <c r="H227" i="2"/>
  <c r="H226" i="2" s="1"/>
  <c r="H225" i="2" s="1"/>
  <c r="H224" i="2" s="1"/>
  <c r="L50" i="2"/>
  <c r="L49" i="2" s="1"/>
  <c r="L48" i="2" s="1"/>
  <c r="L47" i="2" s="1"/>
  <c r="L21" i="2" s="1"/>
  <c r="K290" i="2"/>
  <c r="K280" i="2" s="1"/>
  <c r="K279" i="2" s="1"/>
  <c r="K270" i="2" s="1"/>
  <c r="L227" i="2"/>
  <c r="L226" i="2" s="1"/>
  <c r="L225" i="2" s="1"/>
  <c r="L224" i="2" s="1"/>
  <c r="L255" i="2"/>
  <c r="K255" i="2"/>
  <c r="L234" i="2"/>
  <c r="K234" i="2"/>
  <c r="K179" i="2"/>
  <c r="K168" i="2" s="1"/>
  <c r="L159" i="2"/>
  <c r="L154" i="2" s="1"/>
  <c r="L120" i="2" s="1"/>
  <c r="K159" i="2"/>
  <c r="K154" i="2" s="1"/>
  <c r="K132" i="2"/>
  <c r="K131" i="2" s="1"/>
  <c r="K122" i="2" s="1"/>
  <c r="K121" i="2" s="1"/>
  <c r="L96" i="2"/>
  <c r="K95" i="2"/>
  <c r="L29" i="2"/>
  <c r="L28" i="2" s="1"/>
  <c r="K29" i="2"/>
  <c r="K28" i="2" s="1"/>
  <c r="P105" i="5"/>
  <c r="L152" i="5"/>
  <c r="L166" i="5"/>
  <c r="N173" i="5"/>
  <c r="O21" i="5"/>
  <c r="N85" i="5"/>
  <c r="N84" i="5" s="1"/>
  <c r="N83" i="5" s="1"/>
  <c r="M105" i="5"/>
  <c r="P166" i="5"/>
  <c r="O85" i="5"/>
  <c r="O84" i="5" s="1"/>
  <c r="O83" i="5" s="1"/>
  <c r="O300" i="5"/>
  <c r="O299" i="5" s="1"/>
  <c r="O152" i="5"/>
  <c r="L174" i="5"/>
  <c r="L173" i="5"/>
  <c r="M174" i="5"/>
  <c r="M173" i="5"/>
  <c r="M21" i="5"/>
  <c r="N105" i="5"/>
  <c r="P152" i="5"/>
  <c r="M85" i="5"/>
  <c r="M84" i="5" s="1"/>
  <c r="M83" i="5" s="1"/>
  <c r="O105" i="5"/>
  <c r="N152" i="5"/>
  <c r="O235" i="5"/>
  <c r="P300" i="5"/>
  <c r="P299" i="5" s="1"/>
  <c r="O224" i="5"/>
  <c r="O223" i="5" s="1"/>
  <c r="O225" i="5"/>
  <c r="P250" i="5"/>
  <c r="P246" i="5"/>
  <c r="N234" i="5"/>
  <c r="N233" i="5" s="1"/>
  <c r="N235" i="5"/>
  <c r="P224" i="5"/>
  <c r="P223" i="5" s="1"/>
  <c r="P225" i="5"/>
  <c r="O241" i="5"/>
  <c r="O240" i="5" s="1"/>
  <c r="L191" i="5"/>
  <c r="P241" i="5"/>
  <c r="P240" i="5" s="1"/>
  <c r="J225" i="5"/>
  <c r="M191" i="5"/>
  <c r="L240" i="5"/>
  <c r="P191" i="5"/>
  <c r="J260" i="5"/>
  <c r="L260" i="5"/>
  <c r="J240" i="5"/>
  <c r="J191" i="5"/>
  <c r="J219" i="5"/>
  <c r="J216" i="5"/>
  <c r="L223" i="5"/>
  <c r="L215" i="5"/>
  <c r="J235" i="5"/>
  <c r="J234" i="5"/>
  <c r="J233" i="5" s="1"/>
  <c r="M215" i="5"/>
  <c r="P234" i="5"/>
  <c r="P233" i="5" s="1"/>
  <c r="P235" i="5"/>
  <c r="N191" i="5"/>
  <c r="J159" i="3"/>
  <c r="J158" i="3" s="1"/>
  <c r="H159" i="3"/>
  <c r="H158" i="3" s="1"/>
  <c r="H315" i="3"/>
  <c r="H305" i="3" s="1"/>
  <c r="H304" i="3" s="1"/>
  <c r="H295" i="3" s="1"/>
  <c r="H320" i="3"/>
  <c r="H319" i="3" s="1"/>
  <c r="H223" i="3"/>
  <c r="H222" i="3" s="1"/>
  <c r="H221" i="3" s="1"/>
  <c r="H201" i="3"/>
  <c r="H175" i="3"/>
  <c r="H143" i="3"/>
  <c r="H142" i="3" s="1"/>
  <c r="H116" i="3"/>
  <c r="H115" i="3" s="1"/>
  <c r="H136" i="3"/>
  <c r="H118" i="3"/>
  <c r="H58" i="3"/>
  <c r="H57" i="3" s="1"/>
  <c r="H56" i="3" s="1"/>
  <c r="H55" i="3" s="1"/>
  <c r="H37" i="3"/>
  <c r="H36" i="3" s="1"/>
  <c r="J415" i="5"/>
  <c r="J420" i="5" s="1"/>
  <c r="J419" i="5" s="1"/>
  <c r="N300" i="5"/>
  <c r="N299" i="5" s="1"/>
  <c r="N291" i="5"/>
  <c r="N290" i="5" s="1"/>
  <c r="N246" i="5"/>
  <c r="N241" i="5" s="1"/>
  <c r="N240" i="5" s="1"/>
  <c r="N224" i="5"/>
  <c r="N223" i="5" s="1"/>
  <c r="P478" i="1"/>
  <c r="O438" i="1"/>
  <c r="O478" i="1"/>
  <c r="P326" i="1"/>
  <c r="O324" i="1"/>
  <c r="P317" i="1"/>
  <c r="P300" i="1"/>
  <c r="P299" i="1" s="1"/>
  <c r="O300" i="1"/>
  <c r="O299" i="1" s="1"/>
  <c r="O291" i="1"/>
  <c r="O290" i="1" s="1"/>
  <c r="O250" i="1"/>
  <c r="O246" i="1"/>
  <c r="O241" i="1" s="1"/>
  <c r="O240" i="1" s="1"/>
  <c r="P223" i="1"/>
  <c r="P235" i="1"/>
  <c r="P234" i="1"/>
  <c r="O234" i="1"/>
  <c r="O235" i="1"/>
  <c r="K32" i="6"/>
  <c r="K115" i="6" s="1"/>
  <c r="R115" i="6"/>
  <c r="K32" i="4"/>
  <c r="K116" i="4" s="1"/>
  <c r="O404" i="1"/>
  <c r="O403" i="1" s="1"/>
  <c r="P404" i="1"/>
  <c r="P403" i="1" s="1"/>
  <c r="L70" i="2"/>
  <c r="K70" i="2"/>
  <c r="H70" i="2"/>
  <c r="H46" i="2" s="1"/>
  <c r="I70" i="2"/>
  <c r="I46" i="2" s="1"/>
  <c r="H90" i="3"/>
  <c r="I90" i="3"/>
  <c r="J90" i="3"/>
  <c r="N513" i="5"/>
  <c r="P118" i="4"/>
  <c r="H21" i="3" l="1"/>
  <c r="K21" i="2"/>
  <c r="N20" i="1"/>
  <c r="N11" i="1" s="1"/>
  <c r="O20" i="1"/>
  <c r="O11" i="1" s="1"/>
  <c r="P20" i="1"/>
  <c r="P11" i="1" s="1"/>
  <c r="O173" i="5"/>
  <c r="I190" i="3"/>
  <c r="I141" i="3"/>
  <c r="O215" i="5"/>
  <c r="O20" i="5"/>
  <c r="O11" i="5" s="1"/>
  <c r="P173" i="5"/>
  <c r="P20" i="5" s="1"/>
  <c r="P11" i="5" s="1"/>
  <c r="L105" i="5"/>
  <c r="L20" i="5" s="1"/>
  <c r="L12" i="5" s="1"/>
  <c r="L190" i="5"/>
  <c r="L189" i="5" s="1"/>
  <c r="H190" i="3"/>
  <c r="H141" i="3"/>
  <c r="H20" i="3" s="1"/>
  <c r="H18" i="3" s="1"/>
  <c r="L199" i="2"/>
  <c r="L280" i="2"/>
  <c r="L279" i="2" s="1"/>
  <c r="L270" i="2" s="1"/>
  <c r="N190" i="1"/>
  <c r="N189" i="1" s="1"/>
  <c r="J190" i="1"/>
  <c r="J189" i="1" s="1"/>
  <c r="M190" i="1"/>
  <c r="M189" i="1" s="1"/>
  <c r="O224" i="1"/>
  <c r="O223" i="1" s="1"/>
  <c r="O225" i="1"/>
  <c r="I168" i="2"/>
  <c r="L168" i="2"/>
  <c r="L19" i="2"/>
  <c r="H168" i="2"/>
  <c r="H45" i="2"/>
  <c r="I20" i="2"/>
  <c r="J45" i="2"/>
  <c r="I97" i="2"/>
  <c r="I96" i="2" s="1"/>
  <c r="I95" i="2" s="1"/>
  <c r="H20" i="2"/>
  <c r="H19" i="2"/>
  <c r="J20" i="2"/>
  <c r="J19" i="2"/>
  <c r="K120" i="2"/>
  <c r="L46" i="2"/>
  <c r="K46" i="2"/>
  <c r="N20" i="5"/>
  <c r="N11" i="5" s="1"/>
  <c r="M190" i="5"/>
  <c r="M189" i="5" s="1"/>
  <c r="M20" i="5"/>
  <c r="M12" i="5" s="1"/>
  <c r="O190" i="5"/>
  <c r="O189" i="5" s="1"/>
  <c r="P215" i="5"/>
  <c r="P190" i="5" s="1"/>
  <c r="P189" i="5" s="1"/>
  <c r="J215" i="5"/>
  <c r="J190" i="5" s="1"/>
  <c r="H135" i="3"/>
  <c r="H134" i="3"/>
  <c r="H131" i="3" s="1"/>
  <c r="H130" i="3" s="1"/>
  <c r="H54" i="3"/>
  <c r="J333" i="5"/>
  <c r="N215" i="5"/>
  <c r="N190" i="5" s="1"/>
  <c r="P215" i="1"/>
  <c r="P190" i="1" s="1"/>
  <c r="P233" i="1"/>
  <c r="O215" i="1"/>
  <c r="O233" i="1"/>
  <c r="N420" i="5"/>
  <c r="N419" i="5" s="1"/>
  <c r="N333" i="5"/>
  <c r="J54" i="3"/>
  <c r="J53" i="3" s="1"/>
  <c r="J18" i="3" s="1"/>
  <c r="J20" i="3"/>
  <c r="I54" i="3"/>
  <c r="I20" i="3"/>
  <c r="L20" i="2" l="1"/>
  <c r="L18" i="2" s="1"/>
  <c r="I53" i="3"/>
  <c r="I18" i="3" s="1"/>
  <c r="H53" i="3"/>
  <c r="L45" i="2"/>
  <c r="O190" i="1"/>
  <c r="O189" i="1" s="1"/>
  <c r="Q15" i="1" s="1"/>
  <c r="P189" i="1"/>
  <c r="R15" i="1" s="1"/>
  <c r="K45" i="2"/>
  <c r="I45" i="2"/>
  <c r="I18" i="2" s="1"/>
  <c r="H18" i="2"/>
  <c r="J18" i="2"/>
  <c r="K20" i="2"/>
  <c r="K18" i="2" s="1"/>
  <c r="M15" i="2" s="1"/>
  <c r="K19" i="2"/>
  <c r="J189" i="5"/>
  <c r="H19" i="3"/>
  <c r="N189" i="5"/>
</calcChain>
</file>

<file path=xl/comments1.xml><?xml version="1.0" encoding="utf-8"?>
<comments xmlns="http://schemas.openxmlformats.org/spreadsheetml/2006/main">
  <authors>
    <author>1</author>
  </authors>
  <commentList>
    <comment ref="K57" authorId="0">
      <text>
        <r>
          <rPr>
            <b/>
            <sz val="9"/>
            <color indexed="81"/>
            <rFont val="Tahoma"/>
            <family val="2"/>
            <charset val="204"/>
          </rPr>
          <t>1: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<sst xmlns="http://schemas.openxmlformats.org/spreadsheetml/2006/main" count="7868" uniqueCount="922">
  <si>
    <t>0203</t>
  </si>
  <si>
    <t>240</t>
  </si>
  <si>
    <t>99 9 01 51180</t>
  </si>
  <si>
    <t>Мобилизационная  и вневойсковая подготовка</t>
  </si>
  <si>
    <t>Иные закупки товаров, работ и услуг для обеспечения государственных (муниципальных) нужд</t>
  </si>
  <si>
    <t>120</t>
  </si>
  <si>
    <t>Мобилизационная  и вневосковая подготовка</t>
  </si>
  <si>
    <t>Расходы на выплаты персоналу государственных (муниципальных) органов</t>
  </si>
  <si>
    <t xml:space="preserve">Осуществление первичного воинского учета на территориях, где отсутствуют военные комиссариаты (Федеральные средства) </t>
  </si>
  <si>
    <t>0501</t>
  </si>
  <si>
    <t>99 9 01 96010</t>
  </si>
  <si>
    <t>Жилищное хозяйство</t>
  </si>
  <si>
    <t xml:space="preserve">Обеспечение мероприятий по капитальному ремонту многоквартирных домов </t>
  </si>
  <si>
    <t>0502</t>
  </si>
  <si>
    <t>9901063</t>
  </si>
  <si>
    <t>0500</t>
  </si>
  <si>
    <t>Иные закупки товаров, работ и услуг для государственных нужд</t>
  </si>
  <si>
    <t xml:space="preserve">организация оказывающие банные услуги населению </t>
  </si>
  <si>
    <t>9900690</t>
  </si>
  <si>
    <t xml:space="preserve">Субсидии организациям коммунального хозяйства на компенсацию части потерь в доходах </t>
  </si>
  <si>
    <t>организации которые являются арендаторами объектов коммунальной инфраструктуры</t>
  </si>
  <si>
    <t>9900691</t>
  </si>
  <si>
    <t>Субсидии на возмещения части затрат организациям коммунального хозяйства</t>
  </si>
  <si>
    <t xml:space="preserve">Мероприятия в сфере коммунального хозяйства, направленные  для обеспечения условий проживания населения, отвечающих стандартам качества </t>
  </si>
  <si>
    <t>9900000</t>
  </si>
  <si>
    <t>Непрограммные расходы органов исполнительной власти муниципального образования  Тельмановское сельское поселение Тосненского района Ленинградской области</t>
  </si>
  <si>
    <t>410</t>
  </si>
  <si>
    <t>9900478</t>
  </si>
  <si>
    <t xml:space="preserve">Бюджетные инвестиции </t>
  </si>
  <si>
    <t>Приобретение объектов недвижимого имущества в муниципальную собственность</t>
  </si>
  <si>
    <t>99 9 01 13760</t>
  </si>
  <si>
    <r>
      <t>Мероприятие  по капитальному ремонту муниципального жилищного фонда</t>
    </r>
    <r>
      <rPr>
        <sz val="10"/>
        <color indexed="10"/>
        <rFont val="Times New Roman"/>
        <family val="1"/>
        <charset val="204"/>
      </rPr>
      <t xml:space="preserve"> </t>
    </r>
  </si>
  <si>
    <t>0503</t>
  </si>
  <si>
    <t>99 9 01 13280</t>
  </si>
  <si>
    <t>Благоустройство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</si>
  <si>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области</t>
  </si>
  <si>
    <t>99 9 01 13270</t>
  </si>
  <si>
    <t>Мероприятия по развитию объектов благоустройства территории  муниципального образования</t>
  </si>
  <si>
    <t>99 9 01 13250</t>
  </si>
  <si>
    <t>Коммунальное  хозяйство</t>
  </si>
  <si>
    <r>
      <t xml:space="preserve">Мероприятия направленные на безаварийную работу объектов водоснабжения и водоотведения </t>
    </r>
    <r>
      <rPr>
        <sz val="10"/>
        <color indexed="10"/>
        <rFont val="Times New Roman"/>
        <family val="1"/>
        <charset val="204"/>
      </rPr>
      <t/>
    </r>
  </si>
  <si>
    <t>1003</t>
  </si>
  <si>
    <t>310</t>
  </si>
  <si>
    <t>99 9 01 12730</t>
  </si>
  <si>
    <t>1000</t>
  </si>
  <si>
    <t>Социальное обеспечение населения</t>
  </si>
  <si>
    <t>Публичные нормативные социальные выплаты гражданам</t>
  </si>
  <si>
    <t xml:space="preserve">Мероприятия в области социальной политики </t>
  </si>
  <si>
    <t>99 9 01 10630</t>
  </si>
  <si>
    <t>0412</t>
  </si>
  <si>
    <t>99 9 01 10400</t>
  </si>
  <si>
    <t>Другие вопросы в области национальной экономики</t>
  </si>
  <si>
    <t>0400</t>
  </si>
  <si>
    <t xml:space="preserve">Мероприятия в области строительства, архитектуры и градостроительства </t>
  </si>
  <si>
    <t>99 9 01 10360</t>
  </si>
  <si>
    <t>Мероприятия в области национальной экономики</t>
  </si>
  <si>
    <t>9901035</t>
  </si>
  <si>
    <t xml:space="preserve">Мероприятия по землеустройству и землепользованию </t>
  </si>
  <si>
    <t>0409</t>
  </si>
  <si>
    <t>9901011</t>
  </si>
  <si>
    <t>Дорожное хозяйство (дорожные фонды)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</si>
  <si>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</si>
  <si>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1105</t>
  </si>
  <si>
    <t>9900464</t>
  </si>
  <si>
    <t>Другие вопросы в области физической культуры и спорта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</si>
  <si>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</t>
  </si>
  <si>
    <t>0111</t>
  </si>
  <si>
    <t>99 9 01 10050</t>
  </si>
  <si>
    <t>Резервные фонды</t>
  </si>
  <si>
    <t>0100</t>
  </si>
  <si>
    <t>Резервные средства</t>
  </si>
  <si>
    <t/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</si>
  <si>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</si>
  <si>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9900420</t>
  </si>
  <si>
    <t>420</t>
  </si>
  <si>
    <t xml:space="preserve"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</t>
  </si>
  <si>
    <t>1001</t>
  </si>
  <si>
    <t>320</t>
  </si>
  <si>
    <t>99 9 01 03080</t>
  </si>
  <si>
    <t>Пенсионное обеспечение</t>
  </si>
  <si>
    <t>Социальные выплаты гражданам, кроме публичных нормативных социальных выплат</t>
  </si>
  <si>
    <t xml:space="preserve">Доплаты к пенсиям муниципальных служащих </t>
  </si>
  <si>
    <t>99 9 01 00000</t>
  </si>
  <si>
    <t>непрограммные расходы</t>
  </si>
  <si>
    <t>99 9 00 00000</t>
  </si>
  <si>
    <t>0801</t>
  </si>
  <si>
    <t>9900016</t>
  </si>
  <si>
    <t>Культура</t>
  </si>
  <si>
    <t>Расходы на обеспечение деятельности муниципальных казенных
 учреждений</t>
  </si>
  <si>
    <t>99 0 00 00000</t>
  </si>
  <si>
    <t>0113</t>
  </si>
  <si>
    <t>850</t>
  </si>
  <si>
    <t>92 9 01 00030</t>
  </si>
  <si>
    <t>Другие общегосударственные вопросы</t>
  </si>
  <si>
    <t>Уплата налогов, сборов и иных платежей</t>
  </si>
  <si>
    <t>830</t>
  </si>
  <si>
    <t>9200003</t>
  </si>
  <si>
    <t>Исполнение судебных актов</t>
  </si>
  <si>
    <t xml:space="preserve">Выполнение других обязательств мунципальных образований </t>
  </si>
  <si>
    <t>92 9 01 00000</t>
  </si>
  <si>
    <t>92 9 00 00000</t>
  </si>
  <si>
    <t>92 0 00 00000</t>
  </si>
  <si>
    <t>Реализация государственных функций, связанных с общегосударственным управлением</t>
  </si>
  <si>
    <t>0104</t>
  </si>
  <si>
    <t>91 8 01 00080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</si>
  <si>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</si>
  <si>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</t>
  </si>
  <si>
    <t xml:space="preserve">Обеспечение деятельности главы местной администрации (исполнительно-распорядительного органа муниципального образования) </t>
  </si>
  <si>
    <t>91 8 01 00000</t>
  </si>
  <si>
    <t>Непрограммные расходы</t>
  </si>
  <si>
    <t>91 8 00 00000</t>
  </si>
  <si>
    <t xml:space="preserve">Обеспечение деятельности главы администрациимуниципального образования Тельмановское сельское поселение Тосненского района Ленинградской области (исполнительно-распорядительного органа муниципального образования)  </t>
  </si>
  <si>
    <t>0103</t>
  </si>
  <si>
    <t>91 5 01 00120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</si>
  <si>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</si>
  <si>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r>
      <t xml:space="preserve">Обеспечение деятельности депутатов представительного органа муниципального образования </t>
    </r>
    <r>
      <rPr>
        <sz val="10"/>
        <color indexed="10"/>
        <rFont val="Times New Roman"/>
        <family val="1"/>
        <charset val="204"/>
      </rPr>
      <t/>
    </r>
  </si>
  <si>
    <t>91 5 01 00000</t>
  </si>
  <si>
    <t>91 5 00 00000</t>
  </si>
  <si>
    <t xml:space="preserve">Обеспечение деятельности депутатов представительного органа местного самоуправления муниципального образования городского(сельского) поселения Тосненского района Ленинградской области </t>
  </si>
  <si>
    <t>0106</t>
  </si>
  <si>
    <t>540</t>
  </si>
  <si>
    <t>9106064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</si>
  <si>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</si>
  <si>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</si>
  <si>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</t>
  </si>
  <si>
    <t>9100000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</si>
  <si>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</si>
  <si>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91 3 01 71340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</si>
  <si>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</si>
  <si>
    <t>91 3 01 60640</t>
  </si>
  <si>
    <r>
      <t xml:space="preserve">Иные межбюджетные трансферты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</si>
  <si>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</si>
  <si>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9106062</t>
  </si>
  <si>
    <t>9107133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</si>
  <si>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профилактики безнадзорности и правонарушений  несовершеннолетних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</si>
  <si>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</t>
  </si>
  <si>
    <t>9106060</t>
  </si>
  <si>
    <t>9106061</t>
  </si>
  <si>
    <t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</si>
  <si>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</t>
  </si>
  <si>
    <t>520</t>
  </si>
  <si>
    <t>9105065</t>
  </si>
  <si>
    <t>Субсидии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</si>
  <si>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</t>
  </si>
  <si>
    <t>91 3 01 60620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</si>
  <si>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</si>
  <si>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91 3 01 60610</t>
  </si>
  <si>
    <r>
      <t xml:space="preserve">Иные межбюджетные трансферты бюджету района из бюджетов поселений на осуществления отдельных полномочий в области градостроительной деятельности (местный бюджет) </t>
    </r>
    <r>
      <rPr>
        <sz val="10"/>
        <color indexed="10"/>
        <rFont val="Times New Roman"/>
        <family val="1"/>
        <charset val="204"/>
      </rPr>
      <t/>
    </r>
  </si>
  <si>
    <t>91 3 01 60600</t>
  </si>
  <si>
    <r>
      <t xml:space="preserve">Иные межбюджетные трансферты бюджету района из бюджетов поселений на осуществления отдельных полномочий по исполнению бюджета (местный бюджет) </t>
    </r>
    <r>
      <rPr>
        <sz val="10"/>
        <color indexed="10"/>
        <rFont val="Times New Roman"/>
        <family val="1"/>
        <charset val="204"/>
      </rPr>
      <t/>
    </r>
  </si>
  <si>
    <t>91 3 01 50650</t>
  </si>
  <si>
    <t>Иные межбюджетные трансферты бюджету района из бюджетов поселений на осуществления  полномочий по формированию архивных фондов (местный бюджет)</t>
  </si>
  <si>
    <t>91 3 01 00040</t>
  </si>
  <si>
    <t>Обеспечение функций органов местного самоуправления</t>
  </si>
  <si>
    <t>91 3 01 00000</t>
  </si>
  <si>
    <t>91 3 00 00000</t>
  </si>
  <si>
    <t xml:space="preserve"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 </t>
  </si>
  <si>
    <t>91 0 00 00000</t>
  </si>
  <si>
    <t>Итого непрограммные расходы</t>
  </si>
  <si>
    <t>14 0 01 13180</t>
  </si>
  <si>
    <t>1601326</t>
  </si>
  <si>
    <t>Мероприятия направленные на безаварийную работу объектов водоснабжения и водоотведения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</si>
  <si>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1601325</t>
  </si>
  <si>
    <t>Мероприятия по строительству и реконструкции объектов водоснабжения, водоотведения и очистки сточных вод в рамках муниципальной программы "Обеспечения населения питьевой водой городского (сельского) поселения Тосненского района Ленинградской области"</t>
  </si>
  <si>
    <t>1600000</t>
  </si>
  <si>
    <r>
      <t xml:space="preserve">Муниципальная программа "Обеспечения населения питьевой водой городского (сельского) поселения Тосненского района Ленинградской области  </t>
    </r>
    <r>
      <rPr>
        <b/>
        <sz val="10"/>
        <color indexed="10"/>
        <rFont val="Times New Roman"/>
        <family val="1"/>
        <charset val="204"/>
      </rPr>
      <t>на 2014-2016 годы</t>
    </r>
    <r>
      <rPr>
        <b/>
        <sz val="10"/>
        <color indexed="8"/>
        <rFont val="Times New Roman"/>
        <family val="1"/>
        <charset val="204"/>
      </rPr>
      <t>"</t>
    </r>
  </si>
  <si>
    <t>0309</t>
  </si>
  <si>
    <t>1501329</t>
  </si>
  <si>
    <t>0300</t>
  </si>
  <si>
    <t xml:space="preserve">Мероприятия по устойчивому развитию части территорий в рамках   муниципальной программы "Развитие части территории городского (сельского) поселения Тосненского района Ленинградской области" </t>
  </si>
  <si>
    <t>1500000</t>
  </si>
  <si>
    <r>
      <t xml:space="preserve">Муниципальная программа "Развитие части территории городского (сельского) поселения Тосненского района Ленинградской области </t>
    </r>
    <r>
      <rPr>
        <b/>
        <sz val="10"/>
        <color indexed="10"/>
        <rFont val="Times New Roman"/>
        <family val="1"/>
        <charset val="204"/>
      </rPr>
      <t xml:space="preserve"> на 2014-2016 годы</t>
    </r>
    <r>
      <rPr>
        <b/>
        <sz val="10"/>
        <color indexed="8"/>
        <rFont val="Times New Roman"/>
        <family val="1"/>
        <charset val="204"/>
      </rPr>
      <t>"</t>
    </r>
  </si>
  <si>
    <t xml:space="preserve">Мероприятия по повышению надежности и энергетической эффективности </t>
  </si>
  <si>
    <t>14 0 01 00000</t>
  </si>
  <si>
    <t>Основное мероприятие "Реализация энергосберегающих мероприятий на территории муниципального образования Тельмановское сельское поселение Тосненского района Ленинградской области"</t>
  </si>
  <si>
    <t>14 0 00 00000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</si>
  <si>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2015-2019 годах"</t>
  </si>
  <si>
    <t>13 0 01 14260</t>
  </si>
  <si>
    <t>13 0 01 10630</t>
  </si>
  <si>
    <t>13 0 01 00000</t>
  </si>
  <si>
    <t>Основное мероприятие "Реализация мероприятий по строительству и реконструкции объектов водоснабжения, водоотведения и очистки сточных вод"</t>
  </si>
  <si>
    <t>13 0 00 00000</t>
  </si>
  <si>
    <t>12 0 01 13280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</si>
  <si>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</t>
  </si>
  <si>
    <t>12 0 01 13270</t>
  </si>
  <si>
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</si>
  <si>
    <t>12 0 01 00000</t>
  </si>
  <si>
    <t>Основное мероприятие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</si>
  <si>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>12 0 00 00000</t>
  </si>
  <si>
    <t>11 0 01 04200</t>
  </si>
  <si>
    <t>Мероприятия по обслуживанию объектов газификации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</si>
  <si>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Бюджетные инвестиции в объекты капитального строительства объектов газификации (в том числе проектно-изыскательские работы)</t>
  </si>
  <si>
    <t>11 0 01 00000</t>
  </si>
  <si>
    <t>Основное мероприятие "Организация газоснабжения"</t>
  </si>
  <si>
    <t>11 0 00 00000</t>
  </si>
  <si>
    <t>10 2 01 13530</t>
  </si>
  <si>
    <t xml:space="preserve">Организация и проведение мероприятий, направленных на повышение безопасности дорожного движения </t>
  </si>
  <si>
    <t>10 2 01 10100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</si>
  <si>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  <charset val="204"/>
      </rPr>
      <t xml:space="preserve"> </t>
    </r>
  </si>
  <si>
    <t>10 2 01 00000</t>
  </si>
  <si>
    <t>Основное мероприятие "Мероприяти по оптимизации мер профилактики правонарушений"</t>
  </si>
  <si>
    <t>10 2 00 00000</t>
  </si>
  <si>
    <t>10 1 01 70140</t>
  </si>
  <si>
    <t>Мероприятия на капитальный ремонт и ремонт автомобильных дорог общего пользования местного значения (областной бюджет)</t>
  </si>
  <si>
    <t>10 1 01 10130</t>
  </si>
  <si>
    <t xml:space="preserve">Мероприятия по капитальному ремонту и ремонту дворовых территорий многоквартирных домов, проездов к дворовым территориям многоквартирных домов, располеженных на территории поселения </t>
  </si>
  <si>
    <t>10 1 01 10110</t>
  </si>
  <si>
    <t>1010401</t>
  </si>
  <si>
    <t xml:space="preserve">Мероприятия по строительству и реконструкции автомобильных дорог общего пользования местного значения, расположенных на территории  в рамках подпрограммы "Поддержание и развитие существующей сети автомобильных дорог общего пользования местного значения"  </t>
  </si>
  <si>
    <r>
      <t>Мероприятия по капитальному ремонту и ремонт автомобильных дорог общего пользования местного значения</t>
    </r>
    <r>
      <rPr>
        <sz val="10"/>
        <color indexed="10"/>
        <rFont val="Times New Roman"/>
        <family val="1"/>
        <charset val="204"/>
      </rPr>
      <t/>
    </r>
  </si>
  <si>
    <t>10 1 01 10100</t>
  </si>
  <si>
    <t>10 1 01 00000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</si>
  <si>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 "</t>
  </si>
  <si>
    <t>10 1 00 00000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</si>
  <si>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</si>
  <si>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10 0 00 00000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</si>
  <si>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2015-2019 годах"</t>
  </si>
  <si>
    <t>08 2 01 11520</t>
  </si>
  <si>
    <t>Защита населения и территории от  чрезвычайных ситуаций природного и техногенного характера, гражданская оборона</t>
  </si>
  <si>
    <t>0821343</t>
  </si>
  <si>
    <t xml:space="preserve">Мероприятия по обслуживанию аппаратно-программного комплекса автоматизированной информационной системы "Безопасный город" </t>
  </si>
  <si>
    <t>Мероприятия, направленные на обеспечение правопорядка</t>
  </si>
  <si>
    <t>08 2 01 00000</t>
  </si>
  <si>
    <t xml:space="preserve">Основное мероприятия "Мероприятия по обеспечению общественного порядка и профилактике правонарушений на территории муниципального образования Тельмановское сельское поселение Тосненского района Ленинградской области" </t>
  </si>
  <si>
    <t>08 2 00 00000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</si>
  <si>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</t>
  </si>
  <si>
    <t>08 1 02 11620</t>
  </si>
  <si>
    <r>
      <t xml:space="preserve">Мероприятия в области пожарной безопасности </t>
    </r>
    <r>
      <rPr>
        <sz val="10"/>
        <color indexed="10"/>
        <rFont val="Times New Roman"/>
        <family val="1"/>
        <charset val="204"/>
      </rPr>
      <t xml:space="preserve"> </t>
    </r>
  </si>
  <si>
    <t>08 1 02 00000</t>
  </si>
  <si>
    <t xml:space="preserve">Основное мероприятия "Обеспечения пожарной безопасности" </t>
  </si>
  <si>
    <t>08 1 01 11570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</si>
  <si>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10"/>
        <color indexed="10"/>
        <rFont val="Times New Roman"/>
        <family val="1"/>
        <charset val="204"/>
      </rPr>
      <t xml:space="preserve"> </t>
    </r>
  </si>
  <si>
    <t>08 1 01 00000</t>
  </si>
  <si>
    <t xml:space="preserve"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характера"" 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</si>
  <si>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</si>
  <si>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>08 1 00 00000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</si>
  <si>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</t>
  </si>
  <si>
    <t>08 0 00 00000</t>
  </si>
  <si>
    <t>0804</t>
  </si>
  <si>
    <t>07 3 01 11220</t>
  </si>
  <si>
    <t>Другие вопросы в области культуры, кинематографии</t>
  </si>
  <si>
    <t>0731235</t>
  </si>
  <si>
    <t>0800</t>
  </si>
  <si>
    <t>Строительство,реконструкция и ремонт объектов культуры городского (сельского) поселения Тосненского района Ленинграсдкой области  в рамках подпрограммы «Обеспечение условий реализации программы городского (сельского) поселения Тосненского района Ленинграс</t>
  </si>
  <si>
    <t>Организация и проведение мероприятий в сфере культуры</t>
  </si>
  <si>
    <t>07 3 01 00000</t>
  </si>
  <si>
    <t>Основное мероприятие "Мероприятия организационного характера"</t>
  </si>
  <si>
    <t>07 3 00 00000</t>
  </si>
  <si>
    <t>0700000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</si>
  <si>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 xml:space="preserve">" </t>
    </r>
  </si>
  <si>
    <t>07 2 01 00160</t>
  </si>
  <si>
    <t>110</t>
  </si>
  <si>
    <t>Расходы на выплаты персоналу казенных учреждений</t>
  </si>
  <si>
    <t xml:space="preserve">Расходы на обеспечение деятельности муниципальных казенных учреждений </t>
  </si>
  <si>
    <t>07 2 01 00000</t>
  </si>
  <si>
    <t>Основное мероприятия "Развитие культуры на территории поселения"</t>
  </si>
  <si>
    <t>07 2 00 00000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</si>
  <si>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 в 2015-2019 годах» </t>
  </si>
  <si>
    <t>0707</t>
  </si>
  <si>
    <t>07 1 01 12290</t>
  </si>
  <si>
    <t>Молодежная политика и оздоровление детей</t>
  </si>
  <si>
    <t>0700</t>
  </si>
  <si>
    <t xml:space="preserve">Организация  оздоровления, отдыха изанятости детей, подростков и молодежи </t>
  </si>
  <si>
    <t>07 1 01 00000</t>
  </si>
  <si>
    <t>Основное мероприятие "Обеспечение отдыха, оздоровления, занятости детей, подростков и молодежи"</t>
  </si>
  <si>
    <t>0711229</t>
  </si>
  <si>
    <t>Организация отдыха и оздоровления детей и подростков в рамках подпрограммы "Молодежь городского(сельского)поселения Тосненского района Ленинградской области" муниципальной программы "Развитие культуры городского (сельского) поселения Тосненского района Ле</t>
  </si>
  <si>
    <t>07 1 00 00000</t>
  </si>
  <si>
    <t>07 0 00 00000</t>
  </si>
  <si>
    <t>05 0 02 10550</t>
  </si>
  <si>
    <t>0620480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</si>
  <si>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</t>
  </si>
  <si>
    <t>0620000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</si>
  <si>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</t>
  </si>
  <si>
    <t>0610477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</si>
  <si>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</t>
  </si>
  <si>
    <t>0610000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</si>
  <si>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</t>
  </si>
  <si>
    <t>0600000</t>
  </si>
  <si>
    <t>Муниципальная программа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</si>
  <si>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05 0 02 00000</t>
  </si>
  <si>
    <r>
      <t xml:space="preserve">Информационно-консультационная и организационно-методическая поддержка субъектов малого и среднего предпринимательства </t>
    </r>
    <r>
      <rPr>
        <sz val="10"/>
        <color indexed="10"/>
        <rFont val="Times New Roman"/>
        <family val="1"/>
        <charset val="204"/>
      </rPr>
      <t/>
    </r>
  </si>
  <si>
    <t>05 0 01 00000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</si>
  <si>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</si>
  <si>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0500637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</si>
  <si>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</t>
  </si>
  <si>
    <t>05 0 00 00000</t>
  </si>
  <si>
    <t>04 3 01 13300</t>
  </si>
  <si>
    <t>1100</t>
  </si>
  <si>
    <t xml:space="preserve">Мероприятия по организации и проведение физкультурных спортивно-массовых  мероприятий </t>
  </si>
  <si>
    <t>04 3 01 00000</t>
  </si>
  <si>
    <t xml:space="preserve">Основное мероприятие "Организация и проведение официальных физкультурно-спортивных мероприятий  среди населения на территоррии поселения" </t>
  </si>
  <si>
    <t>04 3 00 00000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</si>
  <si>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</t>
  </si>
  <si>
    <t>0420464</t>
  </si>
  <si>
    <t>0421065</t>
  </si>
  <si>
    <t>Мероприятия по капитальному ремонту объектов физической культуры и спорта в рамках подпрограммы "Развитие объектов физической культуры и спорта в городском (сельском) поселении  Тосненского района Ленинградской области" муниципальной программы "Развитие ф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</si>
  <si>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</t>
  </si>
  <si>
    <t>0420000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</si>
  <si>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</t>
  </si>
  <si>
    <t>0410016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</si>
  <si>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</t>
  </si>
  <si>
    <t>0410000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</si>
  <si>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</t>
  </si>
  <si>
    <t>04 0 00 00000</t>
  </si>
  <si>
    <t>Итого программные расходы</t>
  </si>
  <si>
    <t>Всего</t>
  </si>
  <si>
    <t>2018 год</t>
  </si>
  <si>
    <t>2017 год</t>
  </si>
  <si>
    <t>215 год</t>
  </si>
  <si>
    <t>2016 год
(тысяч рублей)</t>
  </si>
  <si>
    <t>2015 год
(тысяч рублей)</t>
  </si>
  <si>
    <t>Сумма</t>
  </si>
  <si>
    <t>ВР                 вид расхода</t>
  </si>
  <si>
    <t>ЦСР                 целевая статья</t>
  </si>
  <si>
    <t>Наименование</t>
  </si>
  <si>
    <t>0431130</t>
  </si>
  <si>
    <t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</t>
  </si>
  <si>
    <t>0430000</t>
  </si>
  <si>
    <t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</t>
  </si>
  <si>
    <t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</t>
  </si>
  <si>
    <t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</t>
  </si>
  <si>
    <t>0400000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</si>
  <si>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</si>
  <si>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Физическая культура и спорт</t>
  </si>
  <si>
    <t>Мероприятия в области социальной политики</t>
  </si>
  <si>
    <t>Доплаты к пенсиям муниципальных служащих</t>
  </si>
  <si>
    <t>Социальная политика</t>
  </si>
  <si>
    <t>0731122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</si>
  <si>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</t>
  </si>
  <si>
    <t>0730000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</si>
  <si>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</t>
  </si>
  <si>
    <t>0720016</t>
  </si>
  <si>
    <t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</t>
  </si>
  <si>
    <t>0720000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</si>
  <si>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</t>
  </si>
  <si>
    <t>Культура, кинематография</t>
  </si>
  <si>
    <t>0711168</t>
  </si>
  <si>
    <t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</t>
  </si>
  <si>
    <t>0710000</t>
  </si>
  <si>
    <t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</t>
  </si>
  <si>
    <t>Образование</t>
  </si>
  <si>
    <t>0505</t>
  </si>
  <si>
    <t>9500016</t>
  </si>
  <si>
    <t>Расходы на обеспечение деятельности муниципальных казенных учреждений</t>
  </si>
  <si>
    <t>9500000</t>
  </si>
  <si>
    <t>Учреждения по обеспечению развития жилищно-коммунального комплекса и благоустройства</t>
  </si>
  <si>
    <t>Другие вопросы в области жилищно-коммунального хозяйства</t>
  </si>
  <si>
    <t>1201328</t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</si>
  <si>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</t>
  </si>
  <si>
    <t>1201327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</si>
  <si>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</t>
    </r>
  </si>
  <si>
    <t>1200000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</si>
  <si>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 в</t>
    </r>
    <r>
      <rPr>
        <b/>
        <sz val="10"/>
        <color indexed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2014-2016 годах</t>
    </r>
    <r>
      <rPr>
        <b/>
        <sz val="10"/>
        <color indexed="8"/>
        <rFont val="Times New Roman"/>
        <family val="1"/>
        <charset val="204"/>
      </rPr>
      <t>"</t>
    </r>
  </si>
  <si>
    <t>1401318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</si>
  <si>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</t>
  </si>
  <si>
    <t>1400000</t>
  </si>
  <si>
    <t>Муниципальная программа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</si>
  <si>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t>1101320</t>
  </si>
  <si>
    <t>414</t>
  </si>
  <si>
    <t>1100420</t>
  </si>
  <si>
    <t>Бюджетные инвестиции в объекты  капитального строительства государственной (муниципальной) собственности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</si>
  <si>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</t>
  </si>
  <si>
    <t>1100000</t>
  </si>
  <si>
    <r>
  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 в 2014-2016 годах</t>
    </r>
    <r>
      <rPr>
        <b/>
        <sz val="10"/>
        <color indexed="8"/>
        <rFont val="Times New Roman"/>
        <family val="1"/>
        <charset val="204"/>
      </rPr>
      <t>"</t>
    </r>
  </si>
  <si>
    <t>440</t>
  </si>
  <si>
    <t>9901377</t>
  </si>
  <si>
    <t>Бюджетные инвестиции на приобретение объектов недвижимого имущества</t>
  </si>
  <si>
    <t>Мероприятия в области жилищного хозяйства</t>
  </si>
  <si>
    <t>9901376</t>
  </si>
  <si>
    <t>Мероприятие  по капитальному ремонту муниципального жилищного фонда</t>
  </si>
  <si>
    <t>Жилищно-коммунальное хозяйство</t>
  </si>
  <si>
    <t>9901038</t>
  </si>
  <si>
    <t>Мероприятия в области строительства, архитектуры и градостроительства</t>
  </si>
  <si>
    <t>9901036</t>
  </si>
  <si>
    <t>0501055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</si>
  <si>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</t>
  </si>
  <si>
    <t>0500000</t>
  </si>
  <si>
    <t>Муниципальная программа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</si>
  <si>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1021010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</si>
  <si>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</t>
  </si>
  <si>
    <t>1020000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</si>
  <si>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</t>
  </si>
  <si>
    <t>1011011</t>
  </si>
  <si>
    <t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</t>
  </si>
  <si>
    <t>1010000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</si>
  <si>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</t>
  </si>
  <si>
    <t>1000000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</si>
  <si>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</si>
  <si>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Национальная экономика</t>
  </si>
  <si>
    <t>0821152</t>
  </si>
  <si>
    <t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</t>
  </si>
  <si>
    <t>0820000</t>
  </si>
  <si>
    <t>0811157</t>
  </si>
  <si>
    <t>0811162</t>
  </si>
  <si>
    <t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</t>
  </si>
  <si>
    <t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</t>
  </si>
  <si>
    <t>0810000</t>
  </si>
  <si>
    <t>0800000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</si>
  <si>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 в 2014-2016 годах"</t>
  </si>
  <si>
    <t>Национальная безопасность и правоохранительная деятельность</t>
  </si>
  <si>
    <t>9905118</t>
  </si>
  <si>
    <t>0200</t>
  </si>
  <si>
    <t>Расходы на выплаты персоналу государственных органов</t>
  </si>
  <si>
    <t>Осуществление первичного воинского учета на территориях, где отсутствуют военные комиссариаты (Федеральные средства)</t>
  </si>
  <si>
    <t>Национальная безопасность</t>
  </si>
  <si>
    <t>Выполнение других обязательств мунципальных образований</t>
  </si>
  <si>
    <t>9200000</t>
  </si>
  <si>
    <t>9901005</t>
  </si>
  <si>
    <t>0107</t>
  </si>
  <si>
    <t>9901204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</si>
  <si>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</si>
  <si>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</si>
  <si>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9107134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</si>
  <si>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</si>
  <si>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</si>
  <si>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</si>
  <si>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Субсидия на решение вопросов местного значения межмуниципального характера в сфере архивного дела(местный бюджет)</t>
  </si>
  <si>
    <t>9100008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</si>
  <si>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</si>
  <si>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0102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</si>
  <si>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</si>
  <si>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</si>
  <si>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008</t>
  </si>
  <si>
    <t>Общегосударственные вопросы</t>
  </si>
  <si>
    <t>Итого</t>
  </si>
  <si>
    <t>Рз ПР</t>
  </si>
  <si>
    <t>ПР подраздел</t>
  </si>
  <si>
    <t>Рз             раздел</t>
  </si>
  <si>
    <t>Г
код главного распорядителя</t>
  </si>
  <si>
    <t>(тысяч рублей)</t>
  </si>
  <si>
    <t xml:space="preserve"> группам и подгруппам видов расходов классификации расходов бюджетов, а также по разделам и подразделам </t>
  </si>
  <si>
    <t>(муниципальным программам  и непрограммным направлениям деятельности),</t>
  </si>
  <si>
    <t>бюджетных ассигнований по целевым статьям</t>
  </si>
  <si>
    <t xml:space="preserve">РАСПРЕДЕЛЕНИЕ </t>
  </si>
  <si>
    <t xml:space="preserve"> =</t>
  </si>
  <si>
    <t>усл расх</t>
  </si>
  <si>
    <t>д.б.</t>
  </si>
  <si>
    <t>___________________ Ю.Н. Кваша</t>
  </si>
  <si>
    <t>Глава муниципального образования</t>
  </si>
  <si>
    <t xml:space="preserve">    от  "  "  декабря 2015  №     </t>
  </si>
  <si>
    <t>Тосненского района  Ленинградской области</t>
  </si>
  <si>
    <t>МО Тельмановское сельское поселение</t>
  </si>
  <si>
    <t xml:space="preserve">к   решению совета депутатов </t>
  </si>
  <si>
    <t>Приложение  № 9</t>
  </si>
  <si>
    <t>04</t>
  </si>
  <si>
    <t>08</t>
  </si>
  <si>
    <t>иные закупки товаров, работ и услуг для обеспечения государственных (муниципальных) нужд</t>
  </si>
  <si>
    <t>01</t>
  </si>
  <si>
    <t>уплата налогов, сборов и иных платежей</t>
  </si>
  <si>
    <t>расходы на выплаты персоналу казенных учреждений</t>
  </si>
  <si>
    <t>00</t>
  </si>
  <si>
    <t>Культура и кинематография</t>
  </si>
  <si>
    <t>МУК "Тельмановский сельский Дом культуры"</t>
  </si>
  <si>
    <t>15 0 01 13290</t>
  </si>
  <si>
    <t>05</t>
  </si>
  <si>
    <t>11</t>
  </si>
  <si>
    <t>Мероприятия по устойчивому развитию части территорий</t>
  </si>
  <si>
    <t>15 0 01 00000</t>
  </si>
  <si>
    <t>Основное мероприятие "Поддержка проектов местных инициатив граждан"</t>
  </si>
  <si>
    <t>15 0 00 00000</t>
  </si>
  <si>
    <t>Муниципальная программа "Развитие части территории Тосненского городского поселения Тосненского района Ленинградской области на 2015-2019 годы"</t>
  </si>
  <si>
    <t>04 3 02 13310</t>
  </si>
  <si>
    <t xml:space="preserve">Обеспечение подготовки и участия сборных команд Тосненского городского поселения в областных, всероссийских и международных мероприятиях </t>
  </si>
  <si>
    <t>04 3 02 00000</t>
  </si>
  <si>
    <t xml:space="preserve">Основное мероприятие "Обеспечение подготовки и участия  команд Тосненского городского поселения  в областных, всероссийский и международных мероприятиях" </t>
  </si>
  <si>
    <t>04 2 02 14060</t>
  </si>
  <si>
    <t>Мероприятия по капитальному ремонту объектов физической культуры и спорта</t>
  </si>
  <si>
    <t>04 2 02 13640</t>
  </si>
  <si>
    <t>Мероприятия по текущему содержанию и ремонту объектов физической культуры</t>
  </si>
  <si>
    <t>04 2 02 00000</t>
  </si>
  <si>
    <t>Основное мероприятие "Капитальный ремонт, ремонт, эксплуатация спортивных объектов"</t>
  </si>
  <si>
    <t>04 2 01 04050</t>
  </si>
  <si>
    <t>бюджетные инвестиции</t>
  </si>
  <si>
    <t>Организация мероприятий по проектированию, строительству и реконструкции объектов физической культуры и спорта</t>
  </si>
  <si>
    <t>04 2 01 00000</t>
  </si>
  <si>
    <t>Основное мероприятие "Строительство, реконструкция и проектирование спортивных объектов"</t>
  </si>
  <si>
    <t>04 2 00 00000</t>
  </si>
  <si>
    <t xml:space="preserve">Подпрограмма "Развитие объектов физической культуры и спорта в Тосненском городском поселении Тосненского района Ленинградской области" </t>
  </si>
  <si>
    <t>04 1 01 00160</t>
  </si>
  <si>
    <t>02</t>
  </si>
  <si>
    <t>04 1 01 00000</t>
  </si>
  <si>
    <t>Основное мероприятие "Развитие физической культуры и спорта"</t>
  </si>
  <si>
    <t>04 1 00 00000</t>
  </si>
  <si>
    <t xml:space="preserve">Подпрограмма "Обеспечение жителей Тосненского городского поселения Тосненского района Ленинградской области услугами в сфере спорта, оздоровления и досуга" </t>
  </si>
  <si>
    <t>Муниципальная программа "Развитие физической культуры и спорта на территории Тосненского городского поселения Тосненского района Ленинградской области на 2015-2018 годы"</t>
  </si>
  <si>
    <t>Массовый спорт</t>
  </si>
  <si>
    <t>03</t>
  </si>
  <si>
    <t>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</si>
  <si>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</si>
  <si>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</si>
  <si>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Непрограммные расходы органов исполнительной власти муниципального образования Тельмановское сельское поселениеТосненского района Ленинградской области</t>
  </si>
  <si>
    <t>07 3 02 04210</t>
  </si>
  <si>
    <t xml:space="preserve">Строительство, реконструкция объектов культуры Тосненского городского поселения Тосненского района Ленинградской области </t>
  </si>
  <si>
    <t>07 3 02 12350</t>
  </si>
  <si>
    <t>Капитальный ремонт и ремонт объектов культуры Тосненского городского поселения Тосненского района Ленинградской области</t>
  </si>
  <si>
    <t>07 3 02 00000</t>
  </si>
  <si>
    <t>Основное мероприятие "Развитие и модернизация объектов культуры Тосненского городского поселения Тосненского района Ленинградской области"</t>
  </si>
  <si>
    <t>07</t>
  </si>
  <si>
    <t>07 1 01 11680</t>
  </si>
  <si>
    <t>23 5 02 00160</t>
  </si>
  <si>
    <t>Расходы на обеспечение деятельности муниципальных казенных учреждений (расходы за счет платных услуг и неналоговых доходов)</t>
  </si>
  <si>
    <t>23 5 02 00000</t>
  </si>
  <si>
    <t>Основное мероприятие "Обеспечение благоустройства территории Тосненского городского поселения Тосненский район Ленинградской области"</t>
  </si>
  <si>
    <t>23 5 01 13330</t>
  </si>
  <si>
    <t>Мероприятия по проведению проектно-изыскательских работ по содержанию и благоустройству</t>
  </si>
  <si>
    <t>23 5 01 13280</t>
  </si>
  <si>
    <t xml:space="preserve">Мероприятия по благоустройству и содержанию территорий Тосненского городского поселения </t>
  </si>
  <si>
    <t>23 5 01 00000</t>
  </si>
  <si>
    <t>Основное мероприятие "Осуществление мероприятий по содержанию и развитию объектов благоустройства территории, организации сбора, вывоза бытовы отходов ( в том числе проектно-изыскательские работы)"</t>
  </si>
  <si>
    <t>23 5 00 00000</t>
  </si>
  <si>
    <t xml:space="preserve">Подпрограмма "Благоустройство территории Тосненского городского поселения Тосненского района Ленинградской области на 2015-2018 годы" </t>
  </si>
  <si>
    <t>Основное меропритие "Реализация энергосберегающих мероприятий"</t>
  </si>
  <si>
    <t>810</t>
  </si>
  <si>
    <t>23 2 01 14260</t>
  </si>
  <si>
    <t>субсидии юридическим лицам (кроме некоммерческих организаций), индивидуальным предпринимателям, физическим лицам</t>
  </si>
  <si>
    <t>99 9 01 14250</t>
  </si>
  <si>
    <r>
      <t xml:space="preserve">Мероприятия по строительству и реконструкции объектов водоснабжения, водоотведения и очистки сточных вод </t>
    </r>
    <r>
      <rPr>
        <sz val="10"/>
        <color indexed="10"/>
        <rFont val="Times New Roman"/>
        <family val="1"/>
        <charset val="204"/>
      </rPr>
      <t/>
    </r>
  </si>
  <si>
    <t>23 1 01 1320</t>
  </si>
  <si>
    <t>23 1 01 13200</t>
  </si>
  <si>
    <t>Мероприятия по обслуживанию объектов газификации</t>
  </si>
  <si>
    <t>Коммунальное хозяйство</t>
  </si>
  <si>
    <t>99 9 01 13770</t>
  </si>
  <si>
    <t xml:space="preserve">Мероприятия в области жилищного хозяйства </t>
  </si>
  <si>
    <t xml:space="preserve">Мероприятия по капитальному ремонту муниципального жилищного фонда </t>
  </si>
  <si>
    <t>12</t>
  </si>
  <si>
    <t xml:space="preserve">Мероприятия в области национальной экономики </t>
  </si>
  <si>
    <t>99 9 01 10350</t>
  </si>
  <si>
    <t>Мероприятия по землеустройству и землепользованию</t>
  </si>
  <si>
    <t>9901010</t>
  </si>
  <si>
    <t>09</t>
  </si>
  <si>
    <t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в рамках непрограммных расходов Тосненского городского поселения Тосненского района Ленинградской области</t>
  </si>
  <si>
    <t>23 4 02 10130</t>
  </si>
  <si>
    <t xml:space="preserve">Мероприятия  по капитальному ремонту и ремонту  дворовых территорий многоквартирных домов, проездов к дворовым территориям многоквартирных домов, расположенных на территории Тосненского городского поселения Тосненского района Ленинградской области </t>
  </si>
  <si>
    <t>23 4 02 10110</t>
  </si>
  <si>
    <t xml:space="preserve">Мероприятия  по капитальному ремонту и ремонту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 </t>
  </si>
  <si>
    <t>23 4 02 10100</t>
  </si>
  <si>
    <t xml:space="preserve">Мероприятия по содержанию автомобильных дорог, расположенных на территории Тосненского городского поселения Тосненского района Ленинградской области </t>
  </si>
  <si>
    <t>23 4 02 00000</t>
  </si>
  <si>
    <t xml:space="preserve">04 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</si>
  <si>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Тосненско</t>
  </si>
  <si>
    <t>23 4 01 04010</t>
  </si>
  <si>
    <t>Мероприятия по строительству и реконструкции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</t>
  </si>
  <si>
    <t>23 4 01 00000</t>
  </si>
  <si>
    <t>Основное мероприятие "Строительство и реконструкция автомобильных дорог общего пользования местного значения, расположенных на территории Тосненского городского поселения Тосненского района Ленинградской области"</t>
  </si>
  <si>
    <t>23 4 00 00000</t>
  </si>
  <si>
    <t xml:space="preserve">Подпрограмма "Развитие автомобильных дорог Тосненского городского поселения Тосненского района Ленинградской области на 2015-2018 годы" </t>
  </si>
  <si>
    <t>23 0 00 00000</t>
  </si>
  <si>
    <t>Муниципальная программа "Развитие коммунальной инфраструктуры, дорожного хозяйства и благоустройства территорий Тосненского городского поселения Тосненского района Ленинградской области на 2015-2018 годы"</t>
  </si>
  <si>
    <t>Основное мероприятие "Мероприятия по обеспечению общественного правопорядка и профилактике правонарушений"</t>
  </si>
  <si>
    <t xml:space="preserve">Подпрограмма "Обеспечение правопорядка и профилактика правонарушений" </t>
  </si>
  <si>
    <t>630</t>
  </si>
  <si>
    <t>субсидии некоммерческим организациям (за исключением государственных (муниципальных) учреждений)</t>
  </si>
  <si>
    <t xml:space="preserve">Мероприятия в области пожарной безопасности </t>
  </si>
  <si>
    <t>Основное мероприятие "Обеспечение пожарной безопасности"</t>
  </si>
  <si>
    <t>08 1 01 13340</t>
  </si>
  <si>
    <t>Создание, обслуживание и эксплуатация системы оповещения населения</t>
  </si>
  <si>
    <t>08 1 01 13350</t>
  </si>
  <si>
    <t>Обслуживание, эксплуатация и ремонт сооружений гражданской обороны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</si>
  <si>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</si>
  <si>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выплаты персоналу государственных (муниципальных) органов</t>
  </si>
  <si>
    <t>Непрограммные расходы органов исполнительной власти Тосненского городского поселения Тосненского района Ленинградской области</t>
  </si>
  <si>
    <t>13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</si>
  <si>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 </t>
    </r>
    <r>
      <rPr>
        <sz val="10"/>
        <color indexed="10"/>
        <rFont val="Times New Roman"/>
        <family val="1"/>
        <charset val="204"/>
      </rPr>
      <t/>
    </r>
  </si>
  <si>
    <t>иные межбюджетные трансферты</t>
  </si>
  <si>
    <t>99 9 01 00030</t>
  </si>
  <si>
    <t>Выполнение других обязательств муниципальных образований</t>
  </si>
  <si>
    <t xml:space="preserve">Обеспечение деятельности аппаратов органов местного самоуправления муниципального образования городского(сельского) поселения Тосненского района Ленинградско области </t>
  </si>
  <si>
    <t>870</t>
  </si>
  <si>
    <t>резервные средства</t>
  </si>
  <si>
    <t>99  9 00 00000</t>
  </si>
  <si>
    <t xml:space="preserve">Непрограммные расходы </t>
  </si>
  <si>
    <t xml:space="preserve"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 </t>
  </si>
  <si>
    <t>Администрация муниципального образования Тельмановское сельское поселениеТосненского района Ленинградской области</t>
  </si>
  <si>
    <t>06</t>
  </si>
  <si>
    <t xml:space="preserve">Иные межбюджетные трансферты бюджету района из бюджетов поселений на осуществление полномочий по внешнему муниципальному финансовому контролю </t>
  </si>
  <si>
    <t>Обеспечение деятельности аппаратов органов местного самоуправления Тосненского городского поселения Тосненского района Ленинградской области</t>
  </si>
  <si>
    <t>Обеспечение деятельности органов местного самоуравления муниципального образования Тельмановское сельское поселение Тосненского района Ленинградской области</t>
  </si>
  <si>
    <t>Обеспечение деятельности депутатов представительного органа муниципального образования Тельмановское сельское поселение  поселения Тосненского района Ленинградской области</t>
  </si>
  <si>
    <t>Обеспечение деятельности депутатов представительного органа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</si>
  <si>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аппаратов органов местного самоуправления муниципального образования Тельмановское сельское поселение Тосненского района Ленинградской области</t>
  </si>
  <si>
    <t>Функционирование  законодательных (представительных) органов государственной власти и представительных органов муниципальных образований</t>
  </si>
  <si>
    <t>91 1 01 00030</t>
  </si>
  <si>
    <t xml:space="preserve">02 </t>
  </si>
  <si>
    <t xml:space="preserve">01 </t>
  </si>
  <si>
    <t>Обеспечение деятельности Главы Тосненского городского поселения Тосненского района Ленинградской области</t>
  </si>
  <si>
    <t>91 1 01 00000</t>
  </si>
  <si>
    <t>91 1 00 00000</t>
  </si>
  <si>
    <t>Обеспечение деятельности органов местного самоуравления Тосненского городского поселения Тосненского района Ленинградской области</t>
  </si>
  <si>
    <t>Функционирование высшего должностного лица субъекта РФ и муниципального образования</t>
  </si>
  <si>
    <t>Совет депутатов муниципального образования Тельмановское сельское поселение Тосненского района Ленинградской области</t>
  </si>
  <si>
    <t>ВСЕГО (без условно утвержденных расходов)</t>
  </si>
  <si>
    <t>Сумма на 2018 год</t>
  </si>
  <si>
    <t>Сумма на 2017 год</t>
  </si>
  <si>
    <t>Сумма на 2016 год</t>
  </si>
  <si>
    <t xml:space="preserve">ВР </t>
  </si>
  <si>
    <t>ЦСР</t>
  </si>
  <si>
    <t xml:space="preserve">ПР </t>
  </si>
  <si>
    <t xml:space="preserve">Рз </t>
  </si>
  <si>
    <t>Г</t>
  </si>
  <si>
    <t>№ п/п</t>
  </si>
  <si>
    <t>Контрол суммы</t>
  </si>
  <si>
    <t>РАСХОДОВ МЕСТНОГО БЮДЖЕТА</t>
  </si>
  <si>
    <t>ВЕДОМСТВЕННАЯ СТРУКТУРА</t>
  </si>
  <si>
    <t>изъятие зем уч-ков для мун. нужд</t>
  </si>
  <si>
    <t>Приложение  № 10</t>
  </si>
  <si>
    <t xml:space="preserve">     </t>
  </si>
  <si>
    <t>ВСЕГО</t>
  </si>
  <si>
    <t xml:space="preserve">Мероприятия по содержанию автомобильных дорог 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</si>
  <si>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в 2015-2019 годах" </t>
  </si>
  <si>
    <t>изъятие зем участка под дорогой на Волков лес</t>
  </si>
  <si>
    <t>91 3 01 60650</t>
  </si>
  <si>
    <t>99 9 01 13300</t>
  </si>
  <si>
    <t>Приложение  № 2</t>
  </si>
  <si>
    <t>муниципального образования Тельмановское сельское поселение</t>
  </si>
  <si>
    <t xml:space="preserve">    от  "    " ноября 2015 года №  </t>
  </si>
  <si>
    <t>__________________________ Ю.Н. Кваша</t>
  </si>
  <si>
    <t>Приложение  № 3</t>
  </si>
  <si>
    <t xml:space="preserve">               ПРОГНОЗИРУЕМЫЕ</t>
  </si>
  <si>
    <t xml:space="preserve">поступления доходов в местный бюджет </t>
  </si>
  <si>
    <t>(тыс.руб.)</t>
  </si>
  <si>
    <t>Код бюджетной</t>
  </si>
  <si>
    <t xml:space="preserve">  Источник доходов</t>
  </si>
  <si>
    <t>2017 г</t>
  </si>
  <si>
    <t>утв на 01.10.12</t>
  </si>
  <si>
    <t>октябрь</t>
  </si>
  <si>
    <t>ноябрь</t>
  </si>
  <si>
    <t>утв на 03.11.12</t>
  </si>
  <si>
    <t>исп на 01.10.12</t>
  </si>
  <si>
    <t>2018 г</t>
  </si>
  <si>
    <t>классификации</t>
  </si>
  <si>
    <t xml:space="preserve">  1 00 00000 00 0000 000</t>
  </si>
  <si>
    <t>НАЛОГОВЫЕ И НЕНАЛОГОВЫЕ ДОХОДЫ</t>
  </si>
  <si>
    <t xml:space="preserve">  </t>
  </si>
  <si>
    <t>Налоги на прибыль, доходы</t>
  </si>
  <si>
    <t xml:space="preserve">          1 01 00000 00 0000 000</t>
  </si>
  <si>
    <t xml:space="preserve">  1 01 02000 01 0000 110</t>
  </si>
  <si>
    <t>Налог на доходы  физических лиц</t>
  </si>
  <si>
    <t xml:space="preserve">  1 03 00000 00 0000 000</t>
  </si>
  <si>
    <t>НАЛОГИ НА ТОВАРЫ (РАБОТЫ, УСЛУГИ), РЕАЛИЗУЕМЫЕ НА ТЕРРИТОРИИ РОССИЙСКОЙ ФЕДЕРАЦИИ</t>
  </si>
  <si>
    <t xml:space="preserve">  1 03 02000 01 0000 110</t>
  </si>
  <si>
    <t>Акцизы по подакцизным товарам (продукции), производимым на территории Российской Федерации</t>
  </si>
  <si>
    <t xml:space="preserve">  1 05 00000 00 0000 000</t>
  </si>
  <si>
    <t>НАЛОГИ НА СОВОКУПНЫЙ ДОХОД</t>
  </si>
  <si>
    <t xml:space="preserve">  1 05 03010 00 0000 110</t>
  </si>
  <si>
    <t>Единый сельскохозяйственный налог</t>
  </si>
  <si>
    <t xml:space="preserve">  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</si>
  <si>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</si>
  <si>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</si>
  <si>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</si>
  <si>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1 06 04000 02 0000 110</t>
  </si>
  <si>
    <t>Транспортный налог</t>
  </si>
  <si>
    <t xml:space="preserve">  1 06 06000 00 0000 110</t>
  </si>
  <si>
    <t>Земельный налог</t>
  </si>
  <si>
    <t xml:space="preserve">  1 08 00000 00 0000 000</t>
  </si>
  <si>
    <t>ГОСУДАРСТВЕННАЯ ПОШЛИНА, СБОРЫ</t>
  </si>
  <si>
    <t xml:space="preserve">  1 08 04020 01 0000 110</t>
  </si>
  <si>
    <t>Государственная пошлина за совершение нотариальных действий</t>
  </si>
  <si>
    <t>должностными лицами органов местного самоуправления, уполномочен-</t>
  </si>
  <si>
    <t>ными в соответствии с законодательными актами Российской Федерации</t>
  </si>
  <si>
    <t>на совершение нотариальных действий</t>
  </si>
  <si>
    <t xml:space="preserve">  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</si>
  <si>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</si>
  <si>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</si>
  <si>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</si>
  <si>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 xml:space="preserve">  1 11 05013 10 0000 120</t>
  </si>
  <si>
    <t>Доходы,получаемые в виде арендной платы за земельные участки,</t>
  </si>
  <si>
    <t xml:space="preserve">государственная собственность на которые не разграничена и которые </t>
  </si>
  <si>
    <t xml:space="preserve">расположены в границах сельских поселений, а также средства от продажи права </t>
  </si>
  <si>
    <t>на заключение договоров аренды указанных земельных участков</t>
  </si>
  <si>
    <t xml:space="preserve">  1 11 05035 10 0000 120</t>
  </si>
  <si>
    <t>Доходы от сдачи в аренду имущества, находящегося в оперативном</t>
  </si>
  <si>
    <t xml:space="preserve">управлении органов управления сельских поселений и созданных </t>
  </si>
  <si>
    <t xml:space="preserve">ими учреждений (за исключением имущества муниципальных бюджетных </t>
  </si>
  <si>
    <t>и автономных учреждений)</t>
  </si>
  <si>
    <t xml:space="preserve">  1 11 05075 10 0000 120</t>
  </si>
  <si>
    <t>Доходы от сдачи в аренду имущества, составляющего казну</t>
  </si>
  <si>
    <t>сельских поселений (за исключением земельных участков)</t>
  </si>
  <si>
    <t xml:space="preserve">  1 11 09045 10 0000 120</t>
  </si>
  <si>
    <t xml:space="preserve">Прочие поступления от использования имущества,находящегося </t>
  </si>
  <si>
    <t xml:space="preserve"> в собственности сельских поселений (за исключением имущества муниципальных </t>
  </si>
  <si>
    <t xml:space="preserve">бюджетных и автономных учреждений, а также имущества муниципальных </t>
  </si>
  <si>
    <t>унитарных предприятий, в том числе казенных)</t>
  </si>
  <si>
    <t xml:space="preserve">  1 13 00000 00 0000 000</t>
  </si>
  <si>
    <t>КОМПЕНСАЦИИ ЗАТРАТ ГОСУДАРСТВА</t>
  </si>
  <si>
    <t xml:space="preserve">  1 13 01995 10 0000 130</t>
  </si>
  <si>
    <t>Прочие доходы от оказания платных услуг(работ) получателями</t>
  </si>
  <si>
    <t xml:space="preserve">средств бюджетов поселений </t>
  </si>
  <si>
    <t xml:space="preserve">  1 13 02995 10 0000 130</t>
  </si>
  <si>
    <t>Прочие доходы от компенсации затрат бюджетов сельских поселений</t>
  </si>
  <si>
    <t xml:space="preserve">  1 14 00000 00 0000 000</t>
  </si>
  <si>
    <t xml:space="preserve">ДОХОДЫ ОТ ПРОДАЖИ МАТЕРИАЛЬНЫХ И </t>
  </si>
  <si>
    <t xml:space="preserve">НЕМАТЕРИАЛЬНЫХ АКТИВОВ </t>
  </si>
  <si>
    <t xml:space="preserve">  1 14 01050 10 0000 410 </t>
  </si>
  <si>
    <t>Доходы от продажи квартир, находящихся в собственности поселений</t>
  </si>
  <si>
    <t xml:space="preserve">  1 14 02053 10 0000 410 </t>
  </si>
  <si>
    <t>Доходы от реализации иного имущества,находящегося</t>
  </si>
  <si>
    <t>в собственности сельских поселений (за исключением имущества</t>
  </si>
  <si>
    <t>муниципальных бюджетных и автономных учреждений, а также имущества</t>
  </si>
  <si>
    <t xml:space="preserve">муниципальных унитарных предприятий, в том числе казенных), </t>
  </si>
  <si>
    <t>в части реализации основных средств по указанному имуществу</t>
  </si>
  <si>
    <t xml:space="preserve">  1 14 06013 10 0000 430</t>
  </si>
  <si>
    <t xml:space="preserve">Доходы от продажи земельных участков, государственная собствен- </t>
  </si>
  <si>
    <t>ность на которые не разграничена и которые расположены</t>
  </si>
  <si>
    <t>в границах сельских поселений</t>
  </si>
  <si>
    <t xml:space="preserve">  1 16  00000 00 0000 000</t>
  </si>
  <si>
    <t>ШТРАФЫ, САНКЦИИ, ВОЗМЕЩЕНИЕ УЩЕРБА</t>
  </si>
  <si>
    <t xml:space="preserve">  1 16  90050 10 6000 000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</si>
  <si>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</si>
  <si>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1 17  00000 00 0000 000</t>
  </si>
  <si>
    <t>ПРОЧИЕ НЕНАЛОГОВЫЕ ДОХОДЫ</t>
  </si>
  <si>
    <t xml:space="preserve">  1 17  05050 10 0000 180</t>
  </si>
  <si>
    <t>Прочие неналоговые доходы бюджетов сельских поселений</t>
  </si>
  <si>
    <t xml:space="preserve">  2 00 00000 00 0000 000</t>
  </si>
  <si>
    <t>БЕЗВОЗМЕЗДНЫЕ ПОСТУПЛЕНИЯ</t>
  </si>
  <si>
    <t>2 02 15001 10 0000 151</t>
  </si>
  <si>
    <t>2 02 01001 10 0002 151</t>
  </si>
  <si>
    <t>Дотации бюджетам сельских поселений на выравнивание уровня бюджетной обеспеченности (из районного фонда)</t>
  </si>
  <si>
    <t>2 02 29999 10 0000 151</t>
  </si>
  <si>
    <t>Прочие субсидии бюджетам поселений</t>
  </si>
  <si>
    <t>2 02 02216 10 0000 151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</si>
  <si>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</si>
  <si>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2 02 02999 10 0014 151</t>
  </si>
  <si>
    <t>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</si>
  <si>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</si>
  <si>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</si>
  <si>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2 02 30024 10 0000 151</t>
  </si>
  <si>
    <t>2 02 04012 10 0000 151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</si>
  <si>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</si>
  <si>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2 02 04999 10 0003 151</t>
  </si>
  <si>
    <t>Иные межбюджетные трансферты из бюджета муниципального образования Тосненский район Ленинградской области бюджетам сельских поселений, расположенных на территории Тосненского района Ленинградской области, на оказание дополнительной финансовой помощи на во</t>
  </si>
  <si>
    <t>2 07 05000 10 0000 180</t>
  </si>
  <si>
    <t>Прочие безвозмездные поступления в бюджеты сельских поселений</t>
  </si>
  <si>
    <t>ВСЕГО ДОХОДОВ</t>
  </si>
  <si>
    <t>Приложение  № 8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</si>
  <si>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</si>
  <si>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обеспечению предупреждения и ликвидации последствий черезвычайных ситуаций и стихийных бедствий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</si>
  <si>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области пожарной безопасности  в рамках подпрограммы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 в 2014-2016 годах" 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</si>
  <si>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муниципальной программы "Безопасность в муниципальном образовании Тельмановское сельское поселение Тосненского района Ленинградской области в 2014-2016 годах"</t>
  </si>
  <si>
    <t xml:space="preserve">Мерпориятие по вовлечению в предупреждение правонарушений на территории городского (сельского) поселения Тосненского района Ленинградской области граждан и организаций, стимулирование и поддержка гражданских инциатив в рамках подпрограммы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</si>
  <si>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Подпрограмма "Поддержание и развитие существующей сети автомобильных дорог общего пользования местного значения" 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</si>
  <si>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 xml:space="preserve">Мероприятия по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 в рамках подпрограммы "Поддержание и развитие существующей сети автомобильных дорог общего пользования местного значения" 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</si>
  <si>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</si>
  <si>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Мероприятия по содержанию автомобильных дорог в рамках подпрограммы"Обеспечение условий для организации дорожного движения на территории" муниципальной программы "Развитие автомобильных дорог в муниципальном образовании Тельмановское сельское поселение Тосненского района Ленинградской области в 2014-2016 годах"</t>
  </si>
  <si>
    <t>Обеспечение деятельности инфраструктуры поддержки субъектов малого и среднего предпринимательства  в рамках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</si>
  <si>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Информационная и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муниципальной программы "Развитие и поддержка малого и среднего предпринимательства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</si>
  <si>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</si>
  <si>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переселения граждан из аварийного жилищного фонда в рамках подпрограммы "Переселение граждан из аварийного жилищного фонда" 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</si>
  <si>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 Тельмановское сельское поселение Тосненского района Ленинградской области в 2014-2016 годах"</t>
  </si>
  <si>
    <t>Приобретение объектов недвижимого имущества для оказания поддержки гражданам, пострадавшим в результате пожара муниципального жилого фонда в рамках подпрограммы "Оказание поддержки гражданам, пострадавшим в результате пожара муниципального жилищного фонда"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</si>
  <si>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муниципальной программы "Газификация территории муниципального образования Тельмановское сельское поселение Тосненского района Ленинградской области в 2014-2016 годах"</t>
  </si>
  <si>
    <t>Мероприятия по повышению надежности и энергетической эффективности в рамках муниципальной программы "Энергосбережение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в 2014-2016 годах"</t>
  </si>
  <si>
    <r>
      <t xml:space="preserve">Мероприятия по развитию объектов благоустройства территории  муниципального образования  Тельмановское сельское поселение Тосненского района Ленинградской области </t>
    </r>
    <r>
      <rPr>
        <sz val="10"/>
        <rFont val="Times New Roman"/>
        <family val="1"/>
        <charset val="204"/>
      </rPr>
      <t>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  </r>
  </si>
  <si>
    <t>Мероприятия по содержанию объектов благоустройства территории муниципального образования  Тельмановское сельское поселение Тосненского района Ленинградской области в рамках муниципальной программы  "Благоустройство территории  муниципального образования Тельмановское сельское поселение Тосненского района Ленинградской области в 2014-2016 годах"</t>
  </si>
  <si>
    <t xml:space="preserve">Подпрограмма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</si>
  <si>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Мероприятия в сфере молодежной политики  в рамках подпрограммы "Молодежь муниципального образования Тельмановское сельское поселение Тосненского района Ленинградской области "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</si>
  <si>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</si>
  <si>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 xml:space="preserve">Расходы на обеспечение деятельности муниципальных казенных учреждений в рамках подпрограммы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 </t>
  </si>
  <si>
    <t>Подпрограмма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</si>
  <si>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Организация и проведение мероприятий в сфере культуры в рамках подпрограммы «Обеспечение условий реализации программы муниципального образования Тельмановское сельское поселение Тосненского района Ленинградской области» муниципальной программы "Развитие культуры муниципального образования Тельмановское сельское поселение Тосненского района Ленинградской области в 2014-2016 годах"</t>
  </si>
  <si>
    <t>Подпрограмма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программы "Развитие физической культуры и  спорта на территории городского (сельского)</t>
  </si>
  <si>
    <t>Расходы на обеспечение деятельности муниципальных казенных учреждений в рамках подпрограммы "Обеспечение жителей городского (сельского) поселения Тосненского района Ленинградской области услугами в сфере спорта, оздоровление и досуга" муниципальной програм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</si>
  <si>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</si>
  <si>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в 2014 - 2016 годах"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</si>
  <si>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</si>
  <si>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Мероприятия по организации и проведение физкультурных спортивно-массовых  мероприятий в рамках подпрограммы "Развитие физической культуры и массового спорта в муниципальном образовании Тельмановское сельское поселение Тосненского района Ленинградской области"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</si>
  <si>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>Рз 
раздел</t>
  </si>
  <si>
    <t xml:space="preserve">ПР    подраздел          </t>
  </si>
  <si>
    <t>2016 год</t>
  </si>
  <si>
    <t xml:space="preserve">Подпрограмма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области" 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</si>
  <si>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Проектирование, строительство и ремонт объектов физической культуры и спорта в рамках подпрограммы "Развитие объектов физической культуры и спорта в  муниципальном образовании Тельмановское сельское поселение Тосненского района Ленинградской области муниципальной программы "Развитие физической культуры и   спорта в муниципальном образовании Тельмановское сельское поселение Тосненского района Ленинградской области в 2014 - 2016 годах" </t>
  </si>
  <si>
    <t xml:space="preserve"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 </t>
  </si>
  <si>
    <t>Субсидия на решение вопросов местного значения межмуниципального характера в сфере архивного дела(местный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</si>
  <si>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</si>
  <si>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</si>
  <si>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 в рамках расходов на руководство и управление в сфере установленных фукнций органов государственной власти субъекта Российской Федерации и органов местного самоуправления</t>
  </si>
  <si>
    <t xml:space="preserve">Обеспечение проведения выборов и референдумов в муниципальном образовании Тельмановское сельское поселение Тосненского района Ленинградской области </t>
  </si>
  <si>
    <t>99 9 01 12240</t>
  </si>
  <si>
    <t>Сумма на 2019 год</t>
  </si>
  <si>
    <t>2019 год</t>
  </si>
  <si>
    <t>Приложение  № 4</t>
  </si>
  <si>
    <t xml:space="preserve">поступления доходов в местный  бюджет </t>
  </si>
  <si>
    <t>МО Тельмановское СП Тосненского района Ленинградской области</t>
  </si>
  <si>
    <t>2019 г</t>
  </si>
  <si>
    <t>Дотации бюджетам сельских поселений на выравнивание  бюджетной обеспеченности (из районного фонда)</t>
  </si>
  <si>
    <t>к решению совета депутатов</t>
  </si>
  <si>
    <t xml:space="preserve">Тосненского района Ленинградской области </t>
  </si>
  <si>
    <t>2017 год
(тысяч рублей)</t>
  </si>
  <si>
    <t>2018 год
(тысяч рублей)</t>
  </si>
  <si>
    <t xml:space="preserve">                                                                  к решению совета депутатов</t>
  </si>
  <si>
    <t xml:space="preserve">                                                                  Тосненского района Ленинградской области</t>
  </si>
  <si>
    <t>Нормативы поступления доходов в местный бюджет</t>
  </si>
  <si>
    <t>от уплаты федеральных, региональных и местных налогов и сборов</t>
  </si>
  <si>
    <t>Наименование дохода</t>
  </si>
  <si>
    <t>Местный бюджет</t>
  </si>
  <si>
    <t>Налог на доходы физических лиц</t>
  </si>
  <si>
    <t>Доходы от передачи в аренду земельных участков</t>
  </si>
  <si>
    <t>Доходы от продажи земельных участков</t>
  </si>
  <si>
    <t>Доходы от сдачи в аренду имущества</t>
  </si>
  <si>
    <t>Доходы от оказания платных услуг</t>
  </si>
  <si>
    <t>Доходы от реализации иного имущества</t>
  </si>
  <si>
    <t>Приложение 7</t>
  </si>
  <si>
    <t>Тосненского района Ленинградской области</t>
  </si>
  <si>
    <t xml:space="preserve"> от «10 » июля 2014 года № 116 </t>
  </si>
  <si>
    <t>Приложение  №5</t>
  </si>
  <si>
    <r>
      <t xml:space="preserve">    от " </t>
    </r>
    <r>
      <rPr>
        <sz val="12"/>
        <color indexed="9"/>
        <rFont val="Times New Roman"/>
        <family val="1"/>
        <charset val="204"/>
      </rPr>
      <t>04</t>
    </r>
    <r>
      <rPr>
        <sz val="12"/>
        <rFont val="Times New Roman"/>
        <family val="1"/>
        <charset val="204"/>
      </rPr>
      <t xml:space="preserve"> " ноября 2015 года № </t>
    </r>
    <r>
      <rPr>
        <sz val="12"/>
        <color indexed="9"/>
        <rFont val="Times New Roman"/>
        <family val="1"/>
        <charset val="204"/>
      </rPr>
      <t xml:space="preserve">160  </t>
    </r>
  </si>
  <si>
    <t>Наименование  объекта</t>
  </si>
  <si>
    <t>Сумма,
тыс.рублей</t>
  </si>
  <si>
    <t>ИТОГО:</t>
  </si>
  <si>
    <t xml:space="preserve">                                                                  Приложение 13</t>
  </si>
  <si>
    <t>Приложение №11</t>
  </si>
  <si>
    <t>Приложение  № 7</t>
  </si>
  <si>
    <t xml:space="preserve"> Межбюджетные трансферты, передаваемые муниципальным образованием Тельмановское сельское поселение Тосненского района Ленинградской области муниципальному образованию Тосненский район Ленинградской области на исполнение полномочий</t>
  </si>
  <si>
    <t xml:space="preserve">Иные межбюджетные трансферты бюджету района из бюджетов поселений на осуществления  полномочий по формированию архивных фондов </t>
  </si>
  <si>
    <r>
      <t xml:space="preserve"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</t>
    </r>
    <r>
      <rPr>
        <sz val="10"/>
        <color indexed="10"/>
        <rFont val="Times New Roman"/>
        <family val="1"/>
        <charset val="204"/>
      </rPr>
      <t/>
    </r>
  </si>
  <si>
    <r>
      <t>Иные межбюджетные трансферты бюджету района из бюджетов поселений на осуществления отдельных полномочий по исполнению бюджета</t>
    </r>
    <r>
      <rPr>
        <sz val="10"/>
        <color indexed="10"/>
        <rFont val="Times New Roman"/>
        <family val="1"/>
        <charset val="204"/>
      </rPr>
      <t/>
    </r>
  </si>
  <si>
    <t>Сумма
(тыс. руб.)</t>
  </si>
  <si>
    <t>ИТОГО</t>
  </si>
  <si>
    <t>(тыс. руб.)</t>
  </si>
  <si>
    <t>Обеспечение выплат стимулирующего характера работникам учреждений культуры</t>
  </si>
  <si>
    <t>99 9 01 70360</t>
  </si>
  <si>
    <t>14</t>
  </si>
  <si>
    <t xml:space="preserve">Другие вопросы в области национальной безопасности и правоохранительной деятельности
</t>
  </si>
  <si>
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</si>
  <si>
    <r>
      <t xml:space="preserve"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</t>
    </r>
    <r>
      <rPr>
        <sz val="10"/>
        <color indexed="10"/>
        <rFont val="Times New Roman"/>
        <family val="1"/>
        <charset val="204"/>
      </rPr>
      <t/>
    </r>
  </si>
  <si>
    <t xml:space="preserve">Подпрограмма «Обеспечение условий реализации муниципальной программы» </t>
  </si>
  <si>
    <t xml:space="preserve">Подпрограмма "Обеспечение условий для организации дорожного движения на территории муниципального образования Тельмановское сельское поселение Тосненского района Ленинградской области" </t>
  </si>
  <si>
    <t xml:space="preserve">        расходы на выплаты персоналу казенных учреждений</t>
  </si>
  <si>
    <t xml:space="preserve">        Расходы на выплаты персоналу казенных учреждений</t>
  </si>
  <si>
    <t>__________________________ Г.В.Сакулин</t>
  </si>
  <si>
    <t xml:space="preserve">               на  2018  год</t>
  </si>
  <si>
    <t>2020 г</t>
  </si>
  <si>
    <t xml:space="preserve">           на плановый период  2019 и 2020 годов</t>
  </si>
  <si>
    <t>классификации расходов бюджетов  на 2018 год</t>
  </si>
  <si>
    <t>классификации расходов бюджетов  на плановый период 2019 и 2020 годов</t>
  </si>
  <si>
    <t>2020 год</t>
  </si>
  <si>
    <t>на 2018 год</t>
  </si>
  <si>
    <t>на плановый период 2019 и 2020 годов</t>
  </si>
  <si>
    <t>Сумма на 2020 год</t>
  </si>
  <si>
    <t xml:space="preserve">на 2018 год </t>
  </si>
  <si>
    <t xml:space="preserve">                                  от  "  " декабря 2017 года № </t>
  </si>
  <si>
    <t>на 2018 год и плановый период 2019 и 2020 годов</t>
  </si>
  <si>
    <t xml:space="preserve">  на 2018 год</t>
  </si>
  <si>
    <t>___________________ Г.В.Сакулин</t>
  </si>
  <si>
    <t>Подпрограмма "Жилье для молодежи"</t>
  </si>
  <si>
    <t>Основное мероприятие "Улучшение жилищных условий молодых граждан (молодых семей)"</t>
  </si>
  <si>
    <t>Обеспечение 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</t>
  </si>
  <si>
    <t>Социальное обеспечение и иные выплаты населению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</si>
  <si>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</si>
  <si>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15 1 00 00000</t>
  </si>
  <si>
    <t>15 1 01 00000</t>
  </si>
  <si>
    <t>15 1 01 S0750</t>
  </si>
  <si>
    <t>15 2 00 00000</t>
  </si>
  <si>
    <t>15 2 01 00000</t>
  </si>
  <si>
    <t>15 2 01 S0740</t>
  </si>
  <si>
    <t>300</t>
  </si>
  <si>
    <t xml:space="preserve">Муниципальная программа "Обеспечение качественным жильем граждан на территории муниципального образования Тельмановское сельское поселение  Тосненского района Ленинградской области " </t>
  </si>
  <si>
    <t>99 9 01 70140</t>
  </si>
  <si>
    <t xml:space="preserve">Мероприятия по капитальному ремонту и ремонт автомобильных дорог общего пользования местного значения (областной бюджет) </t>
  </si>
  <si>
    <t xml:space="preserve">Дотации бюджетам сельских поселений на выравнивание  
бюджетной обеспеченности </t>
  </si>
  <si>
    <t>Обеспечение деятельности Главы муниципального образования Тельмановское сельское поселение Тосненского района Ленинградской области</t>
  </si>
  <si>
    <t>Обеспечение деятельности органов местного самоуправления муниципального образования Тельмановское сельское поселение  Тосненского района Ленинградской области</t>
  </si>
  <si>
    <t>Обеспечение деятельности Главы муниципального образования Тельмановское сельское поселение</t>
  </si>
  <si>
    <t xml:space="preserve">Адресная инвестиционная программа </t>
  </si>
  <si>
    <t xml:space="preserve">муниципального образования Тельмановское сельское поселение Тосненского района Ленинградской области </t>
  </si>
  <si>
    <t>Мощность объекта</t>
  </si>
  <si>
    <t>Ед. изм.</t>
  </si>
  <si>
    <t>Сроки производства работ</t>
  </si>
  <si>
    <t>Направление инвестирования</t>
  </si>
  <si>
    <t>Сумма на 2017 год,
тыс.рублей</t>
  </si>
  <si>
    <t>Разработка проектно-сметной документации по строительству объекта «Распределительный газопровод по территории малоэтажной застройки ПЖСК «Волков лес» МО Тельмановское сельское поселение Тосненского района Ленинградской области»</t>
  </si>
  <si>
    <t xml:space="preserve">в подземном исполнении  6356 </t>
  </si>
  <si>
    <t>м.п</t>
  </si>
  <si>
    <t>проектирование</t>
  </si>
  <si>
    <t>экспертиза</t>
  </si>
  <si>
    <t>Разработка проектной документации по объекту: «Реконструкция системы водоснабжения п. Войскорово Тосненского района Ленинградской области»</t>
  </si>
  <si>
    <t>м3/сут</t>
  </si>
  <si>
    <t>2016-2018</t>
  </si>
  <si>
    <t>проектно-изыскательские работы</t>
  </si>
  <si>
    <t>Муниципальная программа "Газификация территории муниципального образования Тельмановское сельское поселение Тосненского района Ленинградской области"</t>
  </si>
  <si>
    <t>2018-2020</t>
  </si>
  <si>
    <t>Проектирование внутрипоселкового газопровода дер. Ям-Ижора МО Тельмановское сельское поселение Тосненского района Ленинградской области</t>
  </si>
  <si>
    <t>в подземном исполнении  около 10000</t>
  </si>
  <si>
    <t>ДОХОДЫ ОТ ОКАЗАНИЯ ПЛАТНЫХ УСЛУГ (РАБОТ) И</t>
  </si>
  <si>
    <t xml:space="preserve">2 02 20216 10 0000 151 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</si>
  <si>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(ремонт автомобильных дорог общего пользования местного значения)</t>
  </si>
  <si>
    <t>Субвенции бюджетам сельских поселений на выполнение передаваемых полномочий субъектов Российской Федерации (на выполнение передаваемых полномочий Ленинградской области в сфере административнных правоотношений)</t>
  </si>
  <si>
    <t>Прочие субсидии бюджетам сельских поселений (на обеспечение выплат стимулирующег характера работникам учреждений культуры )</t>
  </si>
  <si>
    <t>Приложение  № 13</t>
  </si>
  <si>
    <t>2 07 05030 10 0000 180</t>
  </si>
  <si>
    <t xml:space="preserve">    от  " 27 " декабря  2017 года № 15</t>
  </si>
  <si>
    <t xml:space="preserve">    от  "27 " декабря 2017  года № 15</t>
  </si>
  <si>
    <t xml:space="preserve">     от  "27  " декабря 2017  года № 15</t>
  </si>
  <si>
    <t>от  "27  "  декабря 2017  № 15</t>
  </si>
  <si>
    <t xml:space="preserve">    от "27  " декабря 2017 года № 15</t>
  </si>
  <si>
    <t xml:space="preserve">    от "27 " декабря 2017 года № 15</t>
  </si>
  <si>
    <t xml:space="preserve">                                  от  " 27 " декабря 2017 года № 15</t>
  </si>
  <si>
    <t xml:space="preserve">            от  " 27  "  декабря 2017  №  15</t>
  </si>
  <si>
    <t xml:space="preserve">Муниципальная программа "Развитие физической культуры и   спорта в муниципальном образовании Тельмановское сельское поселение Тосненского района Ленинградской области" 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</si>
  <si>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области"</t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</si>
  <si>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 xml:space="preserve">" </t>
    </r>
  </si>
  <si>
    <t xml:space="preserve">Подпрограмма "Молодежь в муниципальном образовании Тельмановское сельское поселение Тосненского района Ленинградской области" </t>
  </si>
  <si>
    <r>
  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</t>
    </r>
    <r>
      <rPr>
        <b/>
        <sz val="10"/>
        <color indexed="8"/>
        <rFont val="Times New Roman"/>
        <family val="1"/>
        <charset val="204"/>
      </rPr>
      <t xml:space="preserve">" </t>
    </r>
  </si>
  <si>
    <t xml:space="preserve">Подпрограмма «Обеспечение жителей муниципального образования Тельмановское сельское поселение Тосненского района Ленинградской области услугами в сфере культуры и досуга» </t>
  </si>
  <si>
    <t>Муниципальная программа "Безопасность в муниципальном образовании Тельмановское сельское поселение Тосненского района Ленинградской области"</t>
  </si>
  <si>
    <t xml:space="preserve"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 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</si>
  <si>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 "</t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</si>
  <si>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</t>
    </r>
    <r>
      <rPr>
        <b/>
        <sz val="10"/>
        <color indexed="8"/>
        <rFont val="Times New Roman"/>
        <family val="1"/>
        <charset val="204"/>
      </rPr>
      <t>"</t>
    </r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</si>
  <si>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 "</t>
  </si>
  <si>
    <t>Муниципальная программа "Развите автомобильных дорог в муниципальном образовании Тельмановское сельское поселение Тосненского района Ленинградской области"</t>
  </si>
  <si>
    <t>Муниципальна программа "Обеспечение устойчивого финкционирования и развития коммунальной и инженерной инфраструктуры и повышение энергоэффективности на территории муниципального образования Тельмановское сельское поселение Тосненского района Ленинградской области"</t>
  </si>
  <si>
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области"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</si>
  <si>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области" </t>
  </si>
  <si>
    <t xml:space="preserve">Муниципальная программа "Развитие культуры муниципального образования Тельмановское сельское поселение Тосненского района Ленинградской области " </t>
  </si>
  <si>
    <t>Муниципальная программа "Развитие и поддержка малого и среднего предпринимательства в муниципальном образовании Тельмановское сельское поселение Тосненского района Ленинградской области "</t>
  </si>
  <si>
    <t>Подпрограмма "Предупреждение и ликвидация чрезвычайных ситуаций, обеспечение пожарной безопасности, обеспечение мероприятий гражданской обороны на территории муниципального образования Тельмановское сельское поселение Тосненского района Ленинградской области"</t>
  </si>
  <si>
    <t>Подпрограмма "Профилактика правонарушений, терроризма, экстремизма и противодействия незаконному потреблению и обороту наркотических средств на территории муниципального образования Тельмановское сельское поселение Тосненского района Ленинградской области"</t>
  </si>
  <si>
    <r>
      <t>Мероприятия по обеспечению предупреждения и ликвидации последствий черезвычайных ситуаций и стихийных бедствий</t>
    </r>
    <r>
      <rPr>
        <sz val="8"/>
        <color indexed="10"/>
        <rFont val="Times New Roman"/>
        <family val="1"/>
        <charset val="204"/>
      </rPr>
      <t xml:space="preserve"> </t>
    </r>
  </si>
  <si>
    <r>
      <t>Мероприятия по содержанию автомобильных дорог</t>
    </r>
    <r>
      <rPr>
        <sz val="8"/>
        <color indexed="10"/>
        <rFont val="Times New Roman"/>
        <family val="1"/>
        <charset val="204"/>
      </rPr>
      <t xml:space="preserve"> 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</si>
  <si>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 в</t>
    </r>
    <r>
      <rPr>
        <b/>
        <sz val="8"/>
        <color indexed="10"/>
        <rFont val="Times New Roman"/>
        <family val="1"/>
        <charset val="204"/>
      </rPr>
      <t xml:space="preserve"> </t>
    </r>
    <r>
      <rPr>
        <b/>
        <sz val="8"/>
        <rFont val="Times New Roman"/>
        <family val="1"/>
        <charset val="204"/>
      </rPr>
      <t>2015-2019 годах</t>
    </r>
    <r>
      <rPr>
        <b/>
        <sz val="8"/>
        <color indexed="8"/>
        <rFont val="Times New Roman"/>
        <family val="1"/>
        <charset val="204"/>
      </rPr>
      <t xml:space="preserve">" </t>
    </r>
  </si>
  <si>
    <r>
      <t>Муниципальная программа "Благоустройство территории   муниципального образования Тельмановское сельское поселение Тосненского района Ленинградской области</t>
    </r>
    <r>
      <rPr>
        <sz val="8"/>
        <color indexed="8"/>
        <rFont val="Times New Roman"/>
        <family val="1"/>
        <charset val="204"/>
      </rPr>
      <t>"</t>
    </r>
  </si>
  <si>
    <r>
      <t>Муниципальная программа "Развитие культуры муниципального образования Тельмановское сельское поселение Тосненского района Ленинградской области</t>
    </r>
    <r>
      <rPr>
        <sz val="8"/>
        <color indexed="8"/>
        <rFont val="Times New Roman"/>
        <family val="1"/>
        <charset val="204"/>
      </rPr>
      <t xml:space="preserve">"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</si>
</sst>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3" formatCode="_-* #,##0.00_р_._-;\-* #,##0.00_р_._-;_-* &quot;-&quot;??_р_._-;_-@_-"/>
    <numFmt numFmtId="164" formatCode="_(* #,##0.00_);_(* \(#,##0.00\);_(* &quot;-&quot;??_);_(@_)"/>
    <numFmt numFmtId="165" formatCode="0.000"/>
    <numFmt numFmtId="166" formatCode="_(* #,##0.000_);_(* \(#,##0.000\);_(* &quot;-&quot;??_);_(@_)"/>
    <numFmt numFmtId="167" formatCode="#,##0.000"/>
    <numFmt numFmtId="168" formatCode="?"/>
    <numFmt numFmtId="169" formatCode="_(&quot;$&quot;* #,##0.00_);_(&quot;$&quot;* \(#,##0.00\);_(&quot;$&quot;* &quot;-&quot;??_);_(@_)"/>
    <numFmt numFmtId="170" formatCode="_-* #,##0.000_р_._-;\-* #,##0.000_р_._-;_-* &quot;-&quot;???_р_._-;_-@_-"/>
    <numFmt numFmtId="171" formatCode="000000"/>
    <numFmt numFmtId="172" formatCode="00000\-0000"/>
    <numFmt numFmtId="173" formatCode="#,##0.00000"/>
    <numFmt numFmtId="174" formatCode="#,##0.000_ ;\-#,##0.000\ "/>
    <numFmt numFmtId="175" formatCode="_-* #,##0.000_р_._-;\-* #,##0.000_р_._-;_-* &quot;-&quot;??_р_._-;_-@_-"/>
    <numFmt numFmtId="176" formatCode="_-* #,##0.00000_р_._-;\-* #,##0.00000_р_._-;_-* &quot;-&quot;??_р_._-;_-@_-"/>
    <numFmt numFmtId="177" formatCode="#,##0.00_ ;[Red]\-#,##0.00\ "/>
  </numFmts>
  <fonts count="71" x14ac:knownFonts="1">
    <font>
      <sz val="10"/>
      <name val="Arial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i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9"/>
      <name val="Arial"/>
      <family val="2"/>
      <charset val="204"/>
    </font>
    <font>
      <sz val="12"/>
      <color indexed="9"/>
      <name val="Times New Roman"/>
      <family val="1"/>
      <charset val="204"/>
    </font>
    <font>
      <sz val="10"/>
      <color indexed="9"/>
      <name val="Arial"/>
      <family val="2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sz val="10"/>
      <color theme="0"/>
      <name val="Arial"/>
      <family val="2"/>
      <charset val="204"/>
    </font>
    <font>
      <b/>
      <sz val="10"/>
      <name val="Arial Cyr"/>
      <charset val="204"/>
    </font>
    <font>
      <sz val="12"/>
      <name val="Times New Roman CYR"/>
      <charset val="204"/>
    </font>
    <font>
      <sz val="12"/>
      <name val="Arial Narrow"/>
      <family val="2"/>
      <charset val="204"/>
    </font>
    <font>
      <sz val="10"/>
      <name val="Arial Narrow"/>
      <family val="2"/>
      <charset val="204"/>
    </font>
    <font>
      <sz val="8"/>
      <name val="Times New Roman"/>
      <family val="1"/>
    </font>
    <font>
      <sz val="13"/>
      <name val="Times New Roman"/>
      <family val="1"/>
      <charset val="204"/>
    </font>
    <font>
      <b/>
      <sz val="10"/>
      <name val="Times New Roman CYR"/>
      <charset val="204"/>
    </font>
    <font>
      <sz val="9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u/>
      <sz val="10"/>
      <color indexed="8"/>
      <name val="Arial"/>
      <family val="2"/>
      <charset val="204"/>
    </font>
    <font>
      <u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4">
    <xf numFmtId="0" fontId="0" fillId="0" borderId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1" fillId="0" borderId="0"/>
    <xf numFmtId="0" fontId="3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9" fillId="0" borderId="0"/>
    <xf numFmtId="169" fontId="39" fillId="0" borderId="0" applyFont="0" applyFill="0" applyBorder="0" applyAlignment="0" applyProtection="0"/>
    <xf numFmtId="0" fontId="39" fillId="0" borderId="0"/>
    <xf numFmtId="0" fontId="2" fillId="0" borderId="0"/>
    <xf numFmtId="169" fontId="2" fillId="0" borderId="0" applyFont="0" applyFill="0" applyBorder="0" applyAlignment="0" applyProtection="0"/>
  </cellStyleXfs>
  <cellXfs count="1491">
    <xf numFmtId="0" fontId="0" fillId="0" borderId="0" xfId="0"/>
    <xf numFmtId="0" fontId="2" fillId="0" borderId="0" xfId="3" applyFont="1" applyFill="1"/>
    <xf numFmtId="0" fontId="2" fillId="0" borderId="0" xfId="3" applyFont="1" applyFill="1" applyBorder="1"/>
    <xf numFmtId="165" fontId="2" fillId="0" borderId="0" xfId="1" applyNumberFormat="1" applyFont="1" applyFill="1" applyAlignment="1">
      <alignment horizontal="right"/>
    </xf>
    <xf numFmtId="0" fontId="2" fillId="0" borderId="0" xfId="3" applyFont="1" applyFill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2" fillId="0" borderId="0" xfId="3" applyFont="1" applyFill="1" applyAlignment="1">
      <alignment horizontal="left" vertical="center"/>
    </xf>
    <xf numFmtId="165" fontId="4" fillId="0" borderId="1" xfId="1" applyNumberFormat="1" applyFont="1" applyFill="1" applyBorder="1" applyAlignment="1">
      <alignment horizontal="right" vertical="center" wrapText="1"/>
    </xf>
    <xf numFmtId="165" fontId="2" fillId="0" borderId="1" xfId="1" applyNumberFormat="1" applyFont="1" applyFill="1" applyBorder="1" applyAlignment="1">
      <alignment horizontal="right"/>
    </xf>
    <xf numFmtId="49" fontId="4" fillId="0" borderId="1" xfId="3" applyNumberFormat="1" applyFont="1" applyFill="1" applyBorder="1" applyAlignment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>
      <alignment horizontal="center" vertical="center"/>
    </xf>
    <xf numFmtId="0" fontId="2" fillId="0" borderId="1" xfId="3" applyFont="1" applyFill="1" applyBorder="1" applyAlignment="1">
      <alignment horizontal="left" vertical="center"/>
    </xf>
    <xf numFmtId="0" fontId="2" fillId="0" borderId="1" xfId="3" applyFont="1" applyFill="1" applyBorder="1"/>
    <xf numFmtId="165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/>
    <xf numFmtId="165" fontId="6" fillId="0" borderId="2" xfId="1" applyNumberFormat="1" applyFont="1" applyFill="1" applyBorder="1" applyAlignment="1">
      <alignment horizontal="right"/>
    </xf>
    <xf numFmtId="165" fontId="7" fillId="0" borderId="2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0" fontId="2" fillId="0" borderId="2" xfId="3" applyFont="1" applyFill="1" applyBorder="1" applyAlignment="1">
      <alignment horizontal="center" vertical="center"/>
    </xf>
    <xf numFmtId="49" fontId="6" fillId="0" borderId="2" xfId="3" applyNumberFormat="1" applyFont="1" applyFill="1" applyBorder="1" applyAlignment="1" applyProtection="1">
      <alignment horizontal="center" vertical="center" wrapText="1"/>
    </xf>
    <xf numFmtId="0" fontId="2" fillId="0" borderId="2" xfId="3" applyFont="1" applyFill="1" applyBorder="1" applyAlignment="1">
      <alignment horizontal="center"/>
    </xf>
    <xf numFmtId="0" fontId="5" fillId="0" borderId="2" xfId="3" applyNumberFormat="1" applyFont="1" applyFill="1" applyBorder="1" applyAlignment="1" applyProtection="1">
      <alignment horizontal="left" vertical="center" wrapText="1"/>
    </xf>
    <xf numFmtId="0" fontId="2" fillId="0" borderId="2" xfId="3" applyFont="1" applyFill="1" applyBorder="1"/>
    <xf numFmtId="49" fontId="4" fillId="0" borderId="4" xfId="3" applyNumberFormat="1" applyFont="1" applyFill="1" applyBorder="1" applyAlignment="1">
      <alignment horizontal="center" vertical="center" wrapText="1"/>
    </xf>
    <xf numFmtId="0" fontId="2" fillId="0" borderId="5" xfId="3" applyFont="1" applyFill="1" applyBorder="1"/>
    <xf numFmtId="167" fontId="5" fillId="0" borderId="6" xfId="3" applyNumberFormat="1" applyFont="1" applyFill="1" applyBorder="1" applyAlignment="1">
      <alignment horizontal="right" vertical="center" wrapText="1"/>
    </xf>
    <xf numFmtId="167" fontId="5" fillId="0" borderId="7" xfId="3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/>
    <xf numFmtId="167" fontId="8" fillId="0" borderId="1" xfId="3" applyNumberFormat="1" applyFont="1" applyFill="1" applyBorder="1" applyAlignment="1">
      <alignment horizontal="center" vertical="center" wrapText="1"/>
    </xf>
    <xf numFmtId="49" fontId="8" fillId="0" borderId="1" xfId="3" applyNumberFormat="1" applyFont="1" applyFill="1" applyBorder="1" applyAlignment="1">
      <alignment horizontal="center" vertical="center" wrapText="1"/>
    </xf>
    <xf numFmtId="0" fontId="2" fillId="0" borderId="8" xfId="3" applyFont="1" applyFill="1" applyBorder="1"/>
    <xf numFmtId="49" fontId="5" fillId="0" borderId="1" xfId="3" applyNumberFormat="1" applyFont="1" applyFill="1" applyBorder="1" applyAlignment="1">
      <alignment horizontal="center" vertical="center" wrapText="1"/>
    </xf>
    <xf numFmtId="49" fontId="9" fillId="0" borderId="1" xfId="3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horizontal="right"/>
    </xf>
    <xf numFmtId="49" fontId="6" fillId="0" borderId="1" xfId="3" applyNumberFormat="1" applyFont="1" applyFill="1" applyBorder="1" applyAlignment="1" applyProtection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left" vertical="center" wrapText="1"/>
    </xf>
    <xf numFmtId="0" fontId="5" fillId="0" borderId="10" xfId="0" applyFont="1" applyFill="1" applyBorder="1"/>
    <xf numFmtId="0" fontId="2" fillId="0" borderId="12" xfId="3" applyFont="1" applyFill="1" applyBorder="1"/>
    <xf numFmtId="49" fontId="8" fillId="0" borderId="0" xfId="3" applyNumberFormat="1" applyFont="1" applyFill="1" applyBorder="1" applyAlignment="1">
      <alignment horizontal="center" vertical="center" wrapText="1"/>
    </xf>
    <xf numFmtId="0" fontId="8" fillId="0" borderId="7" xfId="3" applyFont="1" applyFill="1" applyBorder="1" applyAlignment="1">
      <alignment horizontal="left" vertical="center" wrapText="1"/>
    </xf>
    <xf numFmtId="0" fontId="2" fillId="0" borderId="15" xfId="3" applyFont="1" applyFill="1" applyBorder="1"/>
    <xf numFmtId="0" fontId="2" fillId="0" borderId="16" xfId="3" applyFont="1" applyFill="1" applyBorder="1"/>
    <xf numFmtId="49" fontId="8" fillId="0" borderId="16" xfId="3" applyNumberFormat="1" applyFont="1" applyFill="1" applyBorder="1" applyAlignment="1">
      <alignment horizontal="center" vertical="center" wrapText="1"/>
    </xf>
    <xf numFmtId="167" fontId="4" fillId="0" borderId="9" xfId="3" applyNumberFormat="1" applyFont="1" applyFill="1" applyBorder="1" applyAlignment="1">
      <alignment vertical="center" wrapText="1"/>
    </xf>
    <xf numFmtId="167" fontId="4" fillId="0" borderId="1" xfId="3" applyNumberFormat="1" applyFont="1" applyFill="1" applyBorder="1" applyAlignment="1">
      <alignment vertical="center" wrapText="1"/>
    </xf>
    <xf numFmtId="49" fontId="4" fillId="0" borderId="1" xfId="3" applyNumberFormat="1" applyFont="1" applyFill="1" applyBorder="1" applyAlignment="1">
      <alignment vertical="center" wrapText="1"/>
    </xf>
    <xf numFmtId="0" fontId="4" fillId="0" borderId="7" xfId="3" applyFont="1" applyFill="1" applyBorder="1" applyAlignment="1">
      <alignment horizontal="left" vertical="center" wrapText="1"/>
    </xf>
    <xf numFmtId="167" fontId="9" fillId="0" borderId="9" xfId="3" applyNumberFormat="1" applyFont="1" applyFill="1" applyBorder="1" applyAlignment="1">
      <alignment vertical="center" wrapText="1"/>
    </xf>
    <xf numFmtId="167" fontId="9" fillId="0" borderId="1" xfId="3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167" fontId="5" fillId="0" borderId="1" xfId="3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justify" vertical="top" wrapText="1"/>
    </xf>
    <xf numFmtId="167" fontId="4" fillId="0" borderId="17" xfId="3" applyNumberFormat="1" applyFont="1" applyFill="1" applyBorder="1" applyAlignment="1">
      <alignment horizontal="right" vertical="center" wrapText="1"/>
    </xf>
    <xf numFmtId="167" fontId="4" fillId="0" borderId="18" xfId="3" applyNumberFormat="1" applyFont="1" applyFill="1" applyBorder="1" applyAlignment="1">
      <alignment horizontal="right" vertical="center" wrapText="1"/>
    </xf>
    <xf numFmtId="0" fontId="4" fillId="0" borderId="7" xfId="3" applyFont="1" applyFill="1" applyBorder="1" applyAlignment="1">
      <alignment vertical="top" wrapText="1"/>
    </xf>
    <xf numFmtId="167" fontId="2" fillId="0" borderId="7" xfId="3" applyNumberFormat="1" applyFont="1" applyFill="1" applyBorder="1"/>
    <xf numFmtId="167" fontId="2" fillId="0" borderId="1" xfId="3" applyNumberFormat="1" applyFont="1" applyFill="1" applyBorder="1"/>
    <xf numFmtId="167" fontId="4" fillId="0" borderId="10" xfId="3" applyNumberFormat="1" applyFont="1" applyFill="1" applyBorder="1" applyAlignment="1">
      <alignment vertical="center" wrapText="1"/>
    </xf>
    <xf numFmtId="167" fontId="6" fillId="0" borderId="17" xfId="3" applyNumberFormat="1" applyFont="1" applyFill="1" applyBorder="1" applyAlignment="1">
      <alignment horizontal="right" vertical="center" wrapText="1"/>
    </xf>
    <xf numFmtId="167" fontId="6" fillId="0" borderId="18" xfId="3" applyNumberFormat="1" applyFont="1" applyFill="1" applyBorder="1" applyAlignment="1">
      <alignment horizontal="right" vertical="center" wrapText="1"/>
    </xf>
    <xf numFmtId="167" fontId="5" fillId="0" borderId="18" xfId="3" applyNumberFormat="1" applyFont="1" applyFill="1" applyBorder="1" applyAlignment="1">
      <alignment horizontal="right" vertical="center" wrapText="1"/>
    </xf>
    <xf numFmtId="167" fontId="8" fillId="0" borderId="10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vertical="top" wrapText="1"/>
    </xf>
    <xf numFmtId="166" fontId="4" fillId="0" borderId="1" xfId="1" applyNumberFormat="1" applyFont="1" applyFill="1" applyBorder="1" applyAlignment="1">
      <alignment vertical="center" wrapText="1"/>
    </xf>
    <xf numFmtId="165" fontId="4" fillId="0" borderId="18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0" fontId="11" fillId="0" borderId="7" xfId="3" applyFont="1" applyFill="1" applyBorder="1" applyAlignment="1">
      <alignment horizontal="left" vertical="center" wrapText="1"/>
    </xf>
    <xf numFmtId="166" fontId="4" fillId="0" borderId="15" xfId="1" applyNumberFormat="1" applyFont="1" applyFill="1" applyBorder="1" applyAlignment="1">
      <alignment horizontal="right" vertical="center" wrapText="1"/>
    </xf>
    <xf numFmtId="167" fontId="5" fillId="0" borderId="0" xfId="3" applyNumberFormat="1" applyFont="1" applyFill="1" applyBorder="1" applyAlignment="1">
      <alignment horizontal="right" vertical="center"/>
    </xf>
    <xf numFmtId="49" fontId="4" fillId="0" borderId="0" xfId="3" applyNumberFormat="1" applyFont="1" applyFill="1" applyBorder="1" applyAlignment="1">
      <alignment vertical="center" wrapText="1"/>
    </xf>
    <xf numFmtId="166" fontId="4" fillId="0" borderId="0" xfId="1" applyNumberFormat="1" applyFont="1" applyFill="1" applyBorder="1" applyAlignment="1">
      <alignment horizontal="right" vertical="center" wrapText="1"/>
    </xf>
    <xf numFmtId="49" fontId="4" fillId="0" borderId="0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 vertical="center"/>
    </xf>
    <xf numFmtId="165" fontId="9" fillId="0" borderId="1" xfId="1" applyNumberFormat="1" applyFont="1" applyFill="1" applyBorder="1" applyAlignment="1">
      <alignment horizontal="right" vertical="center" wrapText="1"/>
    </xf>
    <xf numFmtId="0" fontId="6" fillId="0" borderId="1" xfId="3" applyFont="1" applyFill="1" applyBorder="1" applyAlignment="1">
      <alignment horizontal="center" vertical="center"/>
    </xf>
    <xf numFmtId="167" fontId="6" fillId="0" borderId="6" xfId="3" applyNumberFormat="1" applyFont="1" applyFill="1" applyBorder="1" applyAlignment="1">
      <alignment horizontal="right" vertical="center" wrapText="1"/>
    </xf>
    <xf numFmtId="167" fontId="6" fillId="0" borderId="7" xfId="3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wrapText="1"/>
    </xf>
    <xf numFmtId="0" fontId="12" fillId="0" borderId="0" xfId="3" applyFont="1" applyFill="1"/>
    <xf numFmtId="0" fontId="12" fillId="0" borderId="0" xfId="3" applyFont="1" applyFill="1" applyBorder="1"/>
    <xf numFmtId="0" fontId="12" fillId="0" borderId="8" xfId="3" applyFont="1" applyFill="1" applyBorder="1"/>
    <xf numFmtId="0" fontId="5" fillId="0" borderId="0" xfId="0" applyFont="1" applyFill="1" applyBorder="1"/>
    <xf numFmtId="166" fontId="9" fillId="0" borderId="1" xfId="1" applyNumberFormat="1" applyFon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0" fontId="5" fillId="0" borderId="7" xfId="3" applyFont="1" applyFill="1" applyBorder="1" applyAlignment="1">
      <alignment horizontal="left" vertical="center" wrapText="1"/>
    </xf>
    <xf numFmtId="0" fontId="7" fillId="0" borderId="8" xfId="3" applyFont="1" applyFill="1" applyBorder="1" applyAlignment="1">
      <alignment horizontal="center" vertical="center"/>
    </xf>
    <xf numFmtId="166" fontId="6" fillId="0" borderId="1" xfId="1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167" fontId="9" fillId="0" borderId="9" xfId="1" applyNumberFormat="1" applyFont="1" applyFill="1" applyBorder="1" applyAlignment="1">
      <alignment horizontal="right" vertical="center" wrapText="1"/>
    </xf>
    <xf numFmtId="167" fontId="9" fillId="0" borderId="1" xfId="1" applyNumberFormat="1" applyFont="1" applyFill="1" applyBorder="1" applyAlignment="1">
      <alignment horizontal="right" vertical="center" wrapText="1"/>
    </xf>
    <xf numFmtId="165" fontId="4" fillId="0" borderId="0" xfId="1" applyNumberFormat="1" applyFont="1" applyFill="1" applyBorder="1" applyAlignment="1">
      <alignment horizontal="right" vertical="center" wrapText="1"/>
    </xf>
    <xf numFmtId="49" fontId="5" fillId="0" borderId="19" xfId="5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65" fontId="6" fillId="0" borderId="1" xfId="1" applyNumberFormat="1" applyFont="1" applyFill="1" applyBorder="1" applyAlignment="1">
      <alignment horizontal="right" vertical="center" wrapText="1"/>
    </xf>
    <xf numFmtId="0" fontId="13" fillId="0" borderId="7" xfId="4" applyFont="1" applyFill="1" applyBorder="1" applyAlignment="1">
      <alignment horizontal="left" vertical="center" wrapText="1"/>
    </xf>
    <xf numFmtId="165" fontId="5" fillId="0" borderId="1" xfId="1" applyNumberFormat="1" applyFont="1" applyFill="1" applyBorder="1" applyAlignment="1">
      <alignment horizontal="right" vertical="center" wrapText="1"/>
    </xf>
    <xf numFmtId="0" fontId="5" fillId="0" borderId="1" xfId="4" applyFont="1" applyFill="1" applyBorder="1" applyAlignment="1">
      <alignment horizontal="left"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/>
    </xf>
    <xf numFmtId="0" fontId="5" fillId="0" borderId="7" xfId="0" applyFont="1" applyFill="1" applyBorder="1"/>
    <xf numFmtId="0" fontId="5" fillId="0" borderId="7" xfId="3" applyNumberFormat="1" applyFont="1" applyFill="1" applyBorder="1" applyAlignment="1">
      <alignment horizontal="left" vertical="center" wrapText="1" shrinkToFit="1"/>
    </xf>
    <xf numFmtId="168" fontId="5" fillId="0" borderId="1" xfId="4" applyNumberFormat="1" applyFont="1" applyFill="1" applyBorder="1" applyAlignment="1" applyProtection="1">
      <alignment horizontal="left" vertical="center" wrapText="1"/>
    </xf>
    <xf numFmtId="168" fontId="5" fillId="0" borderId="7" xfId="3" applyNumberFormat="1" applyFont="1" applyFill="1" applyBorder="1" applyAlignment="1">
      <alignment horizontal="left" vertical="center" wrapText="1"/>
    </xf>
    <xf numFmtId="168" fontId="5" fillId="0" borderId="7" xfId="3" applyNumberFormat="1" applyFont="1" applyFill="1" applyBorder="1" applyAlignment="1" applyProtection="1">
      <alignment horizontal="left" vertical="center" wrapText="1"/>
    </xf>
    <xf numFmtId="0" fontId="5" fillId="0" borderId="7" xfId="3" applyNumberFormat="1" applyFont="1" applyFill="1" applyBorder="1" applyAlignment="1" applyProtection="1">
      <alignment horizontal="left" vertical="center" wrapText="1" shrinkToFit="1"/>
    </xf>
    <xf numFmtId="0" fontId="5" fillId="0" borderId="1" xfId="3" applyNumberFormat="1" applyFont="1" applyFill="1" applyBorder="1" applyAlignment="1">
      <alignment horizontal="center" vertical="center" wrapText="1"/>
    </xf>
    <xf numFmtId="0" fontId="6" fillId="0" borderId="1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left" vertical="center" wrapText="1"/>
    </xf>
    <xf numFmtId="0" fontId="5" fillId="0" borderId="1" xfId="4" applyNumberFormat="1" applyFont="1" applyFill="1" applyBorder="1" applyAlignment="1" applyProtection="1">
      <alignment horizontal="left" vertical="center" wrapText="1"/>
    </xf>
    <xf numFmtId="165" fontId="5" fillId="0" borderId="1" xfId="1" applyNumberFormat="1" applyFont="1" applyFill="1" applyBorder="1" applyAlignment="1">
      <alignment vertical="center"/>
    </xf>
    <xf numFmtId="166" fontId="5" fillId="0" borderId="1" xfId="1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vertical="center"/>
    </xf>
    <xf numFmtId="165" fontId="14" fillId="0" borderId="1" xfId="3" applyNumberFormat="1" applyFont="1" applyFill="1" applyBorder="1" applyAlignment="1">
      <alignment vertical="center"/>
    </xf>
    <xf numFmtId="167" fontId="5" fillId="0" borderId="9" xfId="1" applyNumberFormat="1" applyFont="1" applyFill="1" applyBorder="1" applyAlignment="1">
      <alignment horizontal="right" vertical="center" wrapText="1"/>
    </xf>
    <xf numFmtId="167" fontId="5" fillId="0" borderId="1" xfId="1" applyNumberFormat="1" applyFont="1" applyFill="1" applyBorder="1" applyAlignment="1">
      <alignment horizontal="right" vertical="center" wrapText="1"/>
    </xf>
    <xf numFmtId="167" fontId="6" fillId="0" borderId="9" xfId="1" applyNumberFormat="1" applyFont="1" applyFill="1" applyBorder="1" applyAlignment="1">
      <alignment horizontal="right" vertical="center" wrapText="1"/>
    </xf>
    <xf numFmtId="167" fontId="6" fillId="0" borderId="1" xfId="1" applyNumberFormat="1" applyFont="1" applyFill="1" applyBorder="1" applyAlignment="1">
      <alignment horizontal="right" vertical="center" wrapText="1"/>
    </xf>
    <xf numFmtId="0" fontId="6" fillId="0" borderId="7" xfId="3" applyFont="1" applyFill="1" applyBorder="1" applyAlignment="1">
      <alignment horizontal="left" vertical="center" wrapText="1"/>
    </xf>
    <xf numFmtId="167" fontId="9" fillId="0" borderId="9" xfId="1" applyNumberFormat="1" applyFont="1" applyFill="1" applyBorder="1" applyAlignment="1" applyProtection="1">
      <alignment horizontal="right" vertical="center" wrapText="1"/>
      <protection locked="0"/>
    </xf>
    <xf numFmtId="167" fontId="9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7" xfId="0" applyFont="1" applyFill="1" applyBorder="1" applyAlignment="1">
      <alignment horizontal="left" vertical="center"/>
    </xf>
    <xf numFmtId="49" fontId="9" fillId="0" borderId="0" xfId="3" applyNumberFormat="1" applyFont="1" applyFill="1" applyBorder="1" applyAlignment="1">
      <alignment vertical="center" wrapText="1"/>
    </xf>
    <xf numFmtId="49" fontId="9" fillId="0" borderId="1" xfId="3" applyNumberFormat="1" applyFont="1" applyFill="1" applyBorder="1" applyAlignment="1">
      <alignment vertical="center" wrapText="1"/>
    </xf>
    <xf numFmtId="0" fontId="9" fillId="0" borderId="7" xfId="3" applyFont="1" applyFill="1" applyBorder="1" applyAlignment="1">
      <alignment vertical="top" wrapText="1"/>
    </xf>
    <xf numFmtId="0" fontId="4" fillId="0" borderId="7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center" wrapText="1"/>
    </xf>
    <xf numFmtId="166" fontId="9" fillId="0" borderId="1" xfId="1" applyNumberFormat="1" applyFont="1" applyFill="1" applyBorder="1" applyAlignment="1">
      <alignment vertical="center" wrapText="1"/>
    </xf>
    <xf numFmtId="164" fontId="4" fillId="0" borderId="1" xfId="1" applyFont="1" applyFill="1" applyBorder="1" applyAlignment="1">
      <alignment horizontal="right" vertical="center" wrapText="1"/>
    </xf>
    <xf numFmtId="164" fontId="9" fillId="0" borderId="1" xfId="1" applyFont="1" applyFill="1" applyBorder="1" applyAlignment="1">
      <alignment horizontal="right" vertical="center" wrapText="1"/>
    </xf>
    <xf numFmtId="166" fontId="4" fillId="0" borderId="2" xfId="1" applyNumberFormat="1" applyFont="1" applyFill="1" applyBorder="1" applyAlignment="1">
      <alignment horizontal="right" vertical="center" wrapText="1"/>
    </xf>
    <xf numFmtId="165" fontId="9" fillId="0" borderId="2" xfId="1" applyNumberFormat="1" applyFont="1" applyFill="1" applyBorder="1" applyAlignment="1">
      <alignment horizontal="right" vertical="center" wrapText="1"/>
    </xf>
    <xf numFmtId="164" fontId="9" fillId="0" borderId="2" xfId="1" applyFont="1" applyFill="1" applyBorder="1" applyAlignment="1">
      <alignment horizontal="right" vertical="center"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vertical="top" wrapText="1"/>
    </xf>
    <xf numFmtId="0" fontId="2" fillId="0" borderId="21" xfId="3" applyFont="1" applyFill="1" applyBorder="1"/>
    <xf numFmtId="0" fontId="13" fillId="0" borderId="0" xfId="4" applyFont="1" applyFill="1" applyBorder="1" applyAlignment="1">
      <alignment horizontal="left" vertical="center" wrapText="1"/>
    </xf>
    <xf numFmtId="166" fontId="5" fillId="0" borderId="1" xfId="4" applyNumberFormat="1" applyFont="1" applyFill="1" applyBorder="1" applyAlignment="1">
      <alignment horizontal="left" vertical="center" wrapText="1"/>
    </xf>
    <xf numFmtId="0" fontId="13" fillId="0" borderId="1" xfId="4" applyFont="1" applyFill="1" applyBorder="1" applyAlignment="1">
      <alignment horizontal="left" vertical="center" wrapText="1"/>
    </xf>
    <xf numFmtId="0" fontId="13" fillId="0" borderId="8" xfId="4" applyFont="1" applyFill="1" applyBorder="1" applyAlignment="1">
      <alignment horizontal="left" vertical="center" wrapText="1"/>
    </xf>
    <xf numFmtId="167" fontId="9" fillId="0" borderId="15" xfId="3" applyNumberFormat="1" applyFont="1" applyFill="1" applyBorder="1" applyAlignment="1">
      <alignment vertical="center" wrapText="1"/>
    </xf>
    <xf numFmtId="167" fontId="9" fillId="0" borderId="23" xfId="3" applyNumberFormat="1" applyFont="1" applyFill="1" applyBorder="1" applyAlignment="1">
      <alignment vertical="center" wrapText="1"/>
    </xf>
    <xf numFmtId="49" fontId="9" fillId="0" borderId="23" xfId="3" applyNumberFormat="1" applyFont="1" applyFill="1" applyBorder="1" applyAlignment="1">
      <alignment horizontal="center" vertical="center" wrapText="1"/>
    </xf>
    <xf numFmtId="49" fontId="9" fillId="0" borderId="23" xfId="3" applyNumberFormat="1" applyFont="1" applyFill="1" applyBorder="1" applyAlignment="1">
      <alignment vertical="center" wrapText="1"/>
    </xf>
    <xf numFmtId="0" fontId="9" fillId="0" borderId="23" xfId="3" applyFont="1" applyFill="1" applyBorder="1" applyAlignment="1">
      <alignment horizontal="center" vertical="center" wrapText="1"/>
    </xf>
    <xf numFmtId="0" fontId="9" fillId="0" borderId="15" xfId="3" applyFont="1" applyFill="1" applyBorder="1" applyAlignment="1">
      <alignment vertical="top" wrapText="1"/>
    </xf>
    <xf numFmtId="0" fontId="7" fillId="0" borderId="24" xfId="3" applyFont="1" applyFill="1" applyBorder="1" applyAlignment="1">
      <alignment horizontal="center" vertical="center"/>
    </xf>
    <xf numFmtId="0" fontId="17" fillId="0" borderId="7" xfId="3" applyFont="1" applyFill="1" applyBorder="1" applyAlignment="1">
      <alignment horizontal="left" vertical="center" wrapText="1"/>
    </xf>
    <xf numFmtId="167" fontId="9" fillId="0" borderId="1" xfId="3" applyNumberFormat="1" applyFont="1" applyFill="1" applyBorder="1" applyAlignment="1">
      <alignment horizontal="center" vertical="center" wrapText="1"/>
    </xf>
    <xf numFmtId="165" fontId="4" fillId="0" borderId="7" xfId="1" applyNumberFormat="1" applyFont="1" applyFill="1" applyBorder="1" applyAlignment="1">
      <alignment horizontal="right" vertical="center" wrapText="1"/>
    </xf>
    <xf numFmtId="49" fontId="16" fillId="0" borderId="1" xfId="3" applyNumberFormat="1" applyFont="1" applyFill="1" applyBorder="1" applyAlignment="1">
      <alignment horizontal="center" vertical="center" wrapText="1"/>
    </xf>
    <xf numFmtId="49" fontId="16" fillId="0" borderId="14" xfId="3" applyNumberFormat="1" applyFont="1" applyFill="1" applyBorder="1" applyAlignment="1">
      <alignment horizontal="center" vertical="center" wrapText="1"/>
    </xf>
    <xf numFmtId="0" fontId="15" fillId="0" borderId="0" xfId="3" applyFont="1" applyFill="1"/>
    <xf numFmtId="0" fontId="15" fillId="0" borderId="0" xfId="3" applyFont="1" applyFill="1" applyBorder="1"/>
    <xf numFmtId="0" fontId="5" fillId="0" borderId="7" xfId="3" applyNumberFormat="1" applyFont="1" applyFill="1" applyBorder="1" applyAlignment="1">
      <alignment horizontal="left" vertical="center" wrapText="1"/>
    </xf>
    <xf numFmtId="0" fontId="15" fillId="0" borderId="8" xfId="3" applyFont="1" applyFill="1" applyBorder="1"/>
    <xf numFmtId="164" fontId="5" fillId="0" borderId="1" xfId="1" applyFont="1" applyFill="1" applyBorder="1" applyAlignment="1">
      <alignment horizontal="right" vertical="center" wrapText="1"/>
    </xf>
    <xf numFmtId="0" fontId="4" fillId="0" borderId="7" xfId="3" applyFont="1" applyFill="1" applyBorder="1" applyAlignment="1">
      <alignment wrapText="1"/>
    </xf>
    <xf numFmtId="0" fontId="17" fillId="0" borderId="7" xfId="3" applyFont="1" applyFill="1" applyBorder="1" applyAlignment="1">
      <alignment wrapText="1"/>
    </xf>
    <xf numFmtId="0" fontId="5" fillId="0" borderId="1" xfId="4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left" vertical="center" wrapText="1"/>
    </xf>
    <xf numFmtId="0" fontId="18" fillId="0" borderId="0" xfId="6" applyFont="1" applyFill="1" applyBorder="1" applyAlignment="1"/>
    <xf numFmtId="169" fontId="2" fillId="0" borderId="0" xfId="2" applyFont="1" applyFill="1" applyBorder="1"/>
    <xf numFmtId="166" fontId="9" fillId="0" borderId="7" xfId="1" applyNumberFormat="1" applyFont="1" applyFill="1" applyBorder="1" applyAlignment="1">
      <alignment vertical="center" wrapText="1"/>
    </xf>
    <xf numFmtId="166" fontId="4" fillId="0" borderId="7" xfId="1" applyNumberFormat="1" applyFont="1" applyFill="1" applyBorder="1" applyAlignment="1">
      <alignment vertical="center" wrapText="1"/>
    </xf>
    <xf numFmtId="165" fontId="9" fillId="0" borderId="1" xfId="3" applyNumberFormat="1" applyFont="1" applyFill="1" applyBorder="1" applyAlignment="1">
      <alignment vertical="center" wrapText="1"/>
    </xf>
    <xf numFmtId="166" fontId="9" fillId="0" borderId="7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center"/>
    </xf>
    <xf numFmtId="167" fontId="9" fillId="0" borderId="6" xfId="1" applyNumberFormat="1" applyFont="1" applyFill="1" applyBorder="1" applyAlignment="1">
      <alignment horizontal="right" vertical="center"/>
    </xf>
    <xf numFmtId="167" fontId="9" fillId="0" borderId="7" xfId="1" applyNumberFormat="1" applyFont="1" applyFill="1" applyBorder="1" applyAlignment="1">
      <alignment horizontal="right" vertical="center"/>
    </xf>
    <xf numFmtId="49" fontId="18" fillId="0" borderId="7" xfId="0" applyNumberFormat="1" applyFont="1" applyFill="1" applyBorder="1" applyAlignment="1">
      <alignment horizontal="left" vertical="top" wrapText="1"/>
    </xf>
    <xf numFmtId="165" fontId="9" fillId="0" borderId="26" xfId="1" applyNumberFormat="1" applyFont="1" applyFill="1" applyBorder="1" applyAlignment="1">
      <alignment horizontal="center" vertical="center"/>
    </xf>
    <xf numFmtId="168" fontId="19" fillId="0" borderId="26" xfId="0" applyNumberFormat="1" applyFont="1" applyFill="1" applyBorder="1" applyAlignment="1">
      <alignment horizontal="center" vertical="top" wrapText="1"/>
    </xf>
    <xf numFmtId="165" fontId="2" fillId="0" borderId="27" xfId="1" applyNumberFormat="1" applyFont="1" applyFill="1" applyBorder="1" applyAlignment="1">
      <alignment horizontal="right"/>
    </xf>
    <xf numFmtId="0" fontId="9" fillId="0" borderId="26" xfId="3" applyFont="1" applyFill="1" applyBorder="1" applyAlignment="1">
      <alignment horizontal="center" vertical="center" wrapText="1"/>
    </xf>
    <xf numFmtId="0" fontId="2" fillId="0" borderId="27" xfId="3" applyFont="1" applyFill="1" applyBorder="1" applyAlignment="1">
      <alignment horizontal="center" vertical="center"/>
    </xf>
    <xf numFmtId="0" fontId="2" fillId="0" borderId="27" xfId="3" applyFont="1" applyFill="1" applyBorder="1" applyAlignment="1">
      <alignment horizontal="center"/>
    </xf>
    <xf numFmtId="0" fontId="9" fillId="0" borderId="28" xfId="3" applyFont="1" applyFill="1" applyBorder="1" applyAlignment="1">
      <alignment horizontal="center" vertical="center"/>
    </xf>
    <xf numFmtId="0" fontId="2" fillId="0" borderId="29" xfId="3" applyFont="1" applyFill="1" applyBorder="1"/>
    <xf numFmtId="0" fontId="17" fillId="0" borderId="1" xfId="3" applyFont="1" applyFill="1" applyBorder="1" applyAlignment="1">
      <alignment horizontal="left" vertical="center" wrapText="1"/>
    </xf>
    <xf numFmtId="166" fontId="20" fillId="0" borderId="1" xfId="1" applyNumberFormat="1" applyFont="1" applyFill="1" applyBorder="1" applyAlignment="1">
      <alignment horizontal="right" vertical="center" wrapText="1"/>
    </xf>
    <xf numFmtId="49" fontId="21" fillId="0" borderId="1" xfId="3" applyNumberFormat="1" applyFont="1" applyFill="1" applyBorder="1" applyAlignment="1">
      <alignment horizontal="center" vertical="center" wrapText="1"/>
    </xf>
    <xf numFmtId="0" fontId="21" fillId="0" borderId="7" xfId="3" applyFont="1" applyFill="1" applyBorder="1" applyAlignment="1">
      <alignment horizontal="left" vertical="center" wrapText="1"/>
    </xf>
    <xf numFmtId="0" fontId="5" fillId="0" borderId="0" xfId="0" applyFont="1" applyFill="1"/>
    <xf numFmtId="0" fontId="9" fillId="0" borderId="1" xfId="3" applyFont="1" applyFill="1" applyBorder="1" applyAlignment="1">
      <alignment horizontal="left" vertical="center" wrapText="1"/>
    </xf>
    <xf numFmtId="165" fontId="20" fillId="0" borderId="1" xfId="1" applyNumberFormat="1" applyFont="1" applyFill="1" applyBorder="1" applyAlignment="1">
      <alignment horizontal="right" vertical="center" wrapText="1"/>
    </xf>
    <xf numFmtId="165" fontId="21" fillId="0" borderId="1" xfId="1" applyNumberFormat="1" applyFont="1" applyFill="1" applyBorder="1" applyAlignment="1">
      <alignment horizontal="right" vertical="center" wrapText="1"/>
    </xf>
    <xf numFmtId="0" fontId="22" fillId="0" borderId="0" xfId="3" applyFont="1" applyFill="1" applyAlignment="1">
      <alignment horizontal="center" vertical="center"/>
    </xf>
    <xf numFmtId="49" fontId="23" fillId="0" borderId="1" xfId="3" applyNumberFormat="1" applyFont="1" applyFill="1" applyBorder="1" applyAlignment="1">
      <alignment horizontal="center" vertical="center" wrapText="1"/>
    </xf>
    <xf numFmtId="0" fontId="23" fillId="0" borderId="1" xfId="3" applyNumberFormat="1" applyFont="1" applyFill="1" applyBorder="1" applyAlignment="1">
      <alignment horizontal="center" vertical="center" wrapText="1"/>
    </xf>
    <xf numFmtId="49" fontId="20" fillId="0" borderId="1" xfId="3" applyNumberFormat="1" applyFont="1" applyFill="1" applyBorder="1" applyAlignment="1">
      <alignment horizontal="center" vertical="center" wrapText="1"/>
    </xf>
    <xf numFmtId="0" fontId="20" fillId="0" borderId="1" xfId="3" applyFont="1" applyFill="1" applyBorder="1" applyAlignment="1">
      <alignment horizontal="left" vertical="center" wrapText="1"/>
    </xf>
    <xf numFmtId="165" fontId="4" fillId="0" borderId="1" xfId="1" applyNumberFormat="1" applyFont="1" applyFill="1" applyBorder="1" applyAlignment="1">
      <alignment vertical="center" wrapText="1"/>
    </xf>
    <xf numFmtId="167" fontId="9" fillId="0" borderId="7" xfId="3" applyNumberFormat="1" applyFont="1" applyFill="1" applyBorder="1" applyAlignment="1">
      <alignment vertical="center" wrapText="1"/>
    </xf>
    <xf numFmtId="167" fontId="5" fillId="0" borderId="7" xfId="3" applyNumberFormat="1" applyFont="1" applyFill="1" applyBorder="1" applyAlignment="1">
      <alignment horizontal="right" vertical="center"/>
    </xf>
    <xf numFmtId="49" fontId="4" fillId="0" borderId="10" xfId="3" applyNumberFormat="1" applyFont="1" applyFill="1" applyBorder="1" applyAlignment="1">
      <alignment vertical="center" wrapText="1"/>
    </xf>
    <xf numFmtId="0" fontId="5" fillId="0" borderId="0" xfId="0" applyFont="1" applyFill="1" applyAlignment="1">
      <alignment wrapText="1"/>
    </xf>
    <xf numFmtId="167" fontId="4" fillId="0" borderId="14" xfId="3" applyNumberFormat="1" applyFont="1" applyFill="1" applyBorder="1" applyAlignment="1">
      <alignment vertical="center" wrapText="1"/>
    </xf>
    <xf numFmtId="0" fontId="4" fillId="0" borderId="1" xfId="3" applyFont="1" applyFill="1" applyBorder="1" applyAlignment="1">
      <alignment wrapText="1"/>
    </xf>
    <xf numFmtId="0" fontId="17" fillId="0" borderId="1" xfId="3" applyFont="1" applyFill="1" applyBorder="1" applyAlignment="1">
      <alignment wrapText="1"/>
    </xf>
    <xf numFmtId="164" fontId="20" fillId="0" borderId="1" xfId="1" applyFont="1" applyFill="1" applyBorder="1" applyAlignment="1">
      <alignment horizontal="right" vertical="center" wrapText="1"/>
    </xf>
    <xf numFmtId="0" fontId="20" fillId="0" borderId="7" xfId="3" applyFont="1" applyFill="1" applyBorder="1" applyAlignment="1">
      <alignment horizontal="left" vertical="center" wrapText="1"/>
    </xf>
    <xf numFmtId="0" fontId="24" fillId="0" borderId="1" xfId="3" applyFont="1" applyFill="1" applyBorder="1" applyAlignment="1">
      <alignment wrapText="1"/>
    </xf>
    <xf numFmtId="0" fontId="6" fillId="0" borderId="1" xfId="3" applyFont="1" applyFill="1" applyBorder="1" applyAlignment="1">
      <alignment horizontal="left" vertical="center" wrapText="1"/>
    </xf>
    <xf numFmtId="166" fontId="23" fillId="0" borderId="1" xfId="1" applyNumberFormat="1" applyFont="1" applyFill="1" applyBorder="1" applyAlignment="1">
      <alignment horizontal="right" vertical="center" wrapText="1"/>
    </xf>
    <xf numFmtId="165" fontId="23" fillId="0" borderId="1" xfId="1" applyNumberFormat="1" applyFont="1" applyFill="1" applyBorder="1" applyAlignment="1">
      <alignment horizontal="right" vertical="center" wrapText="1"/>
    </xf>
    <xf numFmtId="49" fontId="5" fillId="0" borderId="1" xfId="3" applyNumberFormat="1" applyFont="1" applyFill="1" applyBorder="1" applyAlignment="1" applyProtection="1">
      <alignment horizontal="left" vertical="center" wrapText="1"/>
    </xf>
    <xf numFmtId="49" fontId="5" fillId="0" borderId="7" xfId="3" applyNumberFormat="1" applyFont="1" applyFill="1" applyBorder="1" applyAlignment="1" applyProtection="1">
      <alignment horizontal="left" vertical="center" wrapText="1"/>
    </xf>
    <xf numFmtId="0" fontId="20" fillId="0" borderId="1" xfId="3" applyFont="1" applyFill="1" applyBorder="1" applyAlignment="1">
      <alignment horizontal="center" vertical="center" wrapText="1"/>
    </xf>
    <xf numFmtId="49" fontId="21" fillId="0" borderId="7" xfId="3" applyNumberFormat="1" applyFont="1" applyFill="1" applyBorder="1" applyAlignment="1" applyProtection="1">
      <alignment horizontal="left" vertical="center" wrapText="1"/>
    </xf>
    <xf numFmtId="49" fontId="5" fillId="0" borderId="7" xfId="3" applyNumberFormat="1" applyFont="1" applyFill="1" applyBorder="1" applyAlignment="1">
      <alignment horizontal="left" vertical="center" wrapText="1"/>
    </xf>
    <xf numFmtId="168" fontId="5" fillId="0" borderId="1" xfId="3" applyNumberFormat="1" applyFont="1" applyFill="1" applyBorder="1" applyAlignment="1" applyProtection="1">
      <alignment horizontal="left" vertical="center" wrapText="1"/>
    </xf>
    <xf numFmtId="166" fontId="21" fillId="0" borderId="1" xfId="1" applyNumberFormat="1" applyFont="1" applyFill="1" applyBorder="1" applyAlignment="1">
      <alignment horizontal="right" vertical="center" wrapText="1"/>
    </xf>
    <xf numFmtId="0" fontId="21" fillId="0" borderId="1" xfId="3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right" vertical="center" wrapText="1"/>
    </xf>
    <xf numFmtId="165" fontId="15" fillId="0" borderId="1" xfId="1" applyNumberFormat="1" applyFont="1" applyFill="1" applyBorder="1" applyAlignment="1">
      <alignment horizontal="righ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8" fontId="19" fillId="0" borderId="1" xfId="0" applyNumberFormat="1" applyFont="1" applyFill="1" applyBorder="1" applyAlignment="1">
      <alignment horizontal="center" vertical="top" wrapText="1"/>
    </xf>
    <xf numFmtId="0" fontId="9" fillId="0" borderId="1" xfId="3" applyFont="1" applyFill="1" applyBorder="1" applyAlignment="1">
      <alignment horizontal="center" vertical="center"/>
    </xf>
    <xf numFmtId="165" fontId="25" fillId="0" borderId="0" xfId="1" applyNumberFormat="1" applyFont="1" applyFill="1" applyAlignment="1">
      <alignment horizontal="right"/>
    </xf>
    <xf numFmtId="0" fontId="25" fillId="0" borderId="0" xfId="3" applyFont="1" applyFill="1" applyAlignment="1">
      <alignment horizontal="center" vertical="center"/>
    </xf>
    <xf numFmtId="0" fontId="25" fillId="0" borderId="0" xfId="3" applyFont="1" applyFill="1" applyAlignment="1">
      <alignment horizontal="center"/>
    </xf>
    <xf numFmtId="0" fontId="25" fillId="0" borderId="0" xfId="3" applyFont="1" applyFill="1" applyAlignment="1">
      <alignment horizontal="left" vertical="center"/>
    </xf>
    <xf numFmtId="167" fontId="2" fillId="0" borderId="0" xfId="3" applyNumberFormat="1" applyFont="1" applyFill="1"/>
    <xf numFmtId="0" fontId="25" fillId="0" borderId="0" xfId="3" applyFont="1" applyFill="1" applyAlignment="1">
      <alignment wrapText="1"/>
    </xf>
    <xf numFmtId="0" fontId="2" fillId="0" borderId="0" xfId="3" applyFont="1" applyFill="1" applyAlignment="1">
      <alignment horizontal="right"/>
    </xf>
    <xf numFmtId="170" fontId="26" fillId="0" borderId="0" xfId="3" applyNumberFormat="1" applyFont="1" applyFill="1" applyBorder="1" applyAlignment="1">
      <alignment horizontal="center"/>
    </xf>
    <xf numFmtId="170" fontId="26" fillId="0" borderId="0" xfId="3" applyNumberFormat="1" applyFont="1" applyFill="1" applyBorder="1" applyAlignment="1">
      <alignment horizontal="left"/>
    </xf>
    <xf numFmtId="49" fontId="27" fillId="0" borderId="0" xfId="3" applyNumberFormat="1" applyFont="1" applyFill="1" applyAlignment="1">
      <alignment horizontal="right" vertical="center" wrapText="1"/>
    </xf>
    <xf numFmtId="167" fontId="26" fillId="0" borderId="0" xfId="1" applyNumberFormat="1" applyFont="1" applyFill="1" applyAlignment="1">
      <alignment horizontal="right"/>
    </xf>
    <xf numFmtId="166" fontId="26" fillId="0" borderId="0" xfId="1" applyNumberFormat="1" applyFont="1" applyFill="1"/>
    <xf numFmtId="166" fontId="26" fillId="0" borderId="0" xfId="1" applyNumberFormat="1" applyFont="1" applyFill="1" applyAlignment="1">
      <alignment horizontal="left"/>
    </xf>
    <xf numFmtId="165" fontId="28" fillId="0" borderId="0" xfId="1" applyNumberFormat="1" applyFont="1" applyFill="1" applyAlignment="1">
      <alignment horizontal="right"/>
    </xf>
    <xf numFmtId="0" fontId="28" fillId="0" borderId="0" xfId="3" applyFont="1" applyFill="1" applyAlignment="1">
      <alignment horizontal="center" vertical="center"/>
    </xf>
    <xf numFmtId="49" fontId="28" fillId="0" borderId="0" xfId="3" applyNumberFormat="1" applyFont="1" applyFill="1" applyAlignment="1">
      <alignment horizontal="right" vertical="center"/>
    </xf>
    <xf numFmtId="0" fontId="28" fillId="0" borderId="0" xfId="3" applyFont="1" applyFill="1" applyAlignment="1">
      <alignment horizontal="center"/>
    </xf>
    <xf numFmtId="0" fontId="28" fillId="0" borderId="0" xfId="3" applyFont="1" applyFill="1" applyAlignment="1">
      <alignment horizontal="left" vertical="center"/>
    </xf>
    <xf numFmtId="0" fontId="29" fillId="0" borderId="0" xfId="7" applyFont="1" applyFill="1" applyBorder="1" applyAlignment="1">
      <alignment horizontal="right"/>
    </xf>
    <xf numFmtId="166" fontId="26" fillId="0" borderId="0" xfId="1" applyNumberFormat="1" applyFont="1" applyFill="1" applyAlignment="1">
      <alignment horizontal="right"/>
    </xf>
    <xf numFmtId="166" fontId="26" fillId="0" borderId="0" xfId="1" applyNumberFormat="1" applyFont="1" applyFill="1" applyAlignment="1">
      <alignment horizontal="center" vertical="center"/>
    </xf>
    <xf numFmtId="0" fontId="25" fillId="0" borderId="0" xfId="8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9" fillId="0" borderId="0" xfId="7" applyFont="1" applyFill="1" applyAlignment="1">
      <alignment horizontal="right"/>
    </xf>
    <xf numFmtId="0" fontId="25" fillId="0" borderId="0" xfId="3" applyFont="1" applyFill="1" applyAlignment="1">
      <alignment horizontal="right" vertical="center"/>
    </xf>
    <xf numFmtId="0" fontId="29" fillId="0" borderId="0" xfId="7" applyFont="1" applyFill="1" applyAlignment="1"/>
    <xf numFmtId="165" fontId="11" fillId="0" borderId="1" xfId="5" applyNumberFormat="1" applyFont="1" applyFill="1" applyBorder="1" applyAlignment="1">
      <alignment horizontal="left" vertical="center" wrapText="1"/>
    </xf>
    <xf numFmtId="165" fontId="2" fillId="0" borderId="0" xfId="24" applyNumberFormat="1" applyFont="1" applyFill="1" applyAlignment="1">
      <alignment horizontal="right"/>
    </xf>
    <xf numFmtId="167" fontId="33" fillId="0" borderId="4" xfId="5" applyNumberFormat="1" applyFont="1" applyFill="1" applyBorder="1" applyAlignment="1">
      <alignment horizontal="right" vertical="center" wrapText="1"/>
    </xf>
    <xf numFmtId="49" fontId="33" fillId="0" borderId="4" xfId="5" applyNumberFormat="1" applyFont="1" applyFill="1" applyBorder="1" applyAlignment="1">
      <alignment horizontal="center" vertical="center" wrapText="1"/>
    </xf>
    <xf numFmtId="165" fontId="33" fillId="0" borderId="4" xfId="5" applyNumberFormat="1" applyFont="1" applyFill="1" applyBorder="1" applyAlignment="1">
      <alignment horizontal="left" vertical="center" wrapText="1" indent="2"/>
    </xf>
    <xf numFmtId="171" fontId="33" fillId="0" borderId="4" xfId="5" applyNumberFormat="1" applyFont="1" applyFill="1" applyBorder="1" applyAlignment="1">
      <alignment horizontal="left" vertical="center" wrapText="1" indent="2"/>
    </xf>
    <xf numFmtId="0" fontId="33" fillId="0" borderId="5" xfId="5" applyFont="1" applyFill="1" applyBorder="1" applyAlignment="1">
      <alignment horizontal="center" vertical="center"/>
    </xf>
    <xf numFmtId="167" fontId="33" fillId="0" borderId="9" xfId="5" applyNumberFormat="1" applyFont="1" applyFill="1" applyBorder="1" applyAlignment="1">
      <alignment horizontal="right" vertical="center" wrapText="1"/>
    </xf>
    <xf numFmtId="167" fontId="33" fillId="0" borderId="1" xfId="5" applyNumberFormat="1" applyFont="1" applyFill="1" applyBorder="1" applyAlignment="1">
      <alignment horizontal="right" vertical="center" wrapText="1"/>
    </xf>
    <xf numFmtId="49" fontId="33" fillId="0" borderId="1" xfId="5" applyNumberFormat="1" applyFont="1" applyFill="1" applyBorder="1" applyAlignment="1">
      <alignment horizontal="center" vertical="center" wrapText="1"/>
    </xf>
    <xf numFmtId="165" fontId="33" fillId="0" borderId="1" xfId="5" applyNumberFormat="1" applyFont="1" applyFill="1" applyBorder="1" applyAlignment="1">
      <alignment horizontal="left" vertical="center" wrapText="1"/>
    </xf>
    <xf numFmtId="0" fontId="33" fillId="0" borderId="8" xfId="5" applyFont="1" applyFill="1" applyBorder="1" applyAlignment="1">
      <alignment horizontal="center" vertical="center"/>
    </xf>
    <xf numFmtId="0" fontId="33" fillId="0" borderId="7" xfId="9" applyFont="1" applyFill="1" applyBorder="1" applyAlignment="1">
      <alignment horizontal="left" vertical="center" wrapText="1"/>
    </xf>
    <xf numFmtId="167" fontId="34" fillId="0" borderId="9" xfId="5" applyNumberFormat="1" applyFont="1" applyFill="1" applyBorder="1" applyAlignment="1">
      <alignment horizontal="right" vertical="center" wrapText="1"/>
    </xf>
    <xf numFmtId="167" fontId="34" fillId="0" borderId="1" xfId="5" applyNumberFormat="1" applyFont="1" applyFill="1" applyBorder="1" applyAlignment="1">
      <alignment horizontal="right" vertical="center" wrapText="1"/>
    </xf>
    <xf numFmtId="49" fontId="34" fillId="0" borderId="1" xfId="5" applyNumberFormat="1" applyFont="1" applyFill="1" applyBorder="1" applyAlignment="1">
      <alignment horizontal="center" vertical="center" wrapText="1"/>
    </xf>
    <xf numFmtId="165" fontId="34" fillId="0" borderId="1" xfId="5" applyNumberFormat="1" applyFont="1" applyFill="1" applyBorder="1" applyAlignment="1">
      <alignment horizontal="left" vertical="center" wrapText="1"/>
    </xf>
    <xf numFmtId="0" fontId="34" fillId="0" borderId="8" xfId="5" applyFont="1" applyFill="1" applyBorder="1" applyAlignment="1">
      <alignment horizontal="center" vertical="center"/>
    </xf>
    <xf numFmtId="171" fontId="34" fillId="0" borderId="1" xfId="5" applyNumberFormat="1" applyFont="1" applyFill="1" applyBorder="1" applyAlignment="1">
      <alignment horizontal="left" vertical="center" wrapText="1"/>
    </xf>
    <xf numFmtId="165" fontId="33" fillId="0" borderId="1" xfId="5" applyNumberFormat="1" applyFont="1" applyFill="1" applyBorder="1" applyAlignment="1">
      <alignment horizontal="left" vertical="center" wrapText="1" indent="2"/>
    </xf>
    <xf numFmtId="171" fontId="33" fillId="0" borderId="1" xfId="5" applyNumberFormat="1" applyFont="1" applyFill="1" applyBorder="1" applyAlignment="1">
      <alignment horizontal="left" vertical="center" wrapText="1" indent="2"/>
    </xf>
    <xf numFmtId="171" fontId="33" fillId="0" borderId="1" xfId="5" applyNumberFormat="1" applyFont="1" applyFill="1" applyBorder="1" applyAlignment="1">
      <alignment horizontal="left" vertical="center" wrapText="1"/>
    </xf>
    <xf numFmtId="167" fontId="34" fillId="0" borderId="20" xfId="5" applyNumberFormat="1" applyFont="1" applyFill="1" applyBorder="1" applyAlignment="1">
      <alignment horizontal="right" vertical="center" wrapText="1"/>
    </xf>
    <xf numFmtId="167" fontId="34" fillId="0" borderId="2" xfId="5" applyNumberFormat="1" applyFont="1" applyFill="1" applyBorder="1" applyAlignment="1">
      <alignment horizontal="right" vertical="center" wrapText="1"/>
    </xf>
    <xf numFmtId="49" fontId="34" fillId="0" borderId="2" xfId="5" applyNumberFormat="1" applyFont="1" applyFill="1" applyBorder="1" applyAlignment="1">
      <alignment horizontal="center" vertical="center" wrapText="1"/>
    </xf>
    <xf numFmtId="165" fontId="34" fillId="0" borderId="2" xfId="5" applyNumberFormat="1" applyFont="1" applyFill="1" applyBorder="1" applyAlignment="1">
      <alignment horizontal="left" vertical="center" wrapText="1"/>
    </xf>
    <xf numFmtId="171" fontId="34" fillId="0" borderId="2" xfId="5" applyNumberFormat="1" applyFont="1" applyFill="1" applyBorder="1" applyAlignment="1">
      <alignment horizontal="left" vertical="center" wrapText="1"/>
    </xf>
    <xf numFmtId="0" fontId="33" fillId="0" borderId="21" xfId="5" applyFont="1" applyFill="1" applyBorder="1" applyAlignment="1">
      <alignment horizontal="center" vertical="center"/>
    </xf>
    <xf numFmtId="167" fontId="34" fillId="0" borderId="31" xfId="5" applyNumberFormat="1" applyFont="1" applyFill="1" applyBorder="1" applyAlignment="1">
      <alignment horizontal="right" vertical="center" wrapText="1"/>
    </xf>
    <xf numFmtId="167" fontId="34" fillId="0" borderId="32" xfId="5" applyNumberFormat="1" applyFont="1" applyFill="1" applyBorder="1" applyAlignment="1">
      <alignment horizontal="right" vertical="center" wrapText="1"/>
    </xf>
    <xf numFmtId="49" fontId="33" fillId="0" borderId="32" xfId="5" applyNumberFormat="1" applyFont="1" applyFill="1" applyBorder="1" applyAlignment="1">
      <alignment horizontal="center" vertical="center" wrapText="1"/>
    </xf>
    <xf numFmtId="49" fontId="34" fillId="0" borderId="32" xfId="5" applyNumberFormat="1" applyFont="1" applyFill="1" applyBorder="1" applyAlignment="1">
      <alignment horizontal="center" vertical="center" wrapText="1"/>
    </xf>
    <xf numFmtId="0" fontId="34" fillId="0" borderId="32" xfId="8" applyFont="1" applyFill="1" applyBorder="1" applyAlignment="1">
      <alignment horizontal="left" vertical="center" wrapText="1"/>
    </xf>
    <xf numFmtId="0" fontId="34" fillId="0" borderId="33" xfId="5" applyFont="1" applyFill="1" applyBorder="1" applyAlignment="1">
      <alignment horizontal="center" vertical="center"/>
    </xf>
    <xf numFmtId="167" fontId="33" fillId="0" borderId="34" xfId="5" applyNumberFormat="1" applyFont="1" applyFill="1" applyBorder="1" applyAlignment="1">
      <alignment horizontal="right" vertical="center" wrapText="1"/>
    </xf>
    <xf numFmtId="167" fontId="33" fillId="0" borderId="23" xfId="5" applyNumberFormat="1" applyFont="1" applyFill="1" applyBorder="1" applyAlignment="1">
      <alignment horizontal="right" vertical="center" wrapText="1"/>
    </xf>
    <xf numFmtId="49" fontId="33" fillId="0" borderId="23" xfId="5" applyNumberFormat="1" applyFont="1" applyFill="1" applyBorder="1" applyAlignment="1">
      <alignment horizontal="center" vertical="center" wrapText="1"/>
    </xf>
    <xf numFmtId="165" fontId="33" fillId="0" borderId="23" xfId="5" applyNumberFormat="1" applyFont="1" applyFill="1" applyBorder="1" applyAlignment="1">
      <alignment horizontal="left" vertical="center" wrapText="1" indent="2"/>
    </xf>
    <xf numFmtId="171" fontId="33" fillId="0" borderId="23" xfId="5" applyNumberFormat="1" applyFont="1" applyFill="1" applyBorder="1" applyAlignment="1">
      <alignment horizontal="left" vertical="center" wrapText="1" indent="2"/>
    </xf>
    <xf numFmtId="0" fontId="33" fillId="0" borderId="24" xfId="5" applyFont="1" applyFill="1" applyBorder="1" applyAlignment="1">
      <alignment vertical="center"/>
    </xf>
    <xf numFmtId="0" fontId="33" fillId="0" borderId="8" xfId="5" applyFont="1" applyFill="1" applyBorder="1" applyAlignment="1">
      <alignment vertical="center"/>
    </xf>
    <xf numFmtId="0" fontId="34" fillId="0" borderId="7" xfId="3" applyFont="1" applyFill="1" applyBorder="1" applyAlignment="1">
      <alignment horizontal="left" vertical="center" wrapText="1"/>
    </xf>
    <xf numFmtId="0" fontId="33" fillId="0" borderId="7" xfId="3" applyFont="1" applyFill="1" applyBorder="1" applyAlignment="1">
      <alignment horizontal="left" vertical="center" wrapText="1"/>
    </xf>
    <xf numFmtId="49" fontId="33" fillId="0" borderId="1" xfId="5" applyNumberFormat="1" applyFont="1" applyFill="1" applyBorder="1" applyAlignment="1">
      <alignment horizontal="left" vertical="center" wrapText="1"/>
    </xf>
    <xf numFmtId="0" fontId="5" fillId="0" borderId="7" xfId="9" applyFont="1" applyFill="1" applyBorder="1" applyAlignment="1">
      <alignment vertical="top" wrapText="1"/>
    </xf>
    <xf numFmtId="0" fontId="5" fillId="0" borderId="7" xfId="9" applyFont="1" applyFill="1" applyBorder="1" applyAlignment="1">
      <alignment wrapText="1"/>
    </xf>
    <xf numFmtId="0" fontId="5" fillId="0" borderId="7" xfId="9" applyFont="1" applyFill="1" applyBorder="1" applyAlignment="1">
      <alignment horizontal="left" vertical="center" wrapText="1"/>
    </xf>
    <xf numFmtId="0" fontId="13" fillId="0" borderId="7" xfId="9" applyFont="1" applyFill="1" applyBorder="1" applyAlignment="1">
      <alignment horizontal="left" vertical="center" wrapText="1"/>
    </xf>
    <xf numFmtId="0" fontId="6" fillId="0" borderId="7" xfId="9" applyFont="1" applyFill="1" applyBorder="1" applyAlignment="1">
      <alignment horizontal="left" vertical="center" wrapText="1"/>
    </xf>
    <xf numFmtId="167" fontId="33" fillId="0" borderId="9" xfId="5" applyNumberFormat="1" applyFont="1" applyFill="1" applyBorder="1" applyAlignment="1">
      <alignment horizontal="right" vertical="center"/>
    </xf>
    <xf numFmtId="167" fontId="33" fillId="0" borderId="1" xfId="5" applyNumberFormat="1" applyFont="1" applyFill="1" applyBorder="1" applyAlignment="1">
      <alignment horizontal="right" vertical="center"/>
    </xf>
    <xf numFmtId="167" fontId="34" fillId="0" borderId="9" xfId="5" applyNumberFormat="1" applyFont="1" applyFill="1" applyBorder="1" applyAlignment="1">
      <alignment horizontal="right" vertical="center"/>
    </xf>
    <xf numFmtId="167" fontId="34" fillId="0" borderId="1" xfId="5" applyNumberFormat="1" applyFont="1" applyFill="1" applyBorder="1" applyAlignment="1">
      <alignment horizontal="right" vertical="center"/>
    </xf>
    <xf numFmtId="167" fontId="33" fillId="0" borderId="34" xfId="5" applyNumberFormat="1" applyFont="1" applyFill="1" applyBorder="1" applyAlignment="1">
      <alignment horizontal="right" vertical="center"/>
    </xf>
    <xf numFmtId="167" fontId="7" fillId="0" borderId="23" xfId="5" applyNumberFormat="1" applyFont="1" applyFill="1" applyBorder="1" applyAlignment="1">
      <alignment horizontal="right" vertical="center" wrapText="1"/>
    </xf>
    <xf numFmtId="167" fontId="34" fillId="0" borderId="25" xfId="5" applyNumberFormat="1" applyFont="1" applyFill="1" applyBorder="1" applyAlignment="1">
      <alignment horizontal="center" vertical="center" wrapText="1"/>
    </xf>
    <xf numFmtId="165" fontId="25" fillId="0" borderId="0" xfId="24" applyNumberFormat="1" applyFont="1" applyFill="1" applyAlignment="1">
      <alignment horizontal="right"/>
    </xf>
    <xf numFmtId="0" fontId="25" fillId="0" borderId="0" xfId="3" applyFont="1" applyFill="1"/>
    <xf numFmtId="166" fontId="2" fillId="0" borderId="0" xfId="3" applyNumberFormat="1" applyFont="1" applyFill="1"/>
    <xf numFmtId="166" fontId="26" fillId="0" borderId="0" xfId="24" applyNumberFormat="1" applyFont="1" applyFill="1"/>
    <xf numFmtId="166" fontId="26" fillId="0" borderId="0" xfId="24" applyNumberFormat="1" applyFont="1" applyFill="1" applyAlignment="1">
      <alignment horizontal="left"/>
    </xf>
    <xf numFmtId="165" fontId="28" fillId="0" borderId="0" xfId="24" applyNumberFormat="1" applyFont="1" applyFill="1" applyAlignment="1">
      <alignment horizontal="right"/>
    </xf>
    <xf numFmtId="167" fontId="26" fillId="0" borderId="0" xfId="24" applyNumberFormat="1" applyFont="1" applyFill="1" applyAlignment="1">
      <alignment horizontal="right"/>
    </xf>
    <xf numFmtId="166" fontId="26" fillId="0" borderId="0" xfId="24" applyNumberFormat="1" applyFont="1" applyFill="1" applyAlignment="1">
      <alignment horizontal="center" vertical="center"/>
    </xf>
    <xf numFmtId="166" fontId="26" fillId="0" borderId="0" xfId="24" applyNumberFormat="1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5" fillId="0" borderId="0" xfId="9" applyFont="1" applyFill="1" applyAlignment="1">
      <alignment vertical="center"/>
    </xf>
    <xf numFmtId="165" fontId="9" fillId="0" borderId="0" xfId="24" applyNumberFormat="1" applyFont="1" applyFill="1" applyBorder="1" applyAlignment="1">
      <alignment horizontal="center" vertical="center"/>
    </xf>
    <xf numFmtId="0" fontId="36" fillId="0" borderId="0" xfId="9" applyFont="1" applyFill="1" applyAlignment="1">
      <alignment vertical="center"/>
    </xf>
    <xf numFmtId="0" fontId="29" fillId="0" borderId="0" xfId="7" applyFont="1" applyFill="1" applyAlignment="1">
      <alignment horizontal="right" vertical="center"/>
    </xf>
    <xf numFmtId="0" fontId="30" fillId="0" borderId="0" xfId="9" applyFont="1" applyFill="1" applyAlignment="1">
      <alignment vertical="center"/>
    </xf>
    <xf numFmtId="0" fontId="29" fillId="0" borderId="0" xfId="7" applyFont="1" applyFill="1" applyAlignment="1">
      <alignment horizontal="right"/>
    </xf>
    <xf numFmtId="166" fontId="7" fillId="0" borderId="0" xfId="24" applyNumberFormat="1" applyFont="1" applyFill="1" applyAlignment="1">
      <alignment horizontal="right"/>
    </xf>
    <xf numFmtId="166" fontId="7" fillId="0" borderId="0" xfId="24" applyNumberFormat="1" applyFont="1" applyFill="1" applyAlignment="1">
      <alignment horizontal="center" vertical="center"/>
    </xf>
    <xf numFmtId="49" fontId="2" fillId="0" borderId="0" xfId="3" applyNumberFormat="1" applyFont="1" applyFill="1" applyAlignment="1">
      <alignment horizontal="right" vertical="center"/>
    </xf>
    <xf numFmtId="167" fontId="7" fillId="0" borderId="0" xfId="24" applyNumberFormat="1" applyFont="1" applyFill="1" applyAlignment="1">
      <alignment horizontal="right"/>
    </xf>
    <xf numFmtId="166" fontId="7" fillId="0" borderId="0" xfId="24" applyNumberFormat="1" applyFont="1" applyFill="1"/>
    <xf numFmtId="170" fontId="7" fillId="0" borderId="0" xfId="3" applyNumberFormat="1" applyFont="1" applyFill="1" applyBorder="1" applyAlignment="1">
      <alignment horizontal="center"/>
    </xf>
    <xf numFmtId="0" fontId="5" fillId="0" borderId="7" xfId="9" applyNumberFormat="1" applyFont="1" applyFill="1" applyBorder="1" applyAlignment="1">
      <alignment horizontal="left" vertical="center" wrapText="1"/>
    </xf>
    <xf numFmtId="167" fontId="34" fillId="0" borderId="1" xfId="14" applyNumberFormat="1" applyFont="1" applyFill="1" applyBorder="1" applyAlignment="1">
      <alignment horizontal="right" vertical="center"/>
    </xf>
    <xf numFmtId="167" fontId="33" fillId="0" borderId="14" xfId="5" applyNumberFormat="1" applyFont="1" applyFill="1" applyBorder="1" applyAlignment="1">
      <alignment horizontal="right" vertical="center" wrapText="1"/>
    </xf>
    <xf numFmtId="167" fontId="33" fillId="0" borderId="9" xfId="14" applyNumberFormat="1" applyFont="1" applyFill="1" applyBorder="1" applyAlignment="1">
      <alignment horizontal="right" vertical="center"/>
    </xf>
    <xf numFmtId="167" fontId="33" fillId="0" borderId="3" xfId="5" applyNumberFormat="1" applyFont="1" applyFill="1" applyBorder="1" applyAlignment="1">
      <alignment horizontal="right" vertical="center" wrapText="1"/>
    </xf>
    <xf numFmtId="49" fontId="37" fillId="0" borderId="1" xfId="5" applyNumberFormat="1" applyFont="1" applyFill="1" applyBorder="1" applyAlignment="1">
      <alignment horizontal="center" vertical="center" wrapText="1"/>
    </xf>
    <xf numFmtId="49" fontId="38" fillId="0" borderId="1" xfId="5" applyNumberFormat="1" applyFont="1" applyFill="1" applyBorder="1" applyAlignment="1">
      <alignment horizontal="center" vertical="center" wrapText="1"/>
    </xf>
    <xf numFmtId="167" fontId="25" fillId="0" borderId="0" xfId="3" applyNumberFormat="1" applyFont="1" applyFill="1" applyAlignment="1">
      <alignment horizontal="right" vertical="center"/>
    </xf>
    <xf numFmtId="167" fontId="2" fillId="0" borderId="0" xfId="3" applyNumberFormat="1" applyFont="1" applyFill="1" applyAlignment="1">
      <alignment horizontal="center" vertical="center"/>
    </xf>
    <xf numFmtId="167" fontId="25" fillId="0" borderId="0" xfId="0" applyNumberFormat="1" applyFont="1" applyFill="1" applyAlignment="1">
      <alignment horizontal="right" vertical="center"/>
    </xf>
    <xf numFmtId="167" fontId="25" fillId="0" borderId="0" xfId="8" applyNumberFormat="1" applyFont="1" applyFill="1" applyAlignment="1">
      <alignment horizontal="right"/>
    </xf>
    <xf numFmtId="167" fontId="9" fillId="0" borderId="1" xfId="1" applyNumberFormat="1" applyFont="1" applyFill="1" applyBorder="1" applyAlignment="1">
      <alignment horizontal="center" vertical="center"/>
    </xf>
    <xf numFmtId="167" fontId="15" fillId="0" borderId="1" xfId="1" applyNumberFormat="1" applyFont="1" applyFill="1" applyBorder="1" applyAlignment="1">
      <alignment horizontal="right" vertical="center" wrapText="1"/>
    </xf>
    <xf numFmtId="167" fontId="21" fillId="0" borderId="1" xfId="1" applyNumberFormat="1" applyFont="1" applyFill="1" applyBorder="1" applyAlignment="1">
      <alignment horizontal="right" vertical="center" wrapText="1"/>
    </xf>
    <xf numFmtId="167" fontId="4" fillId="0" borderId="1" xfId="1" applyNumberFormat="1" applyFont="1" applyFill="1" applyBorder="1" applyAlignment="1">
      <alignment horizontal="right" vertical="center" wrapText="1"/>
    </xf>
    <xf numFmtId="167" fontId="20" fillId="0" borderId="1" xfId="1" applyNumberFormat="1" applyFont="1" applyFill="1" applyBorder="1" applyAlignment="1">
      <alignment horizontal="right" vertical="center" wrapText="1"/>
    </xf>
    <xf numFmtId="167" fontId="4" fillId="0" borderId="7" xfId="1" applyNumberFormat="1" applyFont="1" applyFill="1" applyBorder="1" applyAlignment="1">
      <alignment horizontal="right" vertical="center" wrapText="1"/>
    </xf>
    <xf numFmtId="167" fontId="23" fillId="0" borderId="1" xfId="1" applyNumberFormat="1" applyFont="1" applyFill="1" applyBorder="1" applyAlignment="1">
      <alignment horizontal="right" vertical="center" wrapText="1"/>
    </xf>
    <xf numFmtId="167" fontId="4" fillId="0" borderId="15" xfId="1" applyNumberFormat="1" applyFont="1" applyFill="1" applyBorder="1" applyAlignment="1">
      <alignment horizontal="right" vertical="center" wrapText="1"/>
    </xf>
    <xf numFmtId="167" fontId="9" fillId="0" borderId="1" xfId="1" applyNumberFormat="1" applyFont="1" applyFill="1" applyBorder="1" applyAlignment="1">
      <alignment vertical="center" wrapText="1"/>
    </xf>
    <xf numFmtId="167" fontId="4" fillId="0" borderId="1" xfId="1" applyNumberFormat="1" applyFont="1" applyFill="1" applyBorder="1" applyAlignment="1">
      <alignment vertical="center" wrapText="1"/>
    </xf>
    <xf numFmtId="167" fontId="4" fillId="0" borderId="7" xfId="1" applyNumberFormat="1" applyFont="1" applyFill="1" applyBorder="1" applyAlignment="1">
      <alignment vertical="center" wrapText="1"/>
    </xf>
    <xf numFmtId="167" fontId="2" fillId="0" borderId="0" xfId="1" applyNumberFormat="1" applyFont="1" applyFill="1" applyAlignment="1">
      <alignment horizontal="right"/>
    </xf>
    <xf numFmtId="167" fontId="9" fillId="0" borderId="25" xfId="1" applyNumberFormat="1" applyFont="1" applyFill="1" applyBorder="1" applyAlignment="1">
      <alignment horizontal="center" vertical="center"/>
    </xf>
    <xf numFmtId="167" fontId="4" fillId="0" borderId="9" xfId="1" applyNumberFormat="1" applyFont="1" applyFill="1" applyBorder="1" applyAlignment="1">
      <alignment horizontal="right" vertical="center" wrapText="1"/>
    </xf>
    <xf numFmtId="167" fontId="4" fillId="0" borderId="6" xfId="1" applyNumberFormat="1" applyFont="1" applyFill="1" applyBorder="1" applyAlignment="1">
      <alignment horizontal="right" vertical="center" wrapText="1"/>
    </xf>
    <xf numFmtId="167" fontId="4" fillId="0" borderId="20" xfId="1" applyNumberFormat="1" applyFont="1" applyFill="1" applyBorder="1" applyAlignment="1">
      <alignment horizontal="right" vertical="center" wrapText="1"/>
    </xf>
    <xf numFmtId="167" fontId="12" fillId="0" borderId="11" xfId="3" applyNumberFormat="1" applyFont="1" applyFill="1" applyBorder="1"/>
    <xf numFmtId="167" fontId="2" fillId="0" borderId="11" xfId="3" applyNumberFormat="1" applyFont="1" applyFill="1" applyBorder="1"/>
    <xf numFmtId="167" fontId="4" fillId="0" borderId="9" xfId="1" applyNumberFormat="1" applyFont="1" applyFill="1" applyBorder="1" applyAlignment="1">
      <alignment vertical="center" wrapText="1"/>
    </xf>
    <xf numFmtId="167" fontId="6" fillId="0" borderId="9" xfId="1" applyNumberFormat="1" applyFont="1" applyFill="1" applyBorder="1" applyAlignment="1">
      <alignment horizontal="right"/>
    </xf>
    <xf numFmtId="167" fontId="5" fillId="0" borderId="9" xfId="1" applyNumberFormat="1" applyFont="1" applyFill="1" applyBorder="1" applyAlignment="1">
      <alignment horizontal="right"/>
    </xf>
    <xf numFmtId="0" fontId="33" fillId="0" borderId="35" xfId="5" applyFont="1" applyFill="1" applyBorder="1" applyAlignment="1">
      <alignment vertical="center"/>
    </xf>
    <xf numFmtId="171" fontId="33" fillId="0" borderId="36" xfId="5" applyNumberFormat="1" applyFont="1" applyFill="1" applyBorder="1" applyAlignment="1">
      <alignment horizontal="left" vertical="center" wrapText="1" indent="2"/>
    </xf>
    <xf numFmtId="165" fontId="33" fillId="0" borderId="36" xfId="5" applyNumberFormat="1" applyFont="1" applyFill="1" applyBorder="1" applyAlignment="1">
      <alignment horizontal="left" vertical="center" wrapText="1" indent="2"/>
    </xf>
    <xf numFmtId="49" fontId="33" fillId="0" borderId="36" xfId="5" applyNumberFormat="1" applyFont="1" applyFill="1" applyBorder="1" applyAlignment="1">
      <alignment horizontal="center" vertical="center" wrapText="1"/>
    </xf>
    <xf numFmtId="167" fontId="33" fillId="0" borderId="36" xfId="5" applyNumberFormat="1" applyFont="1" applyFill="1" applyBorder="1" applyAlignment="1">
      <alignment horizontal="right" vertical="center" wrapText="1"/>
    </xf>
    <xf numFmtId="167" fontId="33" fillId="0" borderId="37" xfId="5" applyNumberFormat="1" applyFont="1" applyFill="1" applyBorder="1" applyAlignment="1">
      <alignment horizontal="right" vertical="center" wrapText="1"/>
    </xf>
    <xf numFmtId="0" fontId="1" fillId="0" borderId="0" xfId="7" applyFill="1" applyAlignment="1">
      <alignment horizontal="center"/>
    </xf>
    <xf numFmtId="0" fontId="1" fillId="0" borderId="0" xfId="7" applyAlignment="1">
      <alignment horizontal="right"/>
    </xf>
    <xf numFmtId="0" fontId="29" fillId="0" borderId="0" xfId="7" applyFont="1" applyAlignment="1">
      <alignment horizontal="right"/>
    </xf>
    <xf numFmtId="174" fontId="42" fillId="0" borderId="38" xfId="26" applyNumberFormat="1" applyFont="1" applyFill="1" applyBorder="1" applyAlignment="1">
      <alignment horizontal="center"/>
    </xf>
    <xf numFmtId="43" fontId="42" fillId="0" borderId="45" xfId="26" applyFont="1" applyFill="1" applyBorder="1" applyAlignment="1">
      <alignment horizontal="right"/>
    </xf>
    <xf numFmtId="165" fontId="1" fillId="0" borderId="0" xfId="7" applyNumberFormat="1" applyFill="1" applyAlignment="1">
      <alignment horizontal="center"/>
    </xf>
    <xf numFmtId="165" fontId="2" fillId="0" borderId="0" xfId="25" applyNumberFormat="1" applyFont="1" applyFill="1" applyAlignment="1">
      <alignment horizontal="right"/>
    </xf>
    <xf numFmtId="0" fontId="30" fillId="0" borderId="0" xfId="0" applyFont="1" applyFill="1" applyAlignment="1">
      <alignment vertical="center"/>
    </xf>
    <xf numFmtId="166" fontId="26" fillId="0" borderId="0" xfId="25" applyNumberFormat="1" applyFont="1" applyFill="1" applyAlignment="1">
      <alignment horizontal="right"/>
    </xf>
    <xf numFmtId="165" fontId="28" fillId="0" borderId="0" xfId="25" applyNumberFormat="1" applyFont="1" applyFill="1" applyAlignment="1">
      <alignment horizontal="right"/>
    </xf>
    <xf numFmtId="166" fontId="26" fillId="0" borderId="0" xfId="25" applyNumberFormat="1" applyFont="1" applyFill="1" applyAlignment="1">
      <alignment horizontal="left"/>
    </xf>
    <xf numFmtId="166" fontId="26" fillId="0" borderId="0" xfId="25" applyNumberFormat="1" applyFont="1" applyFill="1" applyAlignment="1">
      <alignment horizontal="center" vertical="center"/>
    </xf>
    <xf numFmtId="167" fontId="26" fillId="0" borderId="0" xfId="25" applyNumberFormat="1" applyFont="1" applyFill="1" applyAlignment="1">
      <alignment horizontal="right"/>
    </xf>
    <xf numFmtId="166" fontId="26" fillId="0" borderId="0" xfId="25" applyNumberFormat="1" applyFont="1" applyFill="1"/>
    <xf numFmtId="0" fontId="18" fillId="0" borderId="0" xfId="29" applyFont="1" applyFill="1" applyAlignment="1">
      <alignment horizontal="right"/>
    </xf>
    <xf numFmtId="0" fontId="18" fillId="0" borderId="0" xfId="29" applyFont="1" applyFill="1" applyAlignment="1"/>
    <xf numFmtId="165" fontId="25" fillId="0" borderId="0" xfId="25" applyNumberFormat="1" applyFont="1" applyFill="1" applyAlignment="1">
      <alignment horizontal="right"/>
    </xf>
    <xf numFmtId="165" fontId="9" fillId="0" borderId="1" xfId="25" applyNumberFormat="1" applyFont="1" applyFill="1" applyBorder="1" applyAlignment="1">
      <alignment horizontal="center" vertical="center"/>
    </xf>
    <xf numFmtId="166" fontId="15" fillId="0" borderId="1" xfId="25" applyNumberFormat="1" applyFont="1" applyFill="1" applyBorder="1" applyAlignment="1">
      <alignment horizontal="right" vertical="center" wrapText="1"/>
    </xf>
    <xf numFmtId="165" fontId="15" fillId="0" borderId="1" xfId="25" applyNumberFormat="1" applyFont="1" applyFill="1" applyBorder="1" applyAlignment="1">
      <alignment horizontal="right" vertical="center" wrapText="1"/>
    </xf>
    <xf numFmtId="166" fontId="21" fillId="0" borderId="1" xfId="25" applyNumberFormat="1" applyFont="1" applyFill="1" applyBorder="1" applyAlignment="1">
      <alignment horizontal="right" vertical="center" wrapText="1"/>
    </xf>
    <xf numFmtId="165" fontId="21" fillId="0" borderId="1" xfId="25" applyNumberFormat="1" applyFont="1" applyFill="1" applyBorder="1" applyAlignment="1">
      <alignment horizontal="right" vertical="center" wrapText="1"/>
    </xf>
    <xf numFmtId="165" fontId="6" fillId="0" borderId="1" xfId="25" applyNumberFormat="1" applyFont="1" applyFill="1" applyBorder="1" applyAlignment="1">
      <alignment horizontal="right" vertical="center" wrapText="1"/>
    </xf>
    <xf numFmtId="166" fontId="6" fillId="0" borderId="1" xfId="25" applyNumberFormat="1" applyFont="1" applyFill="1" applyBorder="1" applyAlignment="1">
      <alignment horizontal="right" vertical="center" wrapText="1"/>
    </xf>
    <xf numFmtId="166" fontId="5" fillId="0" borderId="1" xfId="25" applyNumberFormat="1" applyFont="1" applyFill="1" applyBorder="1" applyAlignment="1">
      <alignment horizontal="right" vertical="center" wrapText="1"/>
    </xf>
    <xf numFmtId="166" fontId="4" fillId="0" borderId="1" xfId="25" applyNumberFormat="1" applyFont="1" applyFill="1" applyBorder="1" applyAlignment="1">
      <alignment horizontal="right" vertical="center" wrapText="1"/>
    </xf>
    <xf numFmtId="165" fontId="5" fillId="0" borderId="1" xfId="25" applyNumberFormat="1" applyFont="1" applyFill="1" applyBorder="1" applyAlignment="1">
      <alignment horizontal="right" vertical="center" wrapText="1"/>
    </xf>
    <xf numFmtId="165" fontId="4" fillId="0" borderId="1" xfId="25" applyNumberFormat="1" applyFont="1" applyFill="1" applyBorder="1" applyAlignment="1">
      <alignment horizontal="right" vertical="center" wrapText="1"/>
    </xf>
    <xf numFmtId="166" fontId="9" fillId="0" borderId="1" xfId="25" applyNumberFormat="1" applyFont="1" applyFill="1" applyBorder="1" applyAlignment="1">
      <alignment horizontal="right" vertical="center" wrapText="1"/>
    </xf>
    <xf numFmtId="165" fontId="9" fillId="0" borderId="1" xfId="25" applyNumberFormat="1" applyFont="1" applyFill="1" applyBorder="1" applyAlignment="1">
      <alignment horizontal="right" vertical="center" wrapText="1"/>
    </xf>
    <xf numFmtId="164" fontId="4" fillId="0" borderId="1" xfId="25" applyFont="1" applyFill="1" applyBorder="1" applyAlignment="1">
      <alignment horizontal="right" vertical="center" wrapText="1"/>
    </xf>
    <xf numFmtId="165" fontId="20" fillId="0" borderId="1" xfId="25" applyNumberFormat="1" applyFont="1" applyFill="1" applyBorder="1" applyAlignment="1">
      <alignment horizontal="right" vertical="center" wrapText="1"/>
    </xf>
    <xf numFmtId="166" fontId="20" fillId="0" borderId="1" xfId="25" applyNumberFormat="1" applyFont="1" applyFill="1" applyBorder="1" applyAlignment="1">
      <alignment horizontal="right" vertical="center" wrapText="1"/>
    </xf>
    <xf numFmtId="165" fontId="4" fillId="0" borderId="7" xfId="25" applyNumberFormat="1" applyFont="1" applyFill="1" applyBorder="1" applyAlignment="1">
      <alignment horizontal="right" vertical="center" wrapText="1"/>
    </xf>
    <xf numFmtId="166" fontId="23" fillId="0" borderId="1" xfId="25" applyNumberFormat="1" applyFont="1" applyFill="1" applyBorder="1" applyAlignment="1">
      <alignment horizontal="right" vertical="center" wrapText="1"/>
    </xf>
    <xf numFmtId="165" fontId="23" fillId="0" borderId="1" xfId="25" applyNumberFormat="1" applyFont="1" applyFill="1" applyBorder="1" applyAlignment="1">
      <alignment horizontal="right" vertical="center" wrapText="1"/>
    </xf>
    <xf numFmtId="167" fontId="9" fillId="0" borderId="1" xfId="25" applyNumberFormat="1" applyFont="1" applyFill="1" applyBorder="1" applyAlignment="1">
      <alignment horizontal="right" vertical="center" wrapText="1"/>
    </xf>
    <xf numFmtId="164" fontId="20" fillId="0" borderId="1" xfId="25" applyFont="1" applyFill="1" applyBorder="1" applyAlignment="1">
      <alignment horizontal="right" vertical="center" wrapText="1"/>
    </xf>
    <xf numFmtId="166" fontId="4" fillId="0" borderId="15" xfId="25" applyNumberFormat="1" applyFont="1" applyFill="1" applyBorder="1" applyAlignment="1">
      <alignment horizontal="right" vertical="center" wrapText="1"/>
    </xf>
    <xf numFmtId="164" fontId="9" fillId="0" borderId="1" xfId="25" applyFont="1" applyFill="1" applyBorder="1" applyAlignment="1">
      <alignment horizontal="right" vertical="center" wrapText="1"/>
    </xf>
    <xf numFmtId="166" fontId="9" fillId="0" borderId="1" xfId="25" applyNumberFormat="1" applyFont="1" applyFill="1" applyBorder="1" applyAlignment="1">
      <alignment vertical="center" wrapText="1"/>
    </xf>
    <xf numFmtId="165" fontId="4" fillId="0" borderId="1" xfId="25" applyNumberFormat="1" applyFont="1" applyFill="1" applyBorder="1" applyAlignment="1">
      <alignment vertical="center" wrapText="1"/>
    </xf>
    <xf numFmtId="49" fontId="23" fillId="0" borderId="0" xfId="3" applyNumberFormat="1" applyFont="1" applyFill="1" applyBorder="1" applyAlignment="1">
      <alignment horizontal="center" vertical="center" wrapText="1"/>
    </xf>
    <xf numFmtId="164" fontId="5" fillId="0" borderId="1" xfId="25" applyFont="1" applyFill="1" applyBorder="1" applyAlignment="1">
      <alignment horizontal="right" vertical="center" wrapText="1"/>
    </xf>
    <xf numFmtId="166" fontId="4" fillId="0" borderId="7" xfId="25" applyNumberFormat="1" applyFont="1" applyFill="1" applyBorder="1" applyAlignment="1">
      <alignment vertical="center" wrapText="1"/>
    </xf>
    <xf numFmtId="167" fontId="9" fillId="0" borderId="7" xfId="25" applyNumberFormat="1" applyFont="1" applyFill="1" applyBorder="1" applyAlignment="1">
      <alignment horizontal="right" vertical="center"/>
    </xf>
    <xf numFmtId="166" fontId="9" fillId="0" borderId="7" xfId="25" applyNumberFormat="1" applyFont="1" applyFill="1" applyBorder="1" applyAlignment="1">
      <alignment horizontal="center" vertical="center"/>
    </xf>
    <xf numFmtId="166" fontId="9" fillId="0" borderId="7" xfId="25" applyNumberFormat="1" applyFont="1" applyFill="1" applyBorder="1" applyAlignment="1">
      <alignment vertical="center" wrapText="1"/>
    </xf>
    <xf numFmtId="169" fontId="2" fillId="0" borderId="0" xfId="30" applyFont="1" applyFill="1" applyBorder="1"/>
    <xf numFmtId="0" fontId="18" fillId="0" borderId="0" xfId="29" applyFont="1" applyFill="1" applyBorder="1" applyAlignment="1"/>
    <xf numFmtId="0" fontId="13" fillId="0" borderId="1" xfId="31" applyFont="1" applyFill="1" applyBorder="1" applyAlignment="1">
      <alignment horizontal="left" vertical="center" wrapText="1"/>
    </xf>
    <xf numFmtId="0" fontId="13" fillId="0" borderId="7" xfId="31" applyFont="1" applyFill="1" applyBorder="1" applyAlignment="1">
      <alignment horizontal="left" vertical="center" wrapText="1"/>
    </xf>
    <xf numFmtId="0" fontId="5" fillId="0" borderId="1" xfId="31" applyFont="1" applyFill="1" applyBorder="1" applyAlignment="1">
      <alignment horizontal="left" vertical="top" wrapText="1"/>
    </xf>
    <xf numFmtId="0" fontId="5" fillId="0" borderId="7" xfId="31" applyFont="1" applyFill="1" applyBorder="1" applyAlignment="1">
      <alignment horizontal="left" vertical="center" wrapText="1"/>
    </xf>
    <xf numFmtId="166" fontId="5" fillId="0" borderId="1" xfId="31" applyNumberFormat="1" applyFont="1" applyFill="1" applyBorder="1" applyAlignment="1">
      <alignment horizontal="left" vertical="center" wrapText="1"/>
    </xf>
    <xf numFmtId="0" fontId="13" fillId="0" borderId="0" xfId="31" applyFont="1" applyFill="1" applyBorder="1" applyAlignment="1">
      <alignment horizontal="left" vertical="center" wrapText="1"/>
    </xf>
    <xf numFmtId="166" fontId="4" fillId="0" borderId="2" xfId="25" applyNumberFormat="1" applyFont="1" applyFill="1" applyBorder="1" applyAlignment="1">
      <alignment horizontal="right" vertical="center" wrapText="1"/>
    </xf>
    <xf numFmtId="164" fontId="9" fillId="0" borderId="2" xfId="25" applyFont="1" applyFill="1" applyBorder="1" applyAlignment="1">
      <alignment horizontal="right" vertical="center" wrapText="1"/>
    </xf>
    <xf numFmtId="165" fontId="9" fillId="0" borderId="2" xfId="25" applyNumberFormat="1" applyFont="1" applyFill="1" applyBorder="1" applyAlignment="1">
      <alignment horizontal="right" vertical="center" wrapText="1"/>
    </xf>
    <xf numFmtId="0" fontId="5" fillId="0" borderId="7" xfId="31" applyFont="1" applyFill="1" applyBorder="1" applyAlignment="1">
      <alignment vertical="top" wrapText="1"/>
    </xf>
    <xf numFmtId="167" fontId="9" fillId="0" borderId="1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1" xfId="25" applyNumberFormat="1" applyFont="1" applyFill="1" applyBorder="1" applyAlignment="1">
      <alignment horizontal="right" vertical="center" wrapText="1"/>
    </xf>
    <xf numFmtId="167" fontId="5" fillId="0" borderId="1" xfId="25" applyNumberFormat="1" applyFont="1" applyFill="1" applyBorder="1" applyAlignment="1">
      <alignment horizontal="right" vertical="center" wrapText="1"/>
    </xf>
    <xf numFmtId="0" fontId="5" fillId="0" borderId="1" xfId="31" applyFont="1" applyFill="1" applyBorder="1" applyAlignment="1">
      <alignment horizontal="left" vertical="center" wrapText="1"/>
    </xf>
    <xf numFmtId="166" fontId="2" fillId="0" borderId="1" xfId="25" applyNumberFormat="1" applyFont="1" applyFill="1" applyBorder="1" applyAlignment="1">
      <alignment vertical="center"/>
    </xf>
    <xf numFmtId="166" fontId="5" fillId="0" borderId="1" xfId="25" applyNumberFormat="1" applyFont="1" applyFill="1" applyBorder="1" applyAlignment="1">
      <alignment vertical="center"/>
    </xf>
    <xf numFmtId="165" fontId="5" fillId="0" borderId="1" xfId="25" applyNumberFormat="1" applyFont="1" applyFill="1" applyBorder="1" applyAlignment="1">
      <alignment vertical="center"/>
    </xf>
    <xf numFmtId="0" fontId="5" fillId="0" borderId="1" xfId="31" applyNumberFormat="1" applyFont="1" applyFill="1" applyBorder="1" applyAlignment="1" applyProtection="1">
      <alignment horizontal="left" vertical="center" wrapText="1"/>
    </xf>
    <xf numFmtId="168" fontId="5" fillId="0" borderId="1" xfId="31" applyNumberFormat="1" applyFont="1" applyFill="1" applyBorder="1" applyAlignment="1" applyProtection="1">
      <alignment horizontal="left" vertical="center" wrapText="1"/>
    </xf>
    <xf numFmtId="165" fontId="4" fillId="0" borderId="0" xfId="25" applyNumberFormat="1" applyFont="1" applyFill="1" applyBorder="1" applyAlignment="1">
      <alignment horizontal="right" vertical="center" wrapText="1"/>
    </xf>
    <xf numFmtId="165" fontId="45" fillId="0" borderId="1" xfId="5" applyNumberFormat="1" applyFont="1" applyFill="1" applyBorder="1" applyAlignment="1">
      <alignment horizontal="left" vertical="center" wrapText="1"/>
    </xf>
    <xf numFmtId="166" fontId="4" fillId="0" borderId="0" xfId="25" applyNumberFormat="1" applyFont="1" applyFill="1" applyBorder="1" applyAlignment="1">
      <alignment horizontal="right" vertical="center" wrapText="1"/>
    </xf>
    <xf numFmtId="49" fontId="4" fillId="0" borderId="1" xfId="25" applyNumberFormat="1" applyFont="1" applyFill="1" applyBorder="1" applyAlignment="1">
      <alignment horizontal="right" vertical="center" wrapText="1"/>
    </xf>
    <xf numFmtId="49" fontId="5" fillId="0" borderId="7" xfId="3" applyNumberFormat="1" applyFont="1" applyFill="1" applyBorder="1" applyAlignment="1">
      <alignment horizontal="right" vertical="center" wrapText="1"/>
    </xf>
    <xf numFmtId="165" fontId="4" fillId="0" borderId="10" xfId="25" applyNumberFormat="1" applyFont="1" applyFill="1" applyBorder="1" applyAlignment="1">
      <alignment horizontal="right" vertical="center" wrapText="1"/>
    </xf>
    <xf numFmtId="165" fontId="4" fillId="0" borderId="18" xfId="25" applyNumberFormat="1" applyFont="1" applyFill="1" applyBorder="1" applyAlignment="1">
      <alignment horizontal="right" vertical="center" wrapText="1"/>
    </xf>
    <xf numFmtId="49" fontId="4" fillId="0" borderId="1" xfId="25" applyNumberFormat="1" applyFont="1" applyFill="1" applyBorder="1" applyAlignment="1">
      <alignment vertical="center" wrapText="1"/>
    </xf>
    <xf numFmtId="166" fontId="4" fillId="0" borderId="1" xfId="25" applyNumberFormat="1" applyFont="1" applyFill="1" applyBorder="1" applyAlignment="1">
      <alignment vertical="center" wrapText="1"/>
    </xf>
    <xf numFmtId="49" fontId="5" fillId="0" borderId="18" xfId="3" applyNumberFormat="1" applyFont="1" applyFill="1" applyBorder="1" applyAlignment="1">
      <alignment horizontal="right" vertical="center" wrapText="1"/>
    </xf>
    <xf numFmtId="49" fontId="4" fillId="0" borderId="18" xfId="3" applyNumberFormat="1" applyFont="1" applyFill="1" applyBorder="1" applyAlignment="1">
      <alignment horizontal="right" vertical="center" wrapText="1"/>
    </xf>
    <xf numFmtId="49" fontId="2" fillId="0" borderId="1" xfId="3" applyNumberFormat="1" applyFont="1" applyFill="1" applyBorder="1" applyAlignment="1">
      <alignment horizontal="center" vertical="center"/>
    </xf>
    <xf numFmtId="49" fontId="6" fillId="0" borderId="1" xfId="25" applyNumberFormat="1" applyFont="1" applyFill="1" applyBorder="1" applyAlignment="1">
      <alignment horizontal="right"/>
    </xf>
    <xf numFmtId="165" fontId="6" fillId="0" borderId="1" xfId="25" applyNumberFormat="1" applyFont="1" applyFill="1" applyBorder="1" applyAlignment="1">
      <alignment horizontal="right"/>
    </xf>
    <xf numFmtId="49" fontId="5" fillId="0" borderId="1" xfId="25" applyNumberFormat="1" applyFont="1" applyFill="1" applyBorder="1" applyAlignment="1">
      <alignment horizontal="right"/>
    </xf>
    <xf numFmtId="165" fontId="5" fillId="0" borderId="1" xfId="25" applyNumberFormat="1" applyFont="1" applyFill="1" applyBorder="1" applyAlignment="1">
      <alignment horizontal="right"/>
    </xf>
    <xf numFmtId="167" fontId="5" fillId="0" borderId="1" xfId="3" applyNumberFormat="1" applyFont="1" applyFill="1" applyBorder="1" applyAlignment="1">
      <alignment horizontal="right" vertical="center" wrapText="1"/>
    </xf>
    <xf numFmtId="165" fontId="2" fillId="0" borderId="1" xfId="25" applyNumberFormat="1" applyFont="1" applyFill="1" applyBorder="1" applyAlignment="1">
      <alignment horizontal="right"/>
    </xf>
    <xf numFmtId="167" fontId="33" fillId="0" borderId="7" xfId="5" applyNumberFormat="1" applyFont="1" applyFill="1" applyBorder="1" applyAlignment="1">
      <alignment horizontal="right" vertical="center" wrapText="1"/>
    </xf>
    <xf numFmtId="177" fontId="2" fillId="0" borderId="0" xfId="3" applyNumberFormat="1" applyFont="1" applyFill="1"/>
    <xf numFmtId="173" fontId="38" fillId="0" borderId="1" xfId="5" applyNumberFormat="1" applyFont="1" applyFill="1" applyBorder="1" applyAlignment="1">
      <alignment horizontal="right" vertical="center" wrapText="1"/>
    </xf>
    <xf numFmtId="49" fontId="5" fillId="0" borderId="1" xfId="5" applyNumberFormat="1" applyFont="1" applyFill="1" applyBorder="1" applyAlignment="1">
      <alignment horizontal="center" vertical="center" wrapText="1"/>
    </xf>
    <xf numFmtId="171" fontId="5" fillId="0" borderId="7" xfId="5" applyNumberFormat="1" applyFont="1" applyFill="1" applyBorder="1" applyAlignment="1">
      <alignment vertical="center" wrapText="1"/>
    </xf>
    <xf numFmtId="171" fontId="5" fillId="0" borderId="1" xfId="5" applyNumberFormat="1" applyFont="1" applyFill="1" applyBorder="1" applyAlignment="1">
      <alignment vertical="center" wrapText="1"/>
    </xf>
    <xf numFmtId="49" fontId="4" fillId="0" borderId="7" xfId="3" applyNumberFormat="1" applyFont="1" applyFill="1" applyBorder="1" applyAlignment="1">
      <alignment horizontal="center" vertical="center" wrapText="1"/>
    </xf>
    <xf numFmtId="165" fontId="4" fillId="0" borderId="14" xfId="25" applyNumberFormat="1" applyFont="1" applyFill="1" applyBorder="1" applyAlignment="1">
      <alignment horizontal="right" vertical="center" wrapText="1"/>
    </xf>
    <xf numFmtId="171" fontId="5" fillId="0" borderId="8" xfId="5" applyNumberFormat="1" applyFont="1" applyFill="1" applyBorder="1" applyAlignment="1">
      <alignment horizontal="left" vertical="center" wrapText="1"/>
    </xf>
    <xf numFmtId="0" fontId="5" fillId="0" borderId="7" xfId="10" applyFont="1" applyFill="1" applyBorder="1" applyAlignment="1">
      <alignment horizontal="left" vertical="center" wrapText="1"/>
    </xf>
    <xf numFmtId="49" fontId="4" fillId="0" borderId="18" xfId="25" applyNumberFormat="1" applyFont="1" applyFill="1" applyBorder="1" applyAlignment="1">
      <alignment vertical="center" wrapText="1"/>
    </xf>
    <xf numFmtId="166" fontId="4" fillId="0" borderId="18" xfId="25" applyNumberFormat="1" applyFont="1" applyFill="1" applyBorder="1" applyAlignment="1">
      <alignment vertical="center" wrapText="1"/>
    </xf>
    <xf numFmtId="0" fontId="1" fillId="0" borderId="0" xfId="7" applyFill="1" applyAlignment="1">
      <alignment horizontal="right"/>
    </xf>
    <xf numFmtId="165" fontId="46" fillId="0" borderId="0" xfId="1" applyNumberFormat="1" applyFont="1" applyFill="1" applyAlignment="1">
      <alignment horizontal="right"/>
    </xf>
    <xf numFmtId="167" fontId="46" fillId="0" borderId="0" xfId="1" applyNumberFormat="1" applyFont="1" applyFill="1" applyAlignment="1">
      <alignment horizontal="right"/>
    </xf>
    <xf numFmtId="167" fontId="5" fillId="0" borderId="9" xfId="4" applyNumberFormat="1" applyFont="1" applyFill="1" applyBorder="1" applyAlignment="1">
      <alignment horizontal="right" vertical="center" wrapText="1"/>
    </xf>
    <xf numFmtId="0" fontId="46" fillId="0" borderId="0" xfId="3" applyFont="1" applyFill="1"/>
    <xf numFmtId="0" fontId="25" fillId="0" borderId="0" xfId="9" applyFont="1" applyAlignment="1">
      <alignment horizontal="right" vertical="center"/>
    </xf>
    <xf numFmtId="0" fontId="1" fillId="0" borderId="0" xfId="7" applyFill="1"/>
    <xf numFmtId="167" fontId="40" fillId="0" borderId="0" xfId="24" applyNumberFormat="1" applyFont="1" applyFill="1" applyAlignment="1"/>
    <xf numFmtId="167" fontId="40" fillId="0" borderId="0" xfId="7" applyNumberFormat="1" applyFont="1" applyFill="1" applyAlignment="1"/>
    <xf numFmtId="165" fontId="1" fillId="0" borderId="0" xfId="7" applyNumberFormat="1" applyFill="1"/>
    <xf numFmtId="0" fontId="5" fillId="0" borderId="0" xfId="27" applyFont="1"/>
    <xf numFmtId="0" fontId="25" fillId="0" borderId="0" xfId="27" applyFont="1" applyAlignment="1">
      <alignment wrapText="1"/>
    </xf>
    <xf numFmtId="0" fontId="1" fillId="0" borderId="0" xfId="27"/>
    <xf numFmtId="0" fontId="25" fillId="0" borderId="0" xfId="27" applyFont="1" applyAlignment="1"/>
    <xf numFmtId="0" fontId="1" fillId="0" borderId="0" xfId="27" applyAlignment="1">
      <alignment horizontal="center"/>
    </xf>
    <xf numFmtId="0" fontId="1" fillId="0" borderId="0" xfId="27" applyAlignment="1">
      <alignment wrapText="1"/>
    </xf>
    <xf numFmtId="0" fontId="1" fillId="0" borderId="0" xfId="27" applyFill="1"/>
    <xf numFmtId="0" fontId="5" fillId="0" borderId="0" xfId="9" applyFont="1" applyAlignment="1">
      <alignment vertical="center"/>
    </xf>
    <xf numFmtId="0" fontId="1" fillId="0" borderId="0" xfId="27" applyFont="1"/>
    <xf numFmtId="0" fontId="47" fillId="0" borderId="0" xfId="27" applyFont="1" applyAlignment="1">
      <alignment horizontal="center" wrapText="1"/>
    </xf>
    <xf numFmtId="0" fontId="6" fillId="2" borderId="14" xfId="3" applyFont="1" applyFill="1" applyBorder="1" applyAlignment="1">
      <alignment horizontal="center" vertical="center" wrapText="1"/>
    </xf>
    <xf numFmtId="168" fontId="19" fillId="2" borderId="28" xfId="9" applyNumberFormat="1" applyFont="1" applyFill="1" applyBorder="1" applyAlignment="1">
      <alignment horizontal="center" vertical="top" wrapText="1"/>
    </xf>
    <xf numFmtId="168" fontId="19" fillId="2" borderId="25" xfId="9" applyNumberFormat="1" applyFont="1" applyFill="1" applyBorder="1" applyAlignment="1">
      <alignment horizontal="center" vertical="top" wrapText="1"/>
    </xf>
    <xf numFmtId="0" fontId="2" fillId="2" borderId="0" xfId="3" applyFont="1" applyFill="1"/>
    <xf numFmtId="0" fontId="6" fillId="2" borderId="58" xfId="3" applyFont="1" applyFill="1" applyBorder="1" applyAlignment="1">
      <alignment horizontal="center" vertical="center" wrapText="1"/>
    </xf>
    <xf numFmtId="49" fontId="21" fillId="4" borderId="1" xfId="3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166" fontId="19" fillId="2" borderId="7" xfId="24" applyNumberFormat="1" applyFont="1" applyFill="1" applyBorder="1" applyAlignment="1">
      <alignment horizontal="center" vertical="top" wrapText="1"/>
    </xf>
    <xf numFmtId="165" fontId="19" fillId="2" borderId="9" xfId="24" applyNumberFormat="1" applyFont="1" applyFill="1" applyBorder="1" applyAlignment="1">
      <alignment horizontal="right" vertical="top" wrapText="1"/>
    </xf>
    <xf numFmtId="0" fontId="5" fillId="2" borderId="58" xfId="3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165" fontId="48" fillId="2" borderId="7" xfId="24" applyNumberFormat="1" applyFont="1" applyFill="1" applyBorder="1" applyAlignment="1">
      <alignment horizontal="right" vertical="center" wrapText="1"/>
    </xf>
    <xf numFmtId="165" fontId="48" fillId="2" borderId="9" xfId="24" applyNumberFormat="1" applyFont="1" applyFill="1" applyBorder="1" applyAlignment="1">
      <alignment horizontal="right" vertical="center" wrapText="1"/>
    </xf>
    <xf numFmtId="0" fontId="43" fillId="0" borderId="58" xfId="3" applyFont="1" applyBorder="1" applyAlignment="1">
      <alignment horizontal="center"/>
    </xf>
    <xf numFmtId="49" fontId="4" fillId="2" borderId="1" xfId="3" applyNumberFormat="1" applyFont="1" applyFill="1" applyBorder="1" applyAlignment="1">
      <alignment horizontal="center" vertical="center" wrapText="1"/>
    </xf>
    <xf numFmtId="165" fontId="4" fillId="2" borderId="7" xfId="24" applyNumberFormat="1" applyFont="1" applyFill="1" applyBorder="1" applyAlignment="1">
      <alignment horizontal="right" vertical="center" wrapText="1"/>
    </xf>
    <xf numFmtId="165" fontId="4" fillId="2" borderId="9" xfId="24" applyNumberFormat="1" applyFont="1" applyFill="1" applyBorder="1" applyAlignment="1">
      <alignment horizontal="right" vertical="center" wrapText="1"/>
    </xf>
    <xf numFmtId="0" fontId="2" fillId="0" borderId="0" xfId="3" applyFont="1"/>
    <xf numFmtId="0" fontId="2" fillId="0" borderId="0" xfId="3" applyFont="1" applyAlignment="1">
      <alignment horizontal="center"/>
    </xf>
    <xf numFmtId="0" fontId="5" fillId="0" borderId="48" xfId="9" applyFont="1" applyBorder="1"/>
    <xf numFmtId="165" fontId="5" fillId="2" borderId="7" xfId="24" applyNumberFormat="1" applyFont="1" applyFill="1" applyBorder="1" applyAlignment="1">
      <alignment horizontal="right" vertical="center" wrapText="1"/>
    </xf>
    <xf numFmtId="165" fontId="5" fillId="2" borderId="9" xfId="24" applyNumberFormat="1" applyFont="1" applyFill="1" applyBorder="1" applyAlignment="1">
      <alignment horizontal="right" vertical="center" wrapText="1"/>
    </xf>
    <xf numFmtId="165" fontId="5" fillId="2" borderId="59" xfId="24" applyNumberFormat="1" applyFont="1" applyFill="1" applyBorder="1" applyAlignment="1">
      <alignment horizontal="right" vertical="center" wrapText="1"/>
    </xf>
    <xf numFmtId="165" fontId="5" fillId="2" borderId="3" xfId="24" applyNumberFormat="1" applyFont="1" applyFill="1" applyBorder="1" applyAlignment="1">
      <alignment horizontal="right" vertical="center" wrapText="1"/>
    </xf>
    <xf numFmtId="0" fontId="49" fillId="0" borderId="0" xfId="9" applyFont="1" applyAlignment="1">
      <alignment horizontal="center"/>
    </xf>
    <xf numFmtId="0" fontId="49" fillId="0" borderId="0" xfId="9" applyFont="1"/>
    <xf numFmtId="0" fontId="50" fillId="0" borderId="0" xfId="9" applyFont="1" applyAlignment="1">
      <alignment horizontal="right"/>
    </xf>
    <xf numFmtId="0" fontId="49" fillId="0" borderId="0" xfId="9" applyFont="1" applyAlignment="1">
      <alignment vertical="top" wrapText="1"/>
    </xf>
    <xf numFmtId="0" fontId="25" fillId="0" borderId="0" xfId="9" applyFont="1" applyBorder="1" applyAlignment="1">
      <alignment horizontal="center"/>
    </xf>
    <xf numFmtId="0" fontId="25" fillId="0" borderId="0" xfId="9" applyFont="1" applyBorder="1" applyAlignment="1">
      <alignment vertical="top" wrapText="1"/>
    </xf>
    <xf numFmtId="4" fontId="25" fillId="0" borderId="0" xfId="9" applyNumberFormat="1" applyFont="1" applyBorder="1" applyAlignment="1">
      <alignment horizontal="center"/>
    </xf>
    <xf numFmtId="0" fontId="18" fillId="0" borderId="47" xfId="9" applyFont="1" applyBorder="1" applyAlignment="1">
      <alignment horizontal="center" vertical="center" wrapText="1"/>
    </xf>
    <xf numFmtId="0" fontId="2" fillId="0" borderId="0" xfId="9" applyAlignment="1">
      <alignment vertical="center"/>
    </xf>
    <xf numFmtId="9" fontId="25" fillId="0" borderId="25" xfId="9" applyNumberFormat="1" applyFont="1" applyBorder="1" applyAlignment="1">
      <alignment horizontal="center" vertical="center"/>
    </xf>
    <xf numFmtId="9" fontId="25" fillId="0" borderId="20" xfId="9" applyNumberFormat="1" applyFont="1" applyBorder="1" applyAlignment="1">
      <alignment horizontal="center" vertical="center"/>
    </xf>
    <xf numFmtId="9" fontId="25" fillId="0" borderId="6" xfId="9" applyNumberFormat="1" applyFont="1" applyBorder="1" applyAlignment="1">
      <alignment horizontal="center" vertical="center"/>
    </xf>
    <xf numFmtId="9" fontId="25" fillId="0" borderId="6" xfId="9" applyNumberFormat="1" applyFont="1" applyFill="1" applyBorder="1" applyAlignment="1">
      <alignment horizontal="center" vertical="center"/>
    </xf>
    <xf numFmtId="9" fontId="25" fillId="0" borderId="22" xfId="9" applyNumberFormat="1" applyFont="1" applyBorder="1" applyAlignment="1">
      <alignment horizontal="center" vertical="center"/>
    </xf>
    <xf numFmtId="9" fontId="25" fillId="0" borderId="52" xfId="9" applyNumberFormat="1" applyFont="1" applyBorder="1" applyAlignment="1">
      <alignment horizontal="center" vertical="center"/>
    </xf>
    <xf numFmtId="0" fontId="49" fillId="0" borderId="0" xfId="9" applyFont="1" applyBorder="1" applyAlignment="1">
      <alignment horizontal="center"/>
    </xf>
    <xf numFmtId="0" fontId="49" fillId="0" borderId="0" xfId="9" applyFont="1" applyBorder="1"/>
    <xf numFmtId="0" fontId="29" fillId="0" borderId="0" xfId="8" applyFont="1" applyFill="1" applyAlignment="1">
      <alignment horizontal="right"/>
    </xf>
    <xf numFmtId="165" fontId="2" fillId="0" borderId="0" xfId="24" applyNumberFormat="1" applyFont="1" applyAlignment="1">
      <alignment horizontal="right"/>
    </xf>
    <xf numFmtId="0" fontId="2" fillId="0" borderId="0" xfId="3" applyFont="1" applyAlignment="1">
      <alignment horizontal="left" vertical="center"/>
    </xf>
    <xf numFmtId="0" fontId="29" fillId="0" borderId="0" xfId="7" applyFont="1" applyBorder="1" applyAlignment="1"/>
    <xf numFmtId="0" fontId="2" fillId="0" borderId="0" xfId="3" applyFont="1" applyBorder="1"/>
    <xf numFmtId="0" fontId="29" fillId="0" borderId="0" xfId="7" applyFont="1" applyFill="1" applyBorder="1" applyAlignment="1">
      <alignment horizontal="right" vertical="center"/>
    </xf>
    <xf numFmtId="0" fontId="36" fillId="0" borderId="0" xfId="9" applyFont="1" applyBorder="1" applyAlignment="1">
      <alignment vertical="center"/>
    </xf>
    <xf numFmtId="0" fontId="2" fillId="0" borderId="0" xfId="3" applyFont="1" applyAlignment="1">
      <alignment horizontal="center" vertical="center"/>
    </xf>
    <xf numFmtId="0" fontId="28" fillId="0" borderId="0" xfId="3" applyFont="1" applyAlignment="1">
      <alignment horizontal="left" vertical="center"/>
    </xf>
    <xf numFmtId="0" fontId="28" fillId="0" borderId="0" xfId="3" applyFont="1" applyAlignment="1">
      <alignment horizontal="center"/>
    </xf>
    <xf numFmtId="0" fontId="28" fillId="0" borderId="0" xfId="3" applyFont="1" applyAlignment="1">
      <alignment horizontal="center" vertical="center"/>
    </xf>
    <xf numFmtId="165" fontId="28" fillId="0" borderId="0" xfId="24" applyNumberFormat="1" applyFont="1" applyAlignment="1">
      <alignment horizontal="right"/>
    </xf>
    <xf numFmtId="166" fontId="26" fillId="0" borderId="0" xfId="24" applyNumberFormat="1" applyFont="1" applyAlignment="1">
      <alignment horizontal="left"/>
    </xf>
    <xf numFmtId="166" fontId="26" fillId="0" borderId="0" xfId="24" applyNumberFormat="1" applyFont="1" applyAlignment="1">
      <alignment horizontal="center" vertical="center"/>
    </xf>
    <xf numFmtId="166" fontId="26" fillId="0" borderId="0" xfId="24" applyNumberFormat="1" applyFont="1"/>
    <xf numFmtId="49" fontId="27" fillId="0" borderId="0" xfId="3" applyNumberFormat="1" applyFont="1" applyAlignment="1">
      <alignment horizontal="right" vertical="center" wrapText="1"/>
    </xf>
    <xf numFmtId="170" fontId="26" fillId="0" borderId="0" xfId="3" applyNumberFormat="1" applyFont="1" applyBorder="1" applyAlignment="1">
      <alignment horizontal="left"/>
    </xf>
    <xf numFmtId="170" fontId="26" fillId="0" borderId="0" xfId="3" applyNumberFormat="1" applyFont="1" applyBorder="1" applyAlignment="1">
      <alignment horizontal="center"/>
    </xf>
    <xf numFmtId="0" fontId="2" fillId="0" borderId="0" xfId="3" applyFont="1" applyAlignment="1">
      <alignment horizontal="right"/>
    </xf>
    <xf numFmtId="0" fontId="18" fillId="0" borderId="0" xfId="32" applyFont="1" applyAlignment="1">
      <alignment horizontal="right"/>
    </xf>
    <xf numFmtId="0" fontId="18" fillId="0" borderId="0" xfId="32" applyFont="1" applyFill="1" applyAlignment="1">
      <alignment horizontal="right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horizontal="center"/>
    </xf>
    <xf numFmtId="0" fontId="25" fillId="0" borderId="0" xfId="3" applyFont="1" applyAlignment="1">
      <alignment horizontal="center" vertical="center"/>
    </xf>
    <xf numFmtId="0" fontId="9" fillId="5" borderId="1" xfId="3" applyFont="1" applyFill="1" applyBorder="1" applyAlignment="1">
      <alignment horizontal="center" vertical="center"/>
    </xf>
    <xf numFmtId="0" fontId="9" fillId="5" borderId="1" xfId="3" applyFont="1" applyFill="1" applyBorder="1" applyAlignment="1">
      <alignment horizontal="center" vertical="center" wrapText="1"/>
    </xf>
    <xf numFmtId="165" fontId="9" fillId="0" borderId="1" xfId="24" applyNumberFormat="1" applyFont="1" applyFill="1" applyBorder="1" applyAlignment="1">
      <alignment horizontal="center" vertical="center"/>
    </xf>
    <xf numFmtId="0" fontId="15" fillId="2" borderId="1" xfId="3" applyFont="1" applyFill="1" applyBorder="1" applyAlignment="1">
      <alignment horizontal="left" vertical="center" wrapText="1"/>
    </xf>
    <xf numFmtId="0" fontId="15" fillId="2" borderId="1" xfId="3" applyFont="1" applyFill="1" applyBorder="1" applyAlignment="1">
      <alignment horizontal="center" vertical="center" wrapText="1"/>
    </xf>
    <xf numFmtId="166" fontId="15" fillId="0" borderId="1" xfId="24" applyNumberFormat="1" applyFont="1" applyFill="1" applyBorder="1" applyAlignment="1">
      <alignment horizontal="right" vertical="center" wrapText="1"/>
    </xf>
    <xf numFmtId="0" fontId="12" fillId="0" borderId="0" xfId="3" applyFont="1"/>
    <xf numFmtId="0" fontId="21" fillId="4" borderId="7" xfId="3" applyFont="1" applyFill="1" applyBorder="1" applyAlignment="1">
      <alignment horizontal="left" vertical="center" wrapText="1"/>
    </xf>
    <xf numFmtId="0" fontId="21" fillId="4" borderId="1" xfId="3" applyFont="1" applyFill="1" applyBorder="1" applyAlignment="1">
      <alignment horizontal="center" vertical="center" wrapText="1"/>
    </xf>
    <xf numFmtId="166" fontId="21" fillId="0" borderId="1" xfId="24" applyNumberFormat="1" applyFont="1" applyFill="1" applyBorder="1" applyAlignment="1">
      <alignment horizontal="right" vertical="center" wrapText="1"/>
    </xf>
    <xf numFmtId="0" fontId="6" fillId="2" borderId="1" xfId="3" applyFont="1" applyFill="1" applyBorder="1" applyAlignment="1">
      <alignment horizontal="left" vertical="center" wrapText="1"/>
    </xf>
    <xf numFmtId="0" fontId="6" fillId="2" borderId="1" xfId="3" applyFont="1" applyFill="1" applyBorder="1" applyAlignment="1">
      <alignment horizontal="center" vertical="center" wrapText="1"/>
    </xf>
    <xf numFmtId="165" fontId="6" fillId="0" borderId="1" xfId="24" applyNumberFormat="1" applyFont="1" applyFill="1" applyBorder="1" applyAlignment="1">
      <alignment horizontal="right" vertical="center" wrapText="1"/>
    </xf>
    <xf numFmtId="49" fontId="6" fillId="2" borderId="1" xfId="3" applyNumberFormat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left" vertical="center" wrapText="1"/>
    </xf>
    <xf numFmtId="49" fontId="5" fillId="2" borderId="1" xfId="3" applyNumberFormat="1" applyFont="1" applyFill="1" applyBorder="1" applyAlignment="1">
      <alignment horizontal="center" vertical="center" wrapText="1"/>
    </xf>
    <xf numFmtId="166" fontId="6" fillId="0" borderId="1" xfId="24" applyNumberFormat="1" applyFont="1" applyFill="1" applyBorder="1" applyAlignment="1">
      <alignment horizontal="right" vertical="center" wrapText="1"/>
    </xf>
    <xf numFmtId="0" fontId="5" fillId="0" borderId="0" xfId="9" applyFont="1"/>
    <xf numFmtId="166" fontId="5" fillId="0" borderId="1" xfId="24" applyNumberFormat="1" applyFont="1" applyFill="1" applyBorder="1" applyAlignment="1">
      <alignment horizontal="right" vertical="center" wrapText="1"/>
    </xf>
    <xf numFmtId="165" fontId="5" fillId="0" borderId="1" xfId="24" applyNumberFormat="1" applyFont="1" applyFill="1" applyBorder="1" applyAlignment="1">
      <alignment horizontal="right" vertical="center" wrapText="1"/>
    </xf>
    <xf numFmtId="0" fontId="9" fillId="2" borderId="7" xfId="3" applyFont="1" applyFill="1" applyBorder="1" applyAlignment="1">
      <alignment horizontal="left" vertical="center" wrapText="1"/>
    </xf>
    <xf numFmtId="0" fontId="9" fillId="2" borderId="1" xfId="3" applyFont="1" applyFill="1" applyBorder="1" applyAlignment="1">
      <alignment horizontal="center" vertical="center" wrapText="1"/>
    </xf>
    <xf numFmtId="166" fontId="9" fillId="0" borderId="1" xfId="24" applyNumberFormat="1" applyFont="1" applyFill="1" applyBorder="1" applyAlignment="1">
      <alignment horizontal="right" vertical="center" wrapText="1"/>
    </xf>
    <xf numFmtId="0" fontId="4" fillId="2" borderId="7" xfId="3" applyFont="1" applyFill="1" applyBorder="1" applyAlignment="1">
      <alignment horizontal="left" vertical="center" wrapText="1"/>
    </xf>
    <xf numFmtId="164" fontId="4" fillId="0" borderId="1" xfId="24" applyFont="1" applyFill="1" applyBorder="1" applyAlignment="1">
      <alignment horizontal="right" vertical="center" wrapText="1"/>
    </xf>
    <xf numFmtId="166" fontId="4" fillId="0" borderId="1" xfId="24" applyNumberFormat="1" applyFont="1" applyFill="1" applyBorder="1" applyAlignment="1">
      <alignment horizontal="right" vertical="center" wrapText="1"/>
    </xf>
    <xf numFmtId="0" fontId="5" fillId="2" borderId="7" xfId="3" applyFont="1" applyFill="1" applyBorder="1" applyAlignment="1">
      <alignment horizontal="left" vertical="center" wrapText="1"/>
    </xf>
    <xf numFmtId="165" fontId="9" fillId="0" borderId="1" xfId="24" applyNumberFormat="1" applyFont="1" applyFill="1" applyBorder="1" applyAlignment="1">
      <alignment horizontal="right" vertical="center" wrapText="1"/>
    </xf>
    <xf numFmtId="165" fontId="4" fillId="0" borderId="1" xfId="24" applyNumberFormat="1" applyFont="1" applyFill="1" applyBorder="1" applyAlignment="1">
      <alignment horizontal="right" vertical="center" wrapText="1"/>
    </xf>
    <xf numFmtId="49" fontId="5" fillId="2" borderId="1" xfId="3" applyNumberFormat="1" applyFont="1" applyFill="1" applyBorder="1" applyAlignment="1" applyProtection="1">
      <alignment horizontal="left" vertical="center" wrapText="1"/>
    </xf>
    <xf numFmtId="0" fontId="8" fillId="2" borderId="7" xfId="3" applyFont="1" applyFill="1" applyBorder="1" applyAlignment="1">
      <alignment horizontal="left" vertical="center" wrapText="1"/>
    </xf>
    <xf numFmtId="168" fontId="5" fillId="2" borderId="1" xfId="3" applyNumberFormat="1" applyFont="1" applyFill="1" applyBorder="1" applyAlignment="1" applyProtection="1">
      <alignment horizontal="left" vertical="center" wrapText="1"/>
    </xf>
    <xf numFmtId="168" fontId="5" fillId="2" borderId="7" xfId="3" applyNumberFormat="1" applyFont="1" applyFill="1" applyBorder="1" applyAlignment="1">
      <alignment horizontal="left" vertical="center" wrapText="1"/>
    </xf>
    <xf numFmtId="49" fontId="5" fillId="2" borderId="7" xfId="3" applyNumberFormat="1" applyFont="1" applyFill="1" applyBorder="1" applyAlignment="1">
      <alignment horizontal="left" vertical="center" wrapText="1"/>
    </xf>
    <xf numFmtId="0" fontId="5" fillId="0" borderId="1" xfId="9" applyFont="1" applyBorder="1"/>
    <xf numFmtId="49" fontId="9" fillId="2" borderId="1" xfId="3" applyNumberFormat="1" applyFont="1" applyFill="1" applyBorder="1" applyAlignment="1">
      <alignment horizontal="center" vertical="center" wrapText="1"/>
    </xf>
    <xf numFmtId="49" fontId="21" fillId="2" borderId="7" xfId="3" applyNumberFormat="1" applyFont="1" applyFill="1" applyBorder="1" applyAlignment="1" applyProtection="1">
      <alignment horizontal="left" vertical="center" wrapText="1"/>
    </xf>
    <xf numFmtId="49" fontId="23" fillId="2" borderId="1" xfId="3" applyNumberFormat="1" applyFont="1" applyFill="1" applyBorder="1" applyAlignment="1">
      <alignment horizontal="center" vertical="center" wrapText="1"/>
    </xf>
    <xf numFmtId="0" fontId="20" fillId="2" borderId="1" xfId="3" applyFont="1" applyFill="1" applyBorder="1" applyAlignment="1">
      <alignment horizontal="center" vertical="center" wrapText="1"/>
    </xf>
    <xf numFmtId="49" fontId="20" fillId="2" borderId="1" xfId="3" applyNumberFormat="1" applyFont="1" applyFill="1" applyBorder="1" applyAlignment="1">
      <alignment horizontal="center" vertical="center" wrapText="1"/>
    </xf>
    <xf numFmtId="49" fontId="5" fillId="2" borderId="7" xfId="3" applyNumberFormat="1" applyFont="1" applyFill="1" applyBorder="1" applyAlignment="1" applyProtection="1">
      <alignment horizontal="left" vertical="center" wrapText="1"/>
    </xf>
    <xf numFmtId="0" fontId="4" fillId="2" borderId="1" xfId="3" applyFont="1" applyFill="1" applyBorder="1" applyAlignment="1">
      <alignment horizontal="left" vertical="center" wrapText="1"/>
    </xf>
    <xf numFmtId="0" fontId="20" fillId="4" borderId="7" xfId="3" applyFont="1" applyFill="1" applyBorder="1" applyAlignment="1">
      <alignment horizontal="left" vertical="center" wrapText="1"/>
    </xf>
    <xf numFmtId="49" fontId="20" fillId="4" borderId="1" xfId="3" applyNumberFormat="1" applyFont="1" applyFill="1" applyBorder="1" applyAlignment="1">
      <alignment horizontal="center" vertical="center" wrapText="1"/>
    </xf>
    <xf numFmtId="165" fontId="20" fillId="0" borderId="1" xfId="24" applyNumberFormat="1" applyFont="1" applyFill="1" applyBorder="1" applyAlignment="1">
      <alignment horizontal="right" vertical="center" wrapText="1"/>
    </xf>
    <xf numFmtId="166" fontId="20" fillId="0" borderId="1" xfId="24" applyNumberFormat="1" applyFont="1" applyFill="1" applyBorder="1" applyAlignment="1">
      <alignment horizontal="right" vertical="center" wrapText="1"/>
    </xf>
    <xf numFmtId="0" fontId="17" fillId="2" borderId="7" xfId="3" applyFont="1" applyFill="1" applyBorder="1" applyAlignment="1">
      <alignment horizontal="left" vertical="center" wrapText="1"/>
    </xf>
    <xf numFmtId="49" fontId="16" fillId="2" borderId="1" xfId="3" applyNumberFormat="1" applyFont="1" applyFill="1" applyBorder="1" applyAlignment="1">
      <alignment horizontal="center" vertical="center" wrapText="1"/>
    </xf>
    <xf numFmtId="49" fontId="8" fillId="2" borderId="1" xfId="3" applyNumberFormat="1" applyFont="1" applyFill="1" applyBorder="1" applyAlignment="1">
      <alignment horizontal="center" vertical="center" wrapText="1"/>
    </xf>
    <xf numFmtId="165" fontId="4" fillId="0" borderId="7" xfId="24" applyNumberFormat="1" applyFont="1" applyFill="1" applyBorder="1" applyAlignment="1">
      <alignment horizontal="right" vertical="center" wrapText="1"/>
    </xf>
    <xf numFmtId="166" fontId="23" fillId="0" borderId="1" xfId="24" applyNumberFormat="1" applyFont="1" applyFill="1" applyBorder="1" applyAlignment="1">
      <alignment horizontal="right" vertical="center" wrapText="1"/>
    </xf>
    <xf numFmtId="0" fontId="6" fillId="2" borderId="7" xfId="3" applyFont="1" applyFill="1" applyBorder="1" applyAlignment="1">
      <alignment horizontal="left" vertical="center" wrapText="1"/>
    </xf>
    <xf numFmtId="167" fontId="9" fillId="0" borderId="1" xfId="24" applyNumberFormat="1" applyFont="1" applyFill="1" applyBorder="1" applyAlignment="1">
      <alignment horizontal="right" vertical="center" wrapText="1"/>
    </xf>
    <xf numFmtId="0" fontId="12" fillId="2" borderId="0" xfId="3" applyFont="1" applyFill="1"/>
    <xf numFmtId="0" fontId="24" fillId="0" borderId="1" xfId="3" applyFont="1" applyBorder="1" applyAlignment="1">
      <alignment wrapText="1"/>
    </xf>
    <xf numFmtId="49" fontId="23" fillId="4" borderId="1" xfId="3" applyNumberFormat="1" applyFont="1" applyFill="1" applyBorder="1" applyAlignment="1">
      <alignment horizontal="center" vertical="center" wrapText="1"/>
    </xf>
    <xf numFmtId="164" fontId="20" fillId="0" borderId="1" xfId="24" applyFont="1" applyFill="1" applyBorder="1" applyAlignment="1">
      <alignment horizontal="right" vertical="center" wrapText="1"/>
    </xf>
    <xf numFmtId="0" fontId="9" fillId="2" borderId="1" xfId="3" applyFont="1" applyFill="1" applyBorder="1" applyAlignment="1">
      <alignment horizontal="left" vertical="center" wrapText="1"/>
    </xf>
    <xf numFmtId="0" fontId="17" fillId="2" borderId="1" xfId="3" applyFont="1" applyFill="1" applyBorder="1" applyAlignment="1">
      <alignment wrapText="1"/>
    </xf>
    <xf numFmtId="0" fontId="4" fillId="2" borderId="1" xfId="3" applyFont="1" applyFill="1" applyBorder="1" applyAlignment="1">
      <alignment wrapText="1"/>
    </xf>
    <xf numFmtId="0" fontId="4" fillId="2" borderId="7" xfId="3" applyFont="1" applyFill="1" applyBorder="1" applyAlignment="1">
      <alignment vertical="top" wrapText="1"/>
    </xf>
    <xf numFmtId="0" fontId="5" fillId="0" borderId="0" xfId="9" applyFont="1" applyAlignment="1">
      <alignment wrapText="1"/>
    </xf>
    <xf numFmtId="166" fontId="4" fillId="0" borderId="15" xfId="24" applyNumberFormat="1" applyFont="1" applyFill="1" applyBorder="1" applyAlignment="1">
      <alignment horizontal="right" vertical="center" wrapText="1"/>
    </xf>
    <xf numFmtId="0" fontId="9" fillId="2" borderId="7" xfId="3" applyFont="1" applyFill="1" applyBorder="1" applyAlignment="1">
      <alignment vertical="top" wrapText="1"/>
    </xf>
    <xf numFmtId="164" fontId="9" fillId="0" borderId="1" xfId="24" applyFont="1" applyFill="1" applyBorder="1" applyAlignment="1">
      <alignment horizontal="right" vertical="center" wrapText="1"/>
    </xf>
    <xf numFmtId="166" fontId="9" fillId="0" borderId="1" xfId="24" applyNumberFormat="1" applyFont="1" applyFill="1" applyBorder="1" applyAlignment="1">
      <alignment vertical="center" wrapText="1"/>
    </xf>
    <xf numFmtId="0" fontId="6" fillId="2" borderId="7" xfId="3" applyFont="1" applyFill="1" applyBorder="1" applyAlignment="1">
      <alignment vertical="top" wrapText="1"/>
    </xf>
    <xf numFmtId="165" fontId="4" fillId="0" borderId="1" xfId="24" applyNumberFormat="1" applyFont="1" applyFill="1" applyBorder="1" applyAlignment="1">
      <alignment vertical="center" wrapText="1"/>
    </xf>
    <xf numFmtId="0" fontId="20" fillId="4" borderId="1" xfId="3" applyFont="1" applyFill="1" applyBorder="1" applyAlignment="1">
      <alignment horizontal="left" vertical="center" wrapText="1"/>
    </xf>
    <xf numFmtId="0" fontId="22" fillId="4" borderId="0" xfId="3" applyFont="1" applyFill="1" applyAlignment="1">
      <alignment horizontal="center" vertical="center"/>
    </xf>
    <xf numFmtId="165" fontId="21" fillId="0" borderId="1" xfId="24" applyNumberFormat="1" applyFont="1" applyFill="1" applyBorder="1" applyAlignment="1">
      <alignment horizontal="right" vertical="center" wrapText="1"/>
    </xf>
    <xf numFmtId="164" fontId="5" fillId="0" borderId="1" xfId="24" applyFont="1" applyFill="1" applyBorder="1" applyAlignment="1">
      <alignment horizontal="right" vertical="center" wrapText="1"/>
    </xf>
    <xf numFmtId="0" fontId="5" fillId="2" borderId="7" xfId="3" applyNumberFormat="1" applyFont="1" applyFill="1" applyBorder="1" applyAlignment="1">
      <alignment horizontal="left" vertical="center" wrapText="1"/>
    </xf>
    <xf numFmtId="0" fontId="15" fillId="0" borderId="0" xfId="3" applyFont="1"/>
    <xf numFmtId="0" fontId="11" fillId="2" borderId="7" xfId="3" applyFont="1" applyFill="1" applyBorder="1" applyAlignment="1">
      <alignment horizontal="left" vertical="center" wrapText="1"/>
    </xf>
    <xf numFmtId="166" fontId="4" fillId="0" borderId="7" xfId="24" applyNumberFormat="1" applyFont="1" applyFill="1" applyBorder="1" applyAlignment="1">
      <alignment vertical="center" wrapText="1"/>
    </xf>
    <xf numFmtId="0" fontId="17" fillId="2" borderId="1" xfId="3" applyFont="1" applyFill="1" applyBorder="1" applyAlignment="1">
      <alignment horizontal="left" vertical="center" wrapText="1"/>
    </xf>
    <xf numFmtId="169" fontId="51" fillId="0" borderId="1" xfId="33" applyFont="1" applyFill="1" applyBorder="1" applyAlignment="1">
      <alignment horizontal="center" vertical="center" wrapText="1"/>
    </xf>
    <xf numFmtId="0" fontId="52" fillId="0" borderId="0" xfId="9" applyFont="1" applyAlignment="1">
      <alignment wrapText="1"/>
    </xf>
    <xf numFmtId="0" fontId="29" fillId="0" borderId="0" xfId="7" applyFont="1" applyFill="1" applyAlignment="1">
      <alignment horizontal="right"/>
    </xf>
    <xf numFmtId="0" fontId="25" fillId="0" borderId="0" xfId="0" applyFont="1" applyFill="1" applyAlignment="1">
      <alignment horizontal="right" vertical="center"/>
    </xf>
    <xf numFmtId="165" fontId="38" fillId="0" borderId="7" xfId="5" applyNumberFormat="1" applyFont="1" applyFill="1" applyBorder="1" applyAlignment="1">
      <alignment horizontal="left" vertical="center" wrapText="1"/>
    </xf>
    <xf numFmtId="167" fontId="9" fillId="0" borderId="6" xfId="1" applyNumberFormat="1" applyFont="1" applyFill="1" applyBorder="1" applyAlignment="1">
      <alignment vertical="center" wrapText="1"/>
    </xf>
    <xf numFmtId="167" fontId="9" fillId="0" borderId="22" xfId="3" applyNumberFormat="1" applyFont="1" applyFill="1" applyBorder="1" applyAlignment="1">
      <alignment vertical="center" wrapText="1"/>
    </xf>
    <xf numFmtId="167" fontId="4" fillId="0" borderId="3" xfId="1" applyNumberFormat="1" applyFont="1" applyFill="1" applyBorder="1" applyAlignment="1">
      <alignment horizontal="right" vertical="center" wrapText="1"/>
    </xf>
    <xf numFmtId="49" fontId="5" fillId="0" borderId="1" xfId="5" applyNumberFormat="1" applyFont="1" applyFill="1" applyBorder="1" applyAlignment="1">
      <alignment horizontal="left" vertical="center" wrapText="1"/>
    </xf>
    <xf numFmtId="49" fontId="4" fillId="2" borderId="1" xfId="3" applyNumberFormat="1" applyFont="1" applyFill="1" applyBorder="1" applyAlignment="1">
      <alignment horizontal="left" vertical="center" wrapText="1"/>
    </xf>
    <xf numFmtId="0" fontId="5" fillId="2" borderId="1" xfId="3" applyFont="1" applyFill="1" applyBorder="1" applyAlignment="1">
      <alignment horizontal="left" vertical="center"/>
    </xf>
    <xf numFmtId="49" fontId="4" fillId="2" borderId="36" xfId="3" applyNumberFormat="1" applyFont="1" applyFill="1" applyBorder="1" applyAlignment="1">
      <alignment horizontal="center" vertical="center" wrapText="1"/>
    </xf>
    <xf numFmtId="0" fontId="4" fillId="2" borderId="36" xfId="3" applyFont="1" applyFill="1" applyBorder="1" applyAlignment="1">
      <alignment horizontal="center" vertical="center" wrapText="1"/>
    </xf>
    <xf numFmtId="165" fontId="5" fillId="0" borderId="37" xfId="24" applyNumberFormat="1" applyFont="1" applyFill="1" applyBorder="1" applyAlignment="1">
      <alignment horizontal="right" vertical="center" wrapText="1"/>
    </xf>
    <xf numFmtId="168" fontId="53" fillId="0" borderId="1" xfId="9" applyNumberFormat="1" applyFont="1" applyFill="1" applyBorder="1" applyAlignment="1">
      <alignment horizontal="center" vertical="center" wrapText="1"/>
    </xf>
    <xf numFmtId="0" fontId="21" fillId="2" borderId="1" xfId="3" applyFont="1" applyFill="1" applyBorder="1" applyAlignment="1">
      <alignment horizontal="left" vertical="center" wrapText="1"/>
    </xf>
    <xf numFmtId="166" fontId="19" fillId="0" borderId="1" xfId="24" applyNumberFormat="1" applyFont="1" applyFill="1" applyBorder="1" applyAlignment="1">
      <alignment horizontal="center" vertical="top" wrapText="1"/>
    </xf>
    <xf numFmtId="166" fontId="48" fillId="0" borderId="1" xfId="24" applyNumberFormat="1" applyFont="1" applyFill="1" applyBorder="1" applyAlignment="1">
      <alignment horizontal="center" vertical="center" wrapText="1"/>
    </xf>
    <xf numFmtId="171" fontId="5" fillId="0" borderId="1" xfId="5" applyNumberFormat="1" applyFont="1" applyFill="1" applyBorder="1" applyAlignment="1">
      <alignment horizontal="left" vertical="center" wrapText="1"/>
    </xf>
    <xf numFmtId="166" fontId="48" fillId="0" borderId="1" xfId="24" applyNumberFormat="1" applyFont="1" applyFill="1" applyBorder="1" applyAlignment="1">
      <alignment horizontal="right" vertical="center" wrapText="1"/>
    </xf>
    <xf numFmtId="0" fontId="5" fillId="0" borderId="1" xfId="9" applyFont="1" applyFill="1" applyBorder="1" applyAlignment="1">
      <alignment horizontal="left" vertical="center" wrapText="1"/>
    </xf>
    <xf numFmtId="165" fontId="43" fillId="0" borderId="1" xfId="24" applyNumberFormat="1" applyFont="1" applyFill="1" applyBorder="1" applyAlignment="1">
      <alignment horizontal="center" vertical="center" wrapText="1"/>
    </xf>
    <xf numFmtId="0" fontId="5" fillId="0" borderId="1" xfId="9" applyFont="1" applyBorder="1" applyAlignment="1">
      <alignment horizontal="left" vertical="center"/>
    </xf>
    <xf numFmtId="165" fontId="4" fillId="0" borderId="1" xfId="24" applyNumberFormat="1" applyFont="1" applyFill="1" applyBorder="1" applyAlignment="1">
      <alignment horizontal="center" vertical="center" wrapText="1"/>
    </xf>
    <xf numFmtId="165" fontId="5" fillId="0" borderId="1" xfId="24" applyNumberFormat="1" applyFont="1" applyFill="1" applyBorder="1" applyAlignment="1">
      <alignment horizontal="center" vertical="center" wrapText="1"/>
    </xf>
    <xf numFmtId="168" fontId="5" fillId="2" borderId="1" xfId="3" applyNumberFormat="1" applyFont="1" applyFill="1" applyBorder="1" applyAlignment="1">
      <alignment horizontal="left" vertical="center" wrapText="1"/>
    </xf>
    <xf numFmtId="0" fontId="38" fillId="0" borderId="57" xfId="5" applyFont="1" applyFill="1" applyBorder="1" applyAlignment="1">
      <alignment horizontal="center" vertical="center"/>
    </xf>
    <xf numFmtId="0" fontId="54" fillId="0" borderId="1" xfId="0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center"/>
    </xf>
    <xf numFmtId="173" fontId="4" fillId="0" borderId="1" xfId="24" applyNumberFormat="1" applyFont="1" applyFill="1" applyBorder="1" applyAlignment="1">
      <alignment horizontal="right" vertical="center" wrapText="1"/>
    </xf>
    <xf numFmtId="0" fontId="5" fillId="0" borderId="2" xfId="3" applyFont="1" applyFill="1" applyBorder="1" applyAlignment="1">
      <alignment horizontal="left" vertical="center"/>
    </xf>
    <xf numFmtId="0" fontId="5" fillId="0" borderId="2" xfId="3" applyFont="1" applyFill="1" applyBorder="1" applyAlignment="1">
      <alignment horizontal="center"/>
    </xf>
    <xf numFmtId="0" fontId="5" fillId="0" borderId="2" xfId="3" applyFont="1" applyFill="1" applyBorder="1" applyAlignment="1">
      <alignment horizontal="center" vertical="center"/>
    </xf>
    <xf numFmtId="165" fontId="4" fillId="0" borderId="18" xfId="24" applyNumberFormat="1" applyFont="1" applyFill="1" applyBorder="1" applyAlignment="1">
      <alignment horizontal="right" vertical="center" wrapText="1"/>
    </xf>
    <xf numFmtId="167" fontId="8" fillId="0" borderId="2" xfId="3" applyNumberFormat="1" applyFont="1" applyFill="1" applyBorder="1" applyAlignment="1">
      <alignment horizontal="center" vertical="center" wrapText="1"/>
    </xf>
    <xf numFmtId="167" fontId="5" fillId="0" borderId="2" xfId="3" applyNumberFormat="1" applyFont="1" applyFill="1" applyBorder="1"/>
    <xf numFmtId="173" fontId="4" fillId="0" borderId="18" xfId="24" applyNumberFormat="1" applyFont="1" applyFill="1" applyBorder="1" applyAlignment="1">
      <alignment horizontal="right" vertical="center" wrapText="1"/>
    </xf>
    <xf numFmtId="0" fontId="5" fillId="0" borderId="1" xfId="9" applyFont="1" applyFill="1" applyBorder="1"/>
    <xf numFmtId="173" fontId="4" fillId="0" borderId="7" xfId="24" applyNumberFormat="1" applyFont="1" applyFill="1" applyBorder="1" applyAlignment="1">
      <alignment horizontal="right" vertical="center" wrapText="1"/>
    </xf>
    <xf numFmtId="165" fontId="9" fillId="0" borderId="7" xfId="25" applyNumberFormat="1" applyFont="1" applyFill="1" applyBorder="1" applyAlignment="1">
      <alignment horizontal="right" vertical="center" wrapText="1"/>
    </xf>
    <xf numFmtId="172" fontId="5" fillId="0" borderId="1" xfId="11" applyNumberFormat="1" applyFont="1" applyFill="1" applyBorder="1" applyAlignment="1" applyProtection="1">
      <alignment horizontal="left" vertical="center" wrapText="1"/>
    </xf>
    <xf numFmtId="49" fontId="4" fillId="0" borderId="1" xfId="3" applyNumberFormat="1" applyFont="1" applyFill="1" applyBorder="1" applyAlignment="1">
      <alignment horizontal="left" vertical="center" wrapText="1"/>
    </xf>
    <xf numFmtId="165" fontId="5" fillId="0" borderId="1" xfId="25" applyNumberFormat="1" applyFont="1" applyFill="1" applyBorder="1" applyAlignment="1">
      <alignment horizontal="left" vertical="center" wrapText="1"/>
    </xf>
    <xf numFmtId="0" fontId="2" fillId="0" borderId="0" xfId="3" applyFont="1" applyFill="1" applyBorder="1" applyAlignment="1">
      <alignment horizontal="left" vertical="center"/>
    </xf>
    <xf numFmtId="0" fontId="34" fillId="0" borderId="57" xfId="5" applyFont="1" applyFill="1" applyBorder="1" applyAlignment="1">
      <alignment horizontal="center" vertical="center"/>
    </xf>
    <xf numFmtId="171" fontId="37" fillId="0" borderId="1" xfId="5" applyNumberFormat="1" applyFont="1" applyFill="1" applyBorder="1" applyAlignment="1">
      <alignment horizontal="left" vertical="center" wrapText="1"/>
    </xf>
    <xf numFmtId="171" fontId="38" fillId="0" borderId="1" xfId="5" applyNumberFormat="1" applyFont="1" applyFill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/>
    </xf>
    <xf numFmtId="0" fontId="7" fillId="0" borderId="0" xfId="3" applyFont="1" applyFill="1"/>
    <xf numFmtId="165" fontId="7" fillId="0" borderId="0" xfId="24" applyNumberFormat="1" applyFont="1" applyFill="1" applyAlignment="1">
      <alignment horizontal="right"/>
    </xf>
    <xf numFmtId="171" fontId="38" fillId="0" borderId="7" xfId="5" applyNumberFormat="1" applyFont="1" applyFill="1" applyBorder="1" applyAlignment="1">
      <alignment horizontal="left" vertical="center" wrapText="1"/>
    </xf>
    <xf numFmtId="49" fontId="37" fillId="0" borderId="1" xfId="3" applyNumberFormat="1" applyFont="1" applyFill="1" applyBorder="1" applyAlignment="1">
      <alignment horizontal="center" vertical="center" wrapText="1"/>
    </xf>
    <xf numFmtId="0" fontId="33" fillId="0" borderId="5" xfId="5" applyFont="1" applyFill="1" applyBorder="1" applyAlignment="1">
      <alignment vertical="center"/>
    </xf>
    <xf numFmtId="165" fontId="9" fillId="0" borderId="7" xfId="25" applyNumberFormat="1" applyFont="1" applyFill="1" applyBorder="1" applyAlignment="1">
      <alignment horizontal="center" vertical="center"/>
    </xf>
    <xf numFmtId="166" fontId="4" fillId="0" borderId="7" xfId="25" applyNumberFormat="1" applyFont="1" applyFill="1" applyBorder="1" applyAlignment="1">
      <alignment horizontal="right" vertical="center" wrapText="1"/>
    </xf>
    <xf numFmtId="166" fontId="6" fillId="0" borderId="7" xfId="25" applyNumberFormat="1" applyFont="1" applyFill="1" applyBorder="1" applyAlignment="1">
      <alignment horizontal="right" vertical="center" wrapText="1"/>
    </xf>
    <xf numFmtId="49" fontId="9" fillId="0" borderId="7" xfId="3" applyNumberFormat="1" applyFont="1" applyFill="1" applyBorder="1" applyAlignment="1">
      <alignment vertical="center" wrapText="1"/>
    </xf>
    <xf numFmtId="165" fontId="6" fillId="0" borderId="7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right" vertical="center" wrapText="1"/>
    </xf>
    <xf numFmtId="166" fontId="5" fillId="0" borderId="7" xfId="25" applyNumberFormat="1" applyFont="1" applyFill="1" applyBorder="1" applyAlignment="1">
      <alignment horizontal="right" vertical="center" wrapText="1"/>
    </xf>
    <xf numFmtId="166" fontId="5" fillId="0" borderId="7" xfId="31" applyNumberFormat="1" applyFont="1" applyFill="1" applyBorder="1" applyAlignment="1">
      <alignment horizontal="left" vertical="center" wrapText="1"/>
    </xf>
    <xf numFmtId="166" fontId="4" fillId="0" borderId="18" xfId="25" applyNumberFormat="1" applyFont="1" applyFill="1" applyBorder="1" applyAlignment="1">
      <alignment horizontal="right" vertical="center" wrapText="1"/>
    </xf>
    <xf numFmtId="167" fontId="4" fillId="0" borderId="7" xfId="3" applyNumberFormat="1" applyFont="1" applyFill="1" applyBorder="1" applyAlignment="1">
      <alignment vertical="center" wrapText="1"/>
    </xf>
    <xf numFmtId="166" fontId="9" fillId="0" borderId="7" xfId="25" applyNumberFormat="1" applyFont="1" applyFill="1" applyBorder="1" applyAlignment="1">
      <alignment horizontal="right" vertical="center" wrapText="1"/>
    </xf>
    <xf numFmtId="49" fontId="4" fillId="0" borderId="7" xfId="3" applyNumberFormat="1" applyFont="1" applyFill="1" applyBorder="1" applyAlignment="1">
      <alignment vertical="center" wrapText="1"/>
    </xf>
    <xf numFmtId="167" fontId="9" fillId="0" borderId="7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7" xfId="25" applyNumberFormat="1" applyFont="1" applyFill="1" applyBorder="1" applyAlignment="1">
      <alignment horizontal="right" vertical="center" wrapText="1"/>
    </xf>
    <xf numFmtId="167" fontId="5" fillId="0" borderId="7" xfId="25" applyNumberFormat="1" applyFont="1" applyFill="1" applyBorder="1" applyAlignment="1">
      <alignment horizontal="right" vertical="center" wrapText="1"/>
    </xf>
    <xf numFmtId="165" fontId="5" fillId="0" borderId="7" xfId="25" applyNumberFormat="1" applyFont="1" applyFill="1" applyBorder="1" applyAlignment="1">
      <alignment horizontal="left" vertical="center" wrapText="1"/>
    </xf>
    <xf numFmtId="167" fontId="9" fillId="0" borderId="7" xfId="25" applyNumberFormat="1" applyFont="1" applyFill="1" applyBorder="1" applyAlignment="1">
      <alignment horizontal="right" vertical="center" wrapText="1"/>
    </xf>
    <xf numFmtId="165" fontId="6" fillId="0" borderId="7" xfId="25" applyNumberFormat="1" applyFont="1" applyFill="1" applyBorder="1" applyAlignment="1">
      <alignment horizontal="right"/>
    </xf>
    <xf numFmtId="165" fontId="5" fillId="0" borderId="7" xfId="25" applyNumberFormat="1" applyFont="1" applyFill="1" applyBorder="1" applyAlignment="1">
      <alignment horizontal="right"/>
    </xf>
    <xf numFmtId="165" fontId="6" fillId="0" borderId="2" xfId="25" applyNumberFormat="1" applyFont="1" applyFill="1" applyBorder="1" applyAlignment="1">
      <alignment horizontal="right"/>
    </xf>
    <xf numFmtId="165" fontId="2" fillId="0" borderId="2" xfId="25" applyNumberFormat="1" applyFont="1" applyFill="1" applyBorder="1" applyAlignment="1">
      <alignment horizontal="right"/>
    </xf>
    <xf numFmtId="165" fontId="7" fillId="0" borderId="2" xfId="25" applyNumberFormat="1" applyFont="1" applyFill="1" applyBorder="1" applyAlignment="1">
      <alignment horizontal="right"/>
    </xf>
    <xf numFmtId="165" fontId="9" fillId="0" borderId="26" xfId="25" applyNumberFormat="1" applyFont="1" applyFill="1" applyBorder="1" applyAlignment="1">
      <alignment horizontal="center" vertical="center"/>
    </xf>
    <xf numFmtId="165" fontId="2" fillId="0" borderId="27" xfId="25" applyNumberFormat="1" applyFont="1" applyFill="1" applyBorder="1" applyAlignment="1">
      <alignment horizontal="right"/>
    </xf>
    <xf numFmtId="165" fontId="9" fillId="0" borderId="25" xfId="25" applyNumberFormat="1" applyFont="1" applyFill="1" applyBorder="1" applyAlignment="1">
      <alignment horizontal="center" vertical="center"/>
    </xf>
    <xf numFmtId="165" fontId="2" fillId="0" borderId="0" xfId="25" applyNumberFormat="1" applyFont="1" applyFill="1" applyBorder="1" applyAlignment="1">
      <alignment horizontal="right"/>
    </xf>
    <xf numFmtId="167" fontId="9" fillId="0" borderId="6" xfId="25" applyNumberFormat="1" applyFont="1" applyFill="1" applyBorder="1" applyAlignment="1">
      <alignment horizontal="right" vertical="center"/>
    </xf>
    <xf numFmtId="166" fontId="9" fillId="0" borderId="6" xfId="25" applyNumberFormat="1" applyFont="1" applyFill="1" applyBorder="1" applyAlignment="1">
      <alignment horizontal="center" vertical="center"/>
    </xf>
    <xf numFmtId="166" fontId="9" fillId="0" borderId="6" xfId="25" applyNumberFormat="1" applyFont="1" applyFill="1" applyBorder="1" applyAlignment="1">
      <alignment vertical="center" wrapText="1"/>
    </xf>
    <xf numFmtId="166" fontId="4" fillId="0" borderId="9" xfId="25" applyNumberFormat="1" applyFont="1" applyFill="1" applyBorder="1" applyAlignment="1">
      <alignment horizontal="right" vertical="center" wrapText="1"/>
    </xf>
    <xf numFmtId="166" fontId="6" fillId="0" borderId="9" xfId="25" applyNumberFormat="1" applyFont="1" applyFill="1" applyBorder="1" applyAlignment="1">
      <alignment horizontal="right" vertical="center" wrapText="1"/>
    </xf>
    <xf numFmtId="165" fontId="4" fillId="0" borderId="9" xfId="25" applyNumberFormat="1" applyFont="1" applyFill="1" applyBorder="1" applyAlignment="1">
      <alignment horizontal="right" vertical="center" wrapText="1"/>
    </xf>
    <xf numFmtId="165" fontId="9" fillId="0" borderId="9" xfId="25" applyNumberFormat="1" applyFont="1" applyFill="1" applyBorder="1" applyAlignment="1">
      <alignment horizontal="right" vertical="center" wrapText="1"/>
    </xf>
    <xf numFmtId="0" fontId="13" fillId="0" borderId="8" xfId="31" applyFont="1" applyFill="1" applyBorder="1" applyAlignment="1">
      <alignment horizontal="left" vertical="center" wrapText="1"/>
    </xf>
    <xf numFmtId="49" fontId="9" fillId="0" borderId="9" xfId="3" applyNumberFormat="1" applyFont="1" applyFill="1" applyBorder="1" applyAlignment="1">
      <alignment vertical="center" wrapText="1"/>
    </xf>
    <xf numFmtId="165" fontId="6" fillId="0" borderId="9" xfId="25" applyNumberFormat="1" applyFont="1" applyFill="1" applyBorder="1" applyAlignment="1">
      <alignment horizontal="right" vertical="center" wrapText="1"/>
    </xf>
    <xf numFmtId="165" fontId="5" fillId="0" borderId="9" xfId="25" applyNumberFormat="1" applyFont="1" applyFill="1" applyBorder="1" applyAlignment="1">
      <alignment horizontal="right" vertical="center" wrapText="1"/>
    </xf>
    <xf numFmtId="166" fontId="5" fillId="0" borderId="9" xfId="25" applyNumberFormat="1" applyFont="1" applyFill="1" applyBorder="1" applyAlignment="1">
      <alignment horizontal="right" vertical="center" wrapText="1"/>
    </xf>
    <xf numFmtId="165" fontId="4" fillId="0" borderId="6" xfId="25" applyNumberFormat="1" applyFont="1" applyFill="1" applyBorder="1" applyAlignment="1">
      <alignment horizontal="right" vertical="center" wrapText="1"/>
    </xf>
    <xf numFmtId="166" fontId="4" fillId="0" borderId="9" xfId="1" applyNumberFormat="1" applyFont="1" applyFill="1" applyBorder="1" applyAlignment="1">
      <alignment horizontal="right" vertical="center" wrapText="1"/>
    </xf>
    <xf numFmtId="166" fontId="5" fillId="0" borderId="9" xfId="31" applyNumberFormat="1" applyFont="1" applyFill="1" applyBorder="1" applyAlignment="1">
      <alignment horizontal="left" vertical="center" wrapText="1"/>
    </xf>
    <xf numFmtId="166" fontId="4" fillId="0" borderId="20" xfId="25" applyNumberFormat="1" applyFont="1" applyFill="1" applyBorder="1" applyAlignment="1">
      <alignment horizontal="right" vertical="center" wrapText="1"/>
    </xf>
    <xf numFmtId="166" fontId="9" fillId="0" borderId="9" xfId="25" applyNumberFormat="1" applyFont="1" applyFill="1" applyBorder="1" applyAlignment="1">
      <alignment horizontal="right" vertical="center" wrapText="1"/>
    </xf>
    <xf numFmtId="49" fontId="4" fillId="0" borderId="9" xfId="3" applyNumberFormat="1" applyFont="1" applyFill="1" applyBorder="1" applyAlignment="1">
      <alignment vertical="center" wrapText="1"/>
    </xf>
    <xf numFmtId="167" fontId="9" fillId="0" borderId="9" xfId="25" applyNumberFormat="1" applyFont="1" applyFill="1" applyBorder="1" applyAlignment="1" applyProtection="1">
      <alignment horizontal="right" vertical="center" wrapText="1"/>
      <protection locked="0"/>
    </xf>
    <xf numFmtId="167" fontId="6" fillId="0" borderId="9" xfId="25" applyNumberFormat="1" applyFont="1" applyFill="1" applyBorder="1" applyAlignment="1">
      <alignment horizontal="right" vertical="center" wrapText="1"/>
    </xf>
    <xf numFmtId="167" fontId="5" fillId="0" borderId="9" xfId="25" applyNumberFormat="1" applyFont="1" applyFill="1" applyBorder="1" applyAlignment="1">
      <alignment horizontal="right" vertical="center" wrapText="1"/>
    </xf>
    <xf numFmtId="167" fontId="9" fillId="0" borderId="9" xfId="25" applyNumberFormat="1" applyFont="1" applyFill="1" applyBorder="1" applyAlignment="1">
      <alignment horizontal="right" vertical="center" wrapText="1"/>
    </xf>
    <xf numFmtId="177" fontId="2" fillId="0" borderId="0" xfId="3" applyNumberFormat="1" applyFont="1" applyFill="1" applyBorder="1"/>
    <xf numFmtId="165" fontId="5" fillId="0" borderId="9" xfId="24" applyNumberFormat="1" applyFont="1" applyFill="1" applyBorder="1" applyAlignment="1">
      <alignment horizontal="right"/>
    </xf>
    <xf numFmtId="0" fontId="12" fillId="0" borderId="11" xfId="3" applyFont="1" applyFill="1" applyBorder="1"/>
    <xf numFmtId="0" fontId="2" fillId="0" borderId="11" xfId="3" applyFont="1" applyFill="1" applyBorder="1"/>
    <xf numFmtId="166" fontId="4" fillId="0" borderId="9" xfId="25" applyNumberFormat="1" applyFont="1" applyFill="1" applyBorder="1" applyAlignment="1">
      <alignment vertical="center" wrapText="1"/>
    </xf>
    <xf numFmtId="166" fontId="9" fillId="0" borderId="17" xfId="25" applyNumberFormat="1" applyFont="1" applyFill="1" applyBorder="1" applyAlignment="1">
      <alignment vertical="center" wrapText="1"/>
    </xf>
    <xf numFmtId="166" fontId="4" fillId="0" borderId="17" xfId="25" applyNumberFormat="1" applyFont="1" applyFill="1" applyBorder="1" applyAlignment="1">
      <alignment vertical="center" wrapText="1"/>
    </xf>
    <xf numFmtId="165" fontId="6" fillId="0" borderId="9" xfId="25" applyNumberFormat="1" applyFont="1" applyFill="1" applyBorder="1" applyAlignment="1">
      <alignment horizontal="right"/>
    </xf>
    <xf numFmtId="165" fontId="5" fillId="0" borderId="9" xfId="25" applyNumberFormat="1" applyFont="1" applyFill="1" applyBorder="1" applyAlignment="1">
      <alignment horizontal="right"/>
    </xf>
    <xf numFmtId="0" fontId="2" fillId="0" borderId="8" xfId="3" applyFont="1" applyFill="1" applyBorder="1" applyAlignment="1">
      <alignment horizontal="left" vertical="center"/>
    </xf>
    <xf numFmtId="165" fontId="9" fillId="0" borderId="6" xfId="25" applyNumberFormat="1" applyFont="1" applyFill="1" applyBorder="1" applyAlignment="1">
      <alignment horizontal="right" vertical="center" wrapText="1"/>
    </xf>
    <xf numFmtId="167" fontId="34" fillId="0" borderId="7" xfId="5" applyNumberFormat="1" applyFont="1" applyFill="1" applyBorder="1" applyAlignment="1">
      <alignment horizontal="right" vertical="center" wrapText="1"/>
    </xf>
    <xf numFmtId="0" fontId="37" fillId="0" borderId="8" xfId="5" applyFont="1" applyFill="1" applyBorder="1" applyAlignment="1">
      <alignment horizontal="center" vertical="center"/>
    </xf>
    <xf numFmtId="0" fontId="37" fillId="0" borderId="57" xfId="5" applyFont="1" applyFill="1" applyBorder="1" applyAlignment="1">
      <alignment horizontal="center" vertical="center"/>
    </xf>
    <xf numFmtId="0" fontId="5" fillId="0" borderId="8" xfId="3" applyFont="1" applyFill="1" applyBorder="1"/>
    <xf numFmtId="0" fontId="5" fillId="0" borderId="21" xfId="3" applyFont="1" applyFill="1" applyBorder="1"/>
    <xf numFmtId="167" fontId="34" fillId="0" borderId="28" xfId="5" applyNumberFormat="1" applyFont="1" applyFill="1" applyBorder="1" applyAlignment="1">
      <alignment horizontal="center" vertical="center" wrapText="1"/>
    </xf>
    <xf numFmtId="167" fontId="7" fillId="0" borderId="15" xfId="5" applyNumberFormat="1" applyFont="1" applyFill="1" applyBorder="1" applyAlignment="1">
      <alignment horizontal="right" vertical="center" wrapText="1"/>
    </xf>
    <xf numFmtId="167" fontId="34" fillId="0" borderId="60" xfId="5" applyNumberFormat="1" applyFont="1" applyFill="1" applyBorder="1" applyAlignment="1">
      <alignment horizontal="right" vertical="center" wrapText="1"/>
    </xf>
    <xf numFmtId="167" fontId="34" fillId="0" borderId="18" xfId="5" applyNumberFormat="1" applyFont="1" applyFill="1" applyBorder="1" applyAlignment="1">
      <alignment horizontal="right" vertical="center" wrapText="1"/>
    </xf>
    <xf numFmtId="167" fontId="34" fillId="0" borderId="7" xfId="5" applyNumberFormat="1" applyFont="1" applyFill="1" applyBorder="1" applyAlignment="1">
      <alignment horizontal="right" vertical="center"/>
    </xf>
    <xf numFmtId="167" fontId="33" fillId="0" borderId="7" xfId="5" applyNumberFormat="1" applyFont="1" applyFill="1" applyBorder="1" applyAlignment="1">
      <alignment horizontal="right" vertical="center"/>
    </xf>
    <xf numFmtId="167" fontId="33" fillId="0" borderId="15" xfId="5" applyNumberFormat="1" applyFont="1" applyFill="1" applyBorder="1" applyAlignment="1">
      <alignment horizontal="right" vertical="center"/>
    </xf>
    <xf numFmtId="167" fontId="34" fillId="0" borderId="7" xfId="14" applyNumberFormat="1" applyFont="1" applyFill="1" applyBorder="1" applyAlignment="1">
      <alignment horizontal="right" vertical="center"/>
    </xf>
    <xf numFmtId="167" fontId="33" fillId="0" borderId="7" xfId="14" applyNumberFormat="1" applyFont="1" applyFill="1" applyBorder="1" applyAlignment="1">
      <alignment horizontal="right" vertical="center"/>
    </xf>
    <xf numFmtId="167" fontId="40" fillId="0" borderId="47" xfId="7" applyNumberFormat="1" applyFont="1" applyFill="1" applyBorder="1" applyAlignment="1">
      <alignment horizontal="center"/>
    </xf>
    <xf numFmtId="174" fontId="42" fillId="0" borderId="43" xfId="26" applyNumberFormat="1" applyFont="1" applyFill="1" applyBorder="1" applyAlignment="1">
      <alignment horizontal="center"/>
    </xf>
    <xf numFmtId="0" fontId="29" fillId="0" borderId="0" xfId="7" applyFont="1" applyFill="1" applyAlignment="1">
      <alignment horizontal="center"/>
    </xf>
    <xf numFmtId="0" fontId="29" fillId="0" borderId="0" xfId="7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2" fillId="0" borderId="0" xfId="9" applyFill="1" applyAlignment="1">
      <alignment horizontal="right" vertical="center"/>
    </xf>
    <xf numFmtId="0" fontId="1" fillId="0" borderId="0" xfId="7" applyFont="1" applyFill="1"/>
    <xf numFmtId="167" fontId="40" fillId="0" borderId="0" xfId="25" applyNumberFormat="1" applyFont="1" applyFill="1" applyAlignment="1"/>
    <xf numFmtId="0" fontId="25" fillId="0" borderId="0" xfId="0" applyFont="1" applyFill="1" applyAlignment="1">
      <alignment horizontal="center" vertical="center"/>
    </xf>
    <xf numFmtId="0" fontId="1" fillId="0" borderId="0" xfId="7" applyFill="1" applyAlignment="1"/>
    <xf numFmtId="0" fontId="36" fillId="0" borderId="0" xfId="0" applyFont="1" applyFill="1" applyAlignment="1">
      <alignment vertical="center"/>
    </xf>
    <xf numFmtId="167" fontId="40" fillId="0" borderId="2" xfId="25" applyNumberFormat="1" applyFont="1" applyFill="1" applyBorder="1" applyAlignment="1"/>
    <xf numFmtId="167" fontId="40" fillId="0" borderId="2" xfId="7" applyNumberFormat="1" applyFont="1" applyFill="1" applyBorder="1" applyAlignment="1"/>
    <xf numFmtId="164" fontId="1" fillId="0" borderId="0" xfId="25" applyFont="1" applyFill="1"/>
    <xf numFmtId="167" fontId="40" fillId="0" borderId="1" xfId="25" applyNumberFormat="1" applyFont="1" applyFill="1" applyBorder="1" applyAlignment="1"/>
    <xf numFmtId="173" fontId="40" fillId="0" borderId="1" xfId="7" applyNumberFormat="1" applyFont="1" applyFill="1" applyBorder="1" applyAlignment="1"/>
    <xf numFmtId="170" fontId="1" fillId="0" borderId="0" xfId="7" applyNumberFormat="1" applyFill="1"/>
    <xf numFmtId="173" fontId="40" fillId="0" borderId="1" xfId="25" applyNumberFormat="1" applyFont="1" applyFill="1" applyBorder="1" applyAlignment="1"/>
    <xf numFmtId="167" fontId="40" fillId="0" borderId="28" xfId="25" applyNumberFormat="1" applyFont="1" applyFill="1" applyBorder="1" applyAlignment="1"/>
    <xf numFmtId="167" fontId="40" fillId="0" borderId="26" xfId="25" applyNumberFormat="1" applyFont="1" applyFill="1" applyBorder="1" applyAlignment="1"/>
    <xf numFmtId="173" fontId="40" fillId="0" borderId="25" xfId="25" applyNumberFormat="1" applyFont="1" applyFill="1" applyBorder="1" applyAlignment="1"/>
    <xf numFmtId="167" fontId="40" fillId="0" borderId="1" xfId="7" applyNumberFormat="1" applyFont="1" applyFill="1" applyBorder="1" applyAlignment="1"/>
    <xf numFmtId="167" fontId="1" fillId="0" borderId="0" xfId="7" applyNumberFormat="1" applyFill="1"/>
    <xf numFmtId="0" fontId="54" fillId="0" borderId="1" xfId="0" applyFont="1" applyFill="1" applyBorder="1" applyAlignment="1">
      <alignment horizontal="left" vertical="center" wrapText="1"/>
    </xf>
    <xf numFmtId="167" fontId="46" fillId="0" borderId="0" xfId="3" applyNumberFormat="1" applyFont="1" applyFill="1"/>
    <xf numFmtId="0" fontId="46" fillId="0" borderId="0" xfId="3" applyFont="1" applyFill="1" applyBorder="1"/>
    <xf numFmtId="167" fontId="46" fillId="0" borderId="0" xfId="3" applyNumberFormat="1" applyFont="1" applyFill="1" applyBorder="1"/>
    <xf numFmtId="49" fontId="8" fillId="0" borderId="7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165" fontId="6" fillId="0" borderId="20" xfId="25" applyNumberFormat="1" applyFont="1" applyFill="1" applyBorder="1" applyAlignment="1">
      <alignment horizontal="right"/>
    </xf>
    <xf numFmtId="0" fontId="2" fillId="0" borderId="4" xfId="3" applyFont="1" applyFill="1" applyBorder="1" applyAlignment="1">
      <alignment horizontal="center"/>
    </xf>
    <xf numFmtId="0" fontId="2" fillId="0" borderId="4" xfId="3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 applyProtection="1">
      <alignment horizontal="center" vertical="center" wrapText="1"/>
    </xf>
    <xf numFmtId="165" fontId="4" fillId="0" borderId="4" xfId="25" applyNumberFormat="1" applyFont="1" applyFill="1" applyBorder="1" applyAlignment="1">
      <alignment horizontal="right" vertical="center" wrapText="1"/>
    </xf>
    <xf numFmtId="165" fontId="2" fillId="0" borderId="4" xfId="25" applyNumberFormat="1" applyFont="1" applyFill="1" applyBorder="1" applyAlignment="1">
      <alignment horizontal="right"/>
    </xf>
    <xf numFmtId="165" fontId="4" fillId="0" borderId="3" xfId="25" applyNumberFormat="1" applyFont="1" applyFill="1" applyBorder="1" applyAlignment="1">
      <alignment horizontal="right" vertical="center" wrapText="1"/>
    </xf>
    <xf numFmtId="49" fontId="8" fillId="0" borderId="7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/>
    </xf>
    <xf numFmtId="167" fontId="6" fillId="0" borderId="20" xfId="1" applyNumberFormat="1" applyFont="1" applyFill="1" applyBorder="1" applyAlignment="1">
      <alignment horizontal="right"/>
    </xf>
    <xf numFmtId="165" fontId="4" fillId="0" borderId="4" xfId="1" applyNumberFormat="1" applyFont="1" applyFill="1" applyBorder="1" applyAlignment="1">
      <alignment horizontal="right" vertical="center" wrapText="1"/>
    </xf>
    <xf numFmtId="165" fontId="2" fillId="0" borderId="4" xfId="1" applyNumberFormat="1" applyFont="1" applyFill="1" applyBorder="1" applyAlignment="1">
      <alignment horizontal="right"/>
    </xf>
    <xf numFmtId="167" fontId="40" fillId="0" borderId="1" xfId="25" applyNumberFormat="1" applyFont="1" applyFill="1" applyBorder="1" applyAlignment="1"/>
    <xf numFmtId="43" fontId="40" fillId="0" borderId="45" xfId="26" applyFont="1" applyFill="1" applyBorder="1" applyAlignment="1">
      <alignment horizontal="center"/>
    </xf>
    <xf numFmtId="43" fontId="40" fillId="0" borderId="47" xfId="26" applyFont="1" applyFill="1" applyBorder="1" applyAlignment="1">
      <alignment horizontal="center"/>
    </xf>
    <xf numFmtId="167" fontId="40" fillId="0" borderId="1" xfId="7" applyNumberFormat="1" applyFont="1" applyFill="1" applyBorder="1" applyAlignment="1"/>
    <xf numFmtId="0" fontId="2" fillId="0" borderId="1" xfId="3" applyFont="1" applyFill="1" applyBorder="1" applyAlignment="1">
      <alignment horizontal="center"/>
    </xf>
    <xf numFmtId="166" fontId="2" fillId="0" borderId="0" xfId="3" applyNumberFormat="1" applyFont="1" applyFill="1" applyBorder="1"/>
    <xf numFmtId="170" fontId="12" fillId="0" borderId="0" xfId="3" applyNumberFormat="1" applyFont="1" applyFill="1" applyBorder="1"/>
    <xf numFmtId="0" fontId="5" fillId="6" borderId="1" xfId="3" applyFont="1" applyFill="1" applyBorder="1" applyAlignment="1">
      <alignment horizontal="center" vertical="center"/>
    </xf>
    <xf numFmtId="49" fontId="5" fillId="6" borderId="1" xfId="3" applyNumberFormat="1" applyFont="1" applyFill="1" applyBorder="1" applyAlignment="1">
      <alignment horizontal="center" vertical="center" wrapText="1"/>
    </xf>
    <xf numFmtId="49" fontId="4" fillId="6" borderId="1" xfId="3" applyNumberFormat="1" applyFont="1" applyFill="1" applyBorder="1" applyAlignment="1">
      <alignment horizontal="center" vertical="center" wrapText="1"/>
    </xf>
    <xf numFmtId="49" fontId="4" fillId="6" borderId="1" xfId="25" applyNumberFormat="1" applyFont="1" applyFill="1" applyBorder="1" applyAlignment="1">
      <alignment horizontal="right" vertical="center" wrapText="1"/>
    </xf>
    <xf numFmtId="165" fontId="4" fillId="6" borderId="1" xfId="25" applyNumberFormat="1" applyFont="1" applyFill="1" applyBorder="1" applyAlignment="1">
      <alignment horizontal="right" vertical="center" wrapText="1"/>
    </xf>
    <xf numFmtId="49" fontId="5" fillId="6" borderId="7" xfId="3" applyNumberFormat="1" applyFont="1" applyFill="1" applyBorder="1" applyAlignment="1">
      <alignment horizontal="right" vertical="center" wrapText="1"/>
    </xf>
    <xf numFmtId="167" fontId="8" fillId="6" borderId="1" xfId="3" applyNumberFormat="1" applyFont="1" applyFill="1" applyBorder="1" applyAlignment="1">
      <alignment horizontal="center" vertical="center" wrapText="1"/>
    </xf>
    <xf numFmtId="167" fontId="5" fillId="6" borderId="1" xfId="3" applyNumberFormat="1" applyFont="1" applyFill="1" applyBorder="1"/>
    <xf numFmtId="167" fontId="5" fillId="6" borderId="7" xfId="3" applyNumberFormat="1" applyFont="1" applyFill="1" applyBorder="1" applyAlignment="1">
      <alignment horizontal="right" vertical="center" wrapText="1"/>
    </xf>
    <xf numFmtId="0" fontId="18" fillId="0" borderId="0" xfId="27" applyFont="1" applyAlignment="1">
      <alignment horizontal="center" wrapText="1"/>
    </xf>
    <xf numFmtId="165" fontId="6" fillId="0" borderId="1" xfId="27" applyNumberFormat="1" applyFont="1" applyFill="1" applyBorder="1" applyAlignment="1">
      <alignment horizontal="center"/>
    </xf>
    <xf numFmtId="0" fontId="2" fillId="6" borderId="8" xfId="3" applyFont="1" applyFill="1" applyBorder="1"/>
    <xf numFmtId="0" fontId="5" fillId="6" borderId="1" xfId="0" applyFont="1" applyFill="1" applyBorder="1"/>
    <xf numFmtId="49" fontId="8" fillId="6" borderId="7" xfId="3" applyNumberFormat="1" applyFont="1" applyFill="1" applyBorder="1" applyAlignment="1">
      <alignment horizontal="center" vertical="center" wrapText="1"/>
    </xf>
    <xf numFmtId="0" fontId="4" fillId="6" borderId="1" xfId="3" applyFont="1" applyFill="1" applyBorder="1" applyAlignment="1">
      <alignment horizontal="left" vertical="center" wrapText="1"/>
    </xf>
    <xf numFmtId="0" fontId="11" fillId="6" borderId="7" xfId="3" applyFont="1" applyFill="1" applyBorder="1" applyAlignment="1">
      <alignment horizontal="left" vertical="center" wrapText="1"/>
    </xf>
    <xf numFmtId="0" fontId="57" fillId="0" borderId="1" xfId="4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8" fillId="0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right" vertical="center" wrapText="1"/>
    </xf>
    <xf numFmtId="167" fontId="4" fillId="0" borderId="1" xfId="0" applyNumberFormat="1" applyFont="1" applyFill="1" applyBorder="1" applyAlignment="1">
      <alignment horizontal="right" vertical="center" wrapText="1"/>
    </xf>
    <xf numFmtId="0" fontId="5" fillId="7" borderId="7" xfId="4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left" vertical="center"/>
    </xf>
    <xf numFmtId="0" fontId="2" fillId="0" borderId="64" xfId="3" applyFont="1" applyFill="1" applyBorder="1"/>
    <xf numFmtId="0" fontId="5" fillId="7" borderId="18" xfId="4" applyFont="1" applyFill="1" applyBorder="1" applyAlignment="1">
      <alignment horizontal="left" vertical="center" wrapText="1"/>
    </xf>
    <xf numFmtId="49" fontId="9" fillId="0" borderId="2" xfId="3" applyNumberFormat="1" applyFont="1" applyFill="1" applyBorder="1" applyAlignment="1">
      <alignment horizontal="center" vertical="center" wrapText="1"/>
    </xf>
    <xf numFmtId="166" fontId="9" fillId="0" borderId="20" xfId="25" applyNumberFormat="1" applyFont="1" applyFill="1" applyBorder="1" applyAlignment="1">
      <alignment horizontal="right" vertical="center" wrapText="1"/>
    </xf>
    <xf numFmtId="166" fontId="9" fillId="0" borderId="9" xfId="1" applyNumberFormat="1" applyFont="1" applyFill="1" applyBorder="1" applyAlignment="1">
      <alignment horizontal="right" vertical="center" wrapText="1"/>
    </xf>
    <xf numFmtId="0" fontId="5" fillId="0" borderId="13" xfId="3" applyFont="1" applyFill="1" applyBorder="1" applyAlignment="1"/>
    <xf numFmtId="0" fontId="38" fillId="0" borderId="1" xfId="3" applyFont="1" applyFill="1" applyBorder="1" applyAlignment="1">
      <alignment horizontal="center" vertical="top" wrapText="1"/>
    </xf>
    <xf numFmtId="169" fontId="38" fillId="0" borderId="1" xfId="33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horizontal="left" wrapText="1"/>
    </xf>
    <xf numFmtId="0" fontId="5" fillId="0" borderId="1" xfId="3" applyFont="1" applyFill="1" applyBorder="1" applyAlignment="1">
      <alignment horizontal="center" wrapText="1"/>
    </xf>
    <xf numFmtId="0" fontId="5" fillId="0" borderId="13" xfId="3" applyFont="1" applyFill="1" applyBorder="1" applyAlignment="1">
      <alignment horizontal="center" wrapText="1"/>
    </xf>
    <xf numFmtId="165" fontId="5" fillId="0" borderId="1" xfId="3" applyNumberFormat="1" applyFont="1" applyFill="1" applyBorder="1" applyAlignment="1">
      <alignment horizontal="right" wrapText="1"/>
    </xf>
    <xf numFmtId="0" fontId="5" fillId="0" borderId="13" xfId="3" applyFont="1" applyBorder="1" applyAlignment="1">
      <alignment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3" xfId="3" applyFont="1" applyFill="1" applyBorder="1" applyAlignment="1">
      <alignment horizontal="center" vertical="center"/>
    </xf>
    <xf numFmtId="166" fontId="5" fillId="0" borderId="1" xfId="24" applyNumberFormat="1" applyFont="1" applyFill="1" applyBorder="1" applyAlignment="1">
      <alignment vertical="center"/>
    </xf>
    <xf numFmtId="166" fontId="6" fillId="0" borderId="1" xfId="24" applyNumberFormat="1" applyFont="1" applyFill="1" applyBorder="1" applyAlignment="1">
      <alignment horizontal="left" vertical="center"/>
    </xf>
    <xf numFmtId="0" fontId="5" fillId="0" borderId="13" xfId="9" applyFont="1" applyBorder="1" applyAlignment="1">
      <alignment horizontal="center" wrapText="1"/>
    </xf>
    <xf numFmtId="0" fontId="5" fillId="0" borderId="1" xfId="9" applyFont="1" applyBorder="1" applyAlignment="1">
      <alignment horizontal="center" wrapText="1"/>
    </xf>
    <xf numFmtId="0" fontId="5" fillId="0" borderId="13" xfId="3" applyFont="1" applyFill="1" applyBorder="1" applyAlignment="1">
      <alignment horizontal="center" vertical="top" wrapText="1"/>
    </xf>
    <xf numFmtId="165" fontId="5" fillId="0" borderId="1" xfId="9" applyNumberFormat="1" applyFont="1" applyBorder="1" applyAlignment="1">
      <alignment horizontal="right" wrapText="1"/>
    </xf>
    <xf numFmtId="165" fontId="5" fillId="0" borderId="0" xfId="24" applyNumberFormat="1" applyFont="1" applyAlignment="1">
      <alignment horizontal="right"/>
    </xf>
    <xf numFmtId="165" fontId="5" fillId="0" borderId="1" xfId="3" applyNumberFormat="1" applyFont="1" applyBorder="1"/>
    <xf numFmtId="165" fontId="5" fillId="0" borderId="36" xfId="3" applyNumberFormat="1" applyFont="1" applyBorder="1"/>
    <xf numFmtId="0" fontId="5" fillId="0" borderId="1" xfId="3" applyFont="1" applyBorder="1"/>
    <xf numFmtId="166" fontId="21" fillId="0" borderId="1" xfId="24" applyNumberFormat="1" applyFont="1" applyFill="1" applyBorder="1" applyAlignment="1">
      <alignment horizontal="right"/>
    </xf>
    <xf numFmtId="165" fontId="5" fillId="0" borderId="2" xfId="3" applyNumberFormat="1" applyFont="1" applyBorder="1"/>
    <xf numFmtId="0" fontId="29" fillId="0" borderId="0" xfId="7" applyFont="1" applyFill="1" applyAlignment="1">
      <alignment horizontal="right"/>
    </xf>
    <xf numFmtId="0" fontId="25" fillId="0" borderId="0" xfId="9" applyFont="1" applyFill="1" applyAlignment="1">
      <alignment horizontal="right" vertical="center"/>
    </xf>
    <xf numFmtId="165" fontId="4" fillId="8" borderId="7" xfId="25" applyNumberFormat="1" applyFont="1" applyFill="1" applyBorder="1" applyAlignment="1">
      <alignment horizontal="right" vertical="center" wrapText="1"/>
    </xf>
    <xf numFmtId="165" fontId="4" fillId="8" borderId="1" xfId="25" applyNumberFormat="1" applyFont="1" applyFill="1" applyBorder="1" applyAlignment="1">
      <alignment horizontal="right" vertical="center" wrapText="1"/>
    </xf>
    <xf numFmtId="0" fontId="5" fillId="0" borderId="0" xfId="7" applyFont="1" applyFill="1"/>
    <xf numFmtId="0" fontId="25" fillId="0" borderId="45" xfId="7" applyFont="1" applyFill="1" applyBorder="1"/>
    <xf numFmtId="0" fontId="25" fillId="0" borderId="46" xfId="7" applyFont="1" applyFill="1" applyBorder="1" applyAlignment="1">
      <alignment horizontal="center"/>
    </xf>
    <xf numFmtId="0" fontId="25" fillId="0" borderId="47" xfId="7" applyFont="1" applyFill="1" applyBorder="1"/>
    <xf numFmtId="0" fontId="25" fillId="0" borderId="46" xfId="7" applyFont="1" applyFill="1" applyBorder="1"/>
    <xf numFmtId="0" fontId="18" fillId="0" borderId="39" xfId="7" applyFont="1" applyFill="1" applyBorder="1"/>
    <xf numFmtId="0" fontId="18" fillId="0" borderId="27" xfId="7" applyFont="1" applyFill="1" applyBorder="1"/>
    <xf numFmtId="0" fontId="18" fillId="0" borderId="40" xfId="7" applyFont="1" applyFill="1" applyBorder="1"/>
    <xf numFmtId="0" fontId="18" fillId="0" borderId="42" xfId="7" applyFont="1" applyFill="1" applyBorder="1"/>
    <xf numFmtId="0" fontId="18" fillId="0" borderId="38" xfId="7" applyFont="1" applyFill="1" applyBorder="1"/>
    <xf numFmtId="0" fontId="18" fillId="0" borderId="43" xfId="7" applyFont="1" applyFill="1" applyBorder="1"/>
    <xf numFmtId="0" fontId="25" fillId="0" borderId="39" xfId="7" applyFont="1" applyFill="1" applyBorder="1"/>
    <xf numFmtId="0" fontId="25" fillId="0" borderId="27" xfId="7" applyFont="1" applyFill="1" applyBorder="1"/>
    <xf numFmtId="0" fontId="25" fillId="0" borderId="40" xfId="7" applyFont="1" applyFill="1" applyBorder="1"/>
    <xf numFmtId="0" fontId="25" fillId="0" borderId="42" xfId="7" applyFont="1" applyFill="1" applyBorder="1"/>
    <xf numFmtId="0" fontId="25" fillId="0" borderId="38" xfId="7" applyFont="1" applyFill="1" applyBorder="1"/>
    <xf numFmtId="0" fontId="25" fillId="0" borderId="43" xfId="7" applyFont="1" applyFill="1" applyBorder="1"/>
    <xf numFmtId="0" fontId="18" fillId="0" borderId="45" xfId="7" applyFont="1" applyFill="1" applyBorder="1" applyAlignment="1">
      <alignment horizontal="center" vertical="center"/>
    </xf>
    <xf numFmtId="0" fontId="18" fillId="0" borderId="46" xfId="7" applyFont="1" applyFill="1" applyBorder="1" applyAlignment="1">
      <alignment horizontal="center" vertical="center"/>
    </xf>
    <xf numFmtId="0" fontId="18" fillId="0" borderId="47" xfId="7" applyFont="1" applyFill="1" applyBorder="1" applyAlignment="1">
      <alignment horizontal="center" vertical="center"/>
    </xf>
    <xf numFmtId="174" fontId="18" fillId="0" borderId="38" xfId="26" applyNumberFormat="1" applyFont="1" applyFill="1" applyBorder="1" applyAlignment="1">
      <alignment horizontal="right" vertical="distributed"/>
    </xf>
    <xf numFmtId="174" fontId="18" fillId="0" borderId="43" xfId="26" applyNumberFormat="1" applyFont="1" applyFill="1" applyBorder="1" applyAlignment="1">
      <alignment horizontal="right" vertical="distributed"/>
    </xf>
    <xf numFmtId="0" fontId="18" fillId="0" borderId="45" xfId="7" applyFont="1" applyFill="1" applyBorder="1"/>
    <xf numFmtId="0" fontId="18" fillId="0" borderId="46" xfId="7" applyFont="1" applyFill="1" applyBorder="1"/>
    <xf numFmtId="0" fontId="18" fillId="0" borderId="47" xfId="7" applyFont="1" applyFill="1" applyBorder="1"/>
    <xf numFmtId="0" fontId="25" fillId="0" borderId="48" xfId="7" applyFont="1" applyFill="1" applyBorder="1"/>
    <xf numFmtId="0" fontId="25" fillId="0" borderId="0" xfId="7" applyFont="1" applyFill="1" applyBorder="1"/>
    <xf numFmtId="0" fontId="25" fillId="0" borderId="11" xfId="7" applyFont="1" applyFill="1" applyBorder="1"/>
    <xf numFmtId="0" fontId="18" fillId="0" borderId="48" xfId="7" applyFont="1" applyFill="1" applyBorder="1"/>
    <xf numFmtId="0" fontId="18" fillId="0" borderId="0" xfId="7" applyFont="1" applyFill="1" applyBorder="1"/>
    <xf numFmtId="0" fontId="18" fillId="0" borderId="11" xfId="7" applyFont="1" applyFill="1" applyBorder="1"/>
    <xf numFmtId="0" fontId="5" fillId="0" borderId="0" xfId="7" applyFont="1" applyFill="1" applyBorder="1"/>
    <xf numFmtId="0" fontId="25" fillId="0" borderId="49" xfId="7" applyFont="1" applyFill="1" applyBorder="1"/>
    <xf numFmtId="0" fontId="25" fillId="0" borderId="10" xfId="7" applyFont="1" applyFill="1" applyBorder="1"/>
    <xf numFmtId="0" fontId="25" fillId="0" borderId="17" xfId="7" applyFont="1" applyFill="1" applyBorder="1"/>
    <xf numFmtId="0" fontId="25" fillId="0" borderId="53" xfId="7" applyFont="1" applyFill="1" applyBorder="1"/>
    <xf numFmtId="0" fontId="18" fillId="0" borderId="54" xfId="7" applyFont="1" applyFill="1" applyBorder="1"/>
    <xf numFmtId="0" fontId="18" fillId="0" borderId="55" xfId="7" applyFont="1" applyFill="1" applyBorder="1"/>
    <xf numFmtId="0" fontId="18" fillId="0" borderId="49" xfId="7" applyFont="1" applyFill="1" applyBorder="1"/>
    <xf numFmtId="0" fontId="18" fillId="0" borderId="10" xfId="7" applyFont="1" applyFill="1" applyBorder="1"/>
    <xf numFmtId="0" fontId="18" fillId="0" borderId="17" xfId="7" applyFont="1" applyFill="1" applyBorder="1"/>
    <xf numFmtId="167" fontId="25" fillId="0" borderId="0" xfId="24" applyNumberFormat="1" applyFont="1" applyFill="1" applyAlignment="1"/>
    <xf numFmtId="167" fontId="25" fillId="0" borderId="0" xfId="7" applyNumberFormat="1" applyFont="1" applyFill="1" applyAlignment="1"/>
    <xf numFmtId="0" fontId="62" fillId="0" borderId="0" xfId="7" applyFont="1" applyFill="1"/>
    <xf numFmtId="167" fontId="25" fillId="0" borderId="1" xfId="24" applyNumberFormat="1" applyFont="1" applyFill="1" applyBorder="1" applyAlignment="1">
      <alignment horizontal="right" vertical="distributed"/>
    </xf>
    <xf numFmtId="167" fontId="25" fillId="0" borderId="1" xfId="7" applyNumberFormat="1" applyFont="1" applyFill="1" applyBorder="1" applyAlignment="1">
      <alignment horizontal="right" vertical="distributed"/>
    </xf>
    <xf numFmtId="167" fontId="18" fillId="0" borderId="38" xfId="26" applyNumberFormat="1" applyFont="1" applyFill="1" applyBorder="1" applyAlignment="1">
      <alignment horizontal="right" vertical="distributed"/>
    </xf>
    <xf numFmtId="167" fontId="18" fillId="0" borderId="43" xfId="26" applyNumberFormat="1" applyFont="1" applyFill="1" applyBorder="1" applyAlignment="1">
      <alignment horizontal="right" vertical="distributed"/>
    </xf>
    <xf numFmtId="167" fontId="25" fillId="0" borderId="0" xfId="24" applyNumberFormat="1" applyFont="1" applyFill="1" applyAlignment="1">
      <alignment horizontal="right" vertical="distributed"/>
    </xf>
    <xf numFmtId="167" fontId="25" fillId="0" borderId="0" xfId="7" applyNumberFormat="1" applyFont="1" applyFill="1" applyAlignment="1">
      <alignment horizontal="right" vertical="distributed"/>
    </xf>
    <xf numFmtId="167" fontId="25" fillId="0" borderId="28" xfId="24" applyNumberFormat="1" applyFont="1" applyFill="1" applyBorder="1" applyAlignment="1">
      <alignment horizontal="right" vertical="distributed"/>
    </xf>
    <xf numFmtId="167" fontId="25" fillId="0" borderId="26" xfId="24" applyNumberFormat="1" applyFont="1" applyFill="1" applyBorder="1" applyAlignment="1">
      <alignment horizontal="right" vertical="distributed"/>
    </xf>
    <xf numFmtId="167" fontId="25" fillId="0" borderId="25" xfId="24" applyNumberFormat="1" applyFont="1" applyFill="1" applyBorder="1" applyAlignment="1">
      <alignment horizontal="right" vertical="distributed"/>
    </xf>
    <xf numFmtId="167" fontId="18" fillId="0" borderId="45" xfId="26" applyNumberFormat="1" applyFont="1" applyFill="1" applyBorder="1" applyAlignment="1">
      <alignment horizontal="right" vertical="distributed"/>
    </xf>
    <xf numFmtId="167" fontId="25" fillId="0" borderId="47" xfId="7" applyNumberFormat="1" applyFont="1" applyFill="1" applyBorder="1" applyAlignment="1">
      <alignment horizontal="right" vertical="distributed"/>
    </xf>
    <xf numFmtId="0" fontId="36" fillId="0" borderId="0" xfId="3" applyFont="1" applyFill="1" applyBorder="1"/>
    <xf numFmtId="0" fontId="61" fillId="0" borderId="0" xfId="3" applyFont="1" applyFill="1" applyBorder="1"/>
    <xf numFmtId="0" fontId="14" fillId="0" borderId="0" xfId="3" applyFont="1" applyFill="1" applyBorder="1"/>
    <xf numFmtId="0" fontId="60" fillId="0" borderId="0" xfId="3" applyFont="1" applyFill="1" applyBorder="1"/>
    <xf numFmtId="0" fontId="44" fillId="0" borderId="0" xfId="3" applyFont="1" applyFill="1" applyAlignment="1">
      <alignment horizontal="center" vertical="center"/>
    </xf>
    <xf numFmtId="0" fontId="36" fillId="0" borderId="0" xfId="3" applyFont="1" applyFill="1"/>
    <xf numFmtId="165" fontId="36" fillId="0" borderId="0" xfId="3" applyNumberFormat="1" applyFont="1" applyFill="1"/>
    <xf numFmtId="0" fontId="29" fillId="0" borderId="0" xfId="7" applyFont="1" applyFill="1" applyAlignment="1">
      <alignment horizontal="right"/>
    </xf>
    <xf numFmtId="0" fontId="41" fillId="0" borderId="0" xfId="7" applyFont="1" applyFill="1" applyAlignment="1">
      <alignment horizontal="center"/>
    </xf>
    <xf numFmtId="0" fontId="25" fillId="0" borderId="38" xfId="7" applyFont="1" applyFill="1" applyBorder="1" applyAlignment="1">
      <alignment horizontal="center"/>
    </xf>
    <xf numFmtId="0" fontId="40" fillId="0" borderId="38" xfId="7" applyFont="1" applyFill="1" applyBorder="1" applyAlignment="1">
      <alignment horizontal="right"/>
    </xf>
    <xf numFmtId="0" fontId="25" fillId="0" borderId="0" xfId="0" applyFont="1" applyFill="1" applyAlignment="1">
      <alignment horizontal="right" vertical="center"/>
    </xf>
    <xf numFmtId="0" fontId="40" fillId="0" borderId="39" xfId="7" applyFont="1" applyFill="1" applyBorder="1" applyAlignment="1">
      <alignment horizontal="center" vertical="center"/>
    </xf>
    <xf numFmtId="0" fontId="40" fillId="0" borderId="40" xfId="7" applyFont="1" applyFill="1" applyBorder="1" applyAlignment="1">
      <alignment horizontal="center" vertical="center"/>
    </xf>
    <xf numFmtId="0" fontId="40" fillId="0" borderId="42" xfId="7" applyFont="1" applyFill="1" applyBorder="1" applyAlignment="1">
      <alignment horizontal="center" vertical="center"/>
    </xf>
    <xf numFmtId="0" fontId="40" fillId="0" borderId="43" xfId="7" applyFont="1" applyFill="1" applyBorder="1" applyAlignment="1">
      <alignment horizontal="center" vertical="center"/>
    </xf>
    <xf numFmtId="0" fontId="25" fillId="0" borderId="42" xfId="7" applyFont="1" applyFill="1" applyBorder="1" applyAlignment="1">
      <alignment horizontal="center"/>
    </xf>
    <xf numFmtId="0" fontId="25" fillId="0" borderId="43" xfId="7" applyFont="1" applyFill="1" applyBorder="1" applyAlignment="1">
      <alignment horizontal="center"/>
    </xf>
    <xf numFmtId="0" fontId="25" fillId="0" borderId="45" xfId="7" applyFont="1" applyFill="1" applyBorder="1" applyAlignment="1">
      <alignment horizontal="center"/>
    </xf>
    <xf numFmtId="0" fontId="25" fillId="0" borderId="47" xfId="7" applyFont="1" applyFill="1" applyBorder="1" applyAlignment="1">
      <alignment horizontal="center"/>
    </xf>
    <xf numFmtId="0" fontId="40" fillId="0" borderId="45" xfId="7" applyFont="1" applyFill="1" applyBorder="1" applyAlignment="1">
      <alignment horizontal="center"/>
    </xf>
    <xf numFmtId="0" fontId="40" fillId="0" borderId="47" xfId="7" applyFont="1" applyFill="1" applyBorder="1" applyAlignment="1">
      <alignment horizontal="center"/>
    </xf>
    <xf numFmtId="0" fontId="25" fillId="0" borderId="39" xfId="7" applyFont="1" applyFill="1" applyBorder="1" applyAlignment="1">
      <alignment horizontal="center"/>
    </xf>
    <xf numFmtId="0" fontId="25" fillId="0" borderId="27" xfId="7" applyFont="1" applyFill="1" applyBorder="1" applyAlignment="1">
      <alignment horizontal="center"/>
    </xf>
    <xf numFmtId="0" fontId="25" fillId="0" borderId="40" xfId="7" applyFont="1" applyFill="1" applyBorder="1" applyAlignment="1">
      <alignment horizontal="center"/>
    </xf>
    <xf numFmtId="0" fontId="25" fillId="0" borderId="39" xfId="7" applyFont="1" applyFill="1" applyBorder="1" applyAlignment="1">
      <alignment horizontal="center" vertical="center"/>
    </xf>
    <xf numFmtId="0" fontId="25" fillId="0" borderId="27" xfId="7" applyFont="1" applyFill="1" applyBorder="1" applyAlignment="1">
      <alignment horizontal="center" vertical="center"/>
    </xf>
    <xf numFmtId="0" fontId="25" fillId="0" borderId="40" xfId="7" applyFont="1" applyFill="1" applyBorder="1" applyAlignment="1">
      <alignment horizontal="center" vertical="center"/>
    </xf>
    <xf numFmtId="0" fontId="25" fillId="0" borderId="42" xfId="7" applyFont="1" applyFill="1" applyBorder="1" applyAlignment="1">
      <alignment horizontal="center" vertical="center"/>
    </xf>
    <xf numFmtId="0" fontId="25" fillId="0" borderId="38" xfId="7" applyFont="1" applyFill="1" applyBorder="1" applyAlignment="1">
      <alignment horizontal="center" vertical="center"/>
    </xf>
    <xf numFmtId="0" fontId="25" fillId="0" borderId="43" xfId="7" applyFont="1" applyFill="1" applyBorder="1" applyAlignment="1">
      <alignment horizontal="center" vertical="center"/>
    </xf>
    <xf numFmtId="167" fontId="40" fillId="0" borderId="41" xfId="25" applyNumberFormat="1" applyFont="1" applyFill="1" applyBorder="1" applyAlignment="1"/>
    <xf numFmtId="167" fontId="40" fillId="0" borderId="44" xfId="25" applyNumberFormat="1" applyFont="1" applyFill="1" applyBorder="1" applyAlignment="1"/>
    <xf numFmtId="0" fontId="1" fillId="0" borderId="41" xfId="7" applyFont="1" applyFill="1" applyBorder="1" applyAlignment="1">
      <alignment horizontal="center"/>
    </xf>
    <xf numFmtId="0" fontId="1" fillId="0" borderId="44" xfId="7" applyFill="1" applyBorder="1" applyAlignment="1">
      <alignment horizontal="center"/>
    </xf>
    <xf numFmtId="0" fontId="18" fillId="0" borderId="39" xfId="7" applyFont="1" applyFill="1" applyBorder="1" applyAlignment="1">
      <alignment horizontal="center"/>
    </xf>
    <xf numFmtId="0" fontId="18" fillId="0" borderId="27" xfId="7" applyFont="1" applyFill="1" applyBorder="1" applyAlignment="1">
      <alignment horizontal="center"/>
    </xf>
    <xf numFmtId="0" fontId="18" fillId="0" borderId="40" xfId="7" applyFont="1" applyFill="1" applyBorder="1" applyAlignment="1">
      <alignment horizontal="center"/>
    </xf>
    <xf numFmtId="0" fontId="18" fillId="0" borderId="42" xfId="7" applyFont="1" applyFill="1" applyBorder="1" applyAlignment="1">
      <alignment horizontal="center"/>
    </xf>
    <xf numFmtId="0" fontId="18" fillId="0" borderId="38" xfId="7" applyFont="1" applyFill="1" applyBorder="1" applyAlignment="1">
      <alignment horizontal="center"/>
    </xf>
    <xf numFmtId="0" fontId="18" fillId="0" borderId="43" xfId="7" applyFont="1" applyFill="1" applyBorder="1" applyAlignment="1">
      <alignment horizontal="center"/>
    </xf>
    <xf numFmtId="0" fontId="18" fillId="0" borderId="39" xfId="7" applyFont="1" applyFill="1" applyBorder="1" applyAlignment="1">
      <alignment horizontal="left"/>
    </xf>
    <xf numFmtId="0" fontId="18" fillId="0" borderId="27" xfId="7" applyFont="1" applyFill="1" applyBorder="1" applyAlignment="1">
      <alignment horizontal="left"/>
    </xf>
    <xf numFmtId="0" fontId="18" fillId="0" borderId="40" xfId="7" applyFont="1" applyFill="1" applyBorder="1" applyAlignment="1">
      <alignment horizontal="left"/>
    </xf>
    <xf numFmtId="0" fontId="18" fillId="0" borderId="42" xfId="7" applyFont="1" applyFill="1" applyBorder="1" applyAlignment="1">
      <alignment horizontal="left"/>
    </xf>
    <xf numFmtId="0" fontId="18" fillId="0" borderId="38" xfId="7" applyFont="1" applyFill="1" applyBorder="1" applyAlignment="1">
      <alignment horizontal="left"/>
    </xf>
    <xf numFmtId="0" fontId="18" fillId="0" borderId="43" xfId="7" applyFont="1" applyFill="1" applyBorder="1" applyAlignment="1">
      <alignment horizontal="left"/>
    </xf>
    <xf numFmtId="174" fontId="18" fillId="0" borderId="39" xfId="26" applyNumberFormat="1" applyFont="1" applyFill="1" applyBorder="1" applyAlignment="1">
      <alignment horizontal="right" vertical="distributed"/>
    </xf>
    <xf numFmtId="174" fontId="18" fillId="0" borderId="40" xfId="26" applyNumberFormat="1" applyFont="1" applyFill="1" applyBorder="1" applyAlignment="1">
      <alignment horizontal="right" vertical="distributed"/>
    </xf>
    <xf numFmtId="174" fontId="18" fillId="0" borderId="42" xfId="26" applyNumberFormat="1" applyFont="1" applyFill="1" applyBorder="1" applyAlignment="1">
      <alignment horizontal="right" vertical="distributed"/>
    </xf>
    <xf numFmtId="174" fontId="18" fillId="0" borderId="43" xfId="26" applyNumberFormat="1" applyFont="1" applyFill="1" applyBorder="1" applyAlignment="1">
      <alignment horizontal="right" vertical="distributed"/>
    </xf>
    <xf numFmtId="167" fontId="40" fillId="0" borderId="1" xfId="25" applyNumberFormat="1" applyFont="1" applyFill="1" applyBorder="1" applyAlignment="1"/>
    <xf numFmtId="167" fontId="40" fillId="0" borderId="41" xfId="7" applyNumberFormat="1" applyFont="1" applyFill="1" applyBorder="1" applyAlignment="1"/>
    <xf numFmtId="167" fontId="40" fillId="0" borderId="44" xfId="7" applyNumberFormat="1" applyFont="1" applyFill="1" applyBorder="1" applyAlignment="1"/>
    <xf numFmtId="174" fontId="42" fillId="0" borderId="39" xfId="26" applyNumberFormat="1" applyFont="1" applyFill="1" applyBorder="1" applyAlignment="1">
      <alignment horizontal="center"/>
    </xf>
    <xf numFmtId="174" fontId="42" fillId="0" borderId="40" xfId="26" applyNumberFormat="1" applyFont="1" applyFill="1" applyBorder="1" applyAlignment="1">
      <alignment horizontal="center"/>
    </xf>
    <xf numFmtId="174" fontId="42" fillId="0" borderId="42" xfId="26" applyNumberFormat="1" applyFont="1" applyFill="1" applyBorder="1" applyAlignment="1">
      <alignment horizontal="center"/>
    </xf>
    <xf numFmtId="174" fontId="42" fillId="0" borderId="43" xfId="26" applyNumberFormat="1" applyFont="1" applyFill="1" applyBorder="1" applyAlignment="1">
      <alignment horizontal="center"/>
    </xf>
    <xf numFmtId="167" fontId="40" fillId="0" borderId="1" xfId="7" applyNumberFormat="1" applyFont="1" applyFill="1" applyBorder="1" applyAlignment="1"/>
    <xf numFmtId="0" fontId="25" fillId="0" borderId="45" xfId="7" applyFont="1" applyFill="1" applyBorder="1" applyAlignment="1">
      <alignment horizontal="center" vertical="center"/>
    </xf>
    <xf numFmtId="0" fontId="25" fillId="0" borderId="46" xfId="7" applyFont="1" applyFill="1" applyBorder="1" applyAlignment="1">
      <alignment horizontal="center" vertical="center"/>
    </xf>
    <xf numFmtId="0" fontId="25" fillId="0" borderId="47" xfId="7" applyFont="1" applyFill="1" applyBorder="1" applyAlignment="1">
      <alignment horizontal="center" vertical="center"/>
    </xf>
    <xf numFmtId="0" fontId="43" fillId="0" borderId="45" xfId="0" applyFont="1" applyFill="1" applyBorder="1" applyAlignment="1">
      <alignment horizontal="left" vertical="center" wrapText="1"/>
    </xf>
    <xf numFmtId="0" fontId="43" fillId="0" borderId="46" xfId="0" applyFont="1" applyFill="1" applyBorder="1" applyAlignment="1">
      <alignment horizontal="left" vertical="center" wrapText="1"/>
    </xf>
    <xf numFmtId="0" fontId="43" fillId="0" borderId="47" xfId="0" applyFont="1" applyFill="1" applyBorder="1" applyAlignment="1">
      <alignment horizontal="left" vertical="center" wrapText="1"/>
    </xf>
    <xf numFmtId="174" fontId="25" fillId="0" borderId="45" xfId="26" applyNumberFormat="1" applyFont="1" applyFill="1" applyBorder="1" applyAlignment="1">
      <alignment horizontal="right" vertical="distributed"/>
    </xf>
    <xf numFmtId="174" fontId="25" fillId="0" borderId="47" xfId="26" applyNumberFormat="1" applyFont="1" applyFill="1" applyBorder="1" applyAlignment="1">
      <alignment horizontal="right" vertical="distributed"/>
    </xf>
    <xf numFmtId="174" fontId="40" fillId="0" borderId="45" xfId="26" applyNumberFormat="1" applyFont="1" applyFill="1" applyBorder="1" applyAlignment="1">
      <alignment horizontal="center"/>
    </xf>
    <xf numFmtId="174" fontId="40" fillId="0" borderId="47" xfId="26" applyNumberFormat="1" applyFont="1" applyFill="1" applyBorder="1" applyAlignment="1">
      <alignment horizontal="center"/>
    </xf>
    <xf numFmtId="174" fontId="40" fillId="0" borderId="39" xfId="26" applyNumberFormat="1" applyFont="1" applyFill="1" applyBorder="1" applyAlignment="1">
      <alignment horizontal="center"/>
    </xf>
    <xf numFmtId="174" fontId="40" fillId="0" borderId="40" xfId="26" applyNumberFormat="1" applyFont="1" applyFill="1" applyBorder="1" applyAlignment="1">
      <alignment horizontal="center"/>
    </xf>
    <xf numFmtId="174" fontId="40" fillId="0" borderId="42" xfId="26" applyNumberFormat="1" applyFont="1" applyFill="1" applyBorder="1" applyAlignment="1">
      <alignment horizontal="center"/>
    </xf>
    <xf numFmtId="174" fontId="40" fillId="0" borderId="43" xfId="26" applyNumberFormat="1" applyFont="1" applyFill="1" applyBorder="1" applyAlignment="1">
      <alignment horizontal="center"/>
    </xf>
    <xf numFmtId="0" fontId="18" fillId="0" borderId="39" xfId="7" applyFont="1" applyFill="1" applyBorder="1" applyAlignment="1">
      <alignment horizontal="center" vertical="center"/>
    </xf>
    <xf numFmtId="0" fontId="18" fillId="0" borderId="27" xfId="7" applyFont="1" applyFill="1" applyBorder="1" applyAlignment="1">
      <alignment horizontal="center" vertical="center"/>
    </xf>
    <xf numFmtId="0" fontId="18" fillId="0" borderId="40" xfId="7" applyFont="1" applyFill="1" applyBorder="1" applyAlignment="1">
      <alignment horizontal="center" vertical="center"/>
    </xf>
    <xf numFmtId="0" fontId="18" fillId="0" borderId="42" xfId="7" applyFont="1" applyFill="1" applyBorder="1" applyAlignment="1">
      <alignment horizontal="center" vertical="center"/>
    </xf>
    <xf numFmtId="0" fontId="18" fillId="0" borderId="38" xfId="7" applyFont="1" applyFill="1" applyBorder="1" applyAlignment="1">
      <alignment horizontal="center" vertical="center"/>
    </xf>
    <xf numFmtId="0" fontId="18" fillId="0" borderId="43" xfId="7" applyFont="1" applyFill="1" applyBorder="1" applyAlignment="1">
      <alignment horizontal="center" vertical="center"/>
    </xf>
    <xf numFmtId="0" fontId="43" fillId="0" borderId="39" xfId="0" applyFont="1" applyFill="1" applyBorder="1" applyAlignment="1">
      <alignment horizontal="left" wrapText="1"/>
    </xf>
    <xf numFmtId="0" fontId="43" fillId="0" borderId="27" xfId="0" applyFont="1" applyFill="1" applyBorder="1" applyAlignment="1">
      <alignment horizontal="left" wrapText="1"/>
    </xf>
    <xf numFmtId="0" fontId="43" fillId="0" borderId="40" xfId="0" applyFont="1" applyFill="1" applyBorder="1" applyAlignment="1">
      <alignment horizontal="left" wrapText="1"/>
    </xf>
    <xf numFmtId="0" fontId="43" fillId="0" borderId="42" xfId="0" applyFont="1" applyFill="1" applyBorder="1" applyAlignment="1">
      <alignment horizontal="left" wrapText="1"/>
    </xf>
    <xf numFmtId="0" fontId="43" fillId="0" borderId="38" xfId="0" applyFont="1" applyFill="1" applyBorder="1" applyAlignment="1">
      <alignment horizontal="left" wrapText="1"/>
    </xf>
    <xf numFmtId="0" fontId="43" fillId="0" borderId="43" xfId="0" applyFont="1" applyFill="1" applyBorder="1" applyAlignment="1">
      <alignment horizontal="left" wrapText="1"/>
    </xf>
    <xf numFmtId="173" fontId="40" fillId="0" borderId="1" xfId="7" applyNumberFormat="1" applyFont="1" applyFill="1" applyBorder="1" applyAlignment="1"/>
    <xf numFmtId="174" fontId="25" fillId="0" borderId="39" xfId="26" applyNumberFormat="1" applyFont="1" applyFill="1" applyBorder="1" applyAlignment="1">
      <alignment horizontal="right" vertical="distributed"/>
    </xf>
    <xf numFmtId="174" fontId="25" fillId="0" borderId="40" xfId="26" applyNumberFormat="1" applyFont="1" applyFill="1" applyBorder="1" applyAlignment="1">
      <alignment horizontal="right" vertical="distributed"/>
    </xf>
    <xf numFmtId="174" fontId="25" fillId="0" borderId="42" xfId="26" applyNumberFormat="1" applyFont="1" applyFill="1" applyBorder="1" applyAlignment="1">
      <alignment horizontal="right" vertical="distributed"/>
    </xf>
    <xf numFmtId="174" fontId="25" fillId="0" borderId="43" xfId="26" applyNumberFormat="1" applyFont="1" applyFill="1" applyBorder="1" applyAlignment="1">
      <alignment horizontal="right" vertical="distributed"/>
    </xf>
    <xf numFmtId="0" fontId="25" fillId="0" borderId="46" xfId="7" applyFont="1" applyFill="1" applyBorder="1" applyAlignment="1">
      <alignment horizontal="center"/>
    </xf>
    <xf numFmtId="0" fontId="25" fillId="0" borderId="45" xfId="7" applyFont="1" applyFill="1" applyBorder="1" applyAlignment="1">
      <alignment horizontal="left" vertical="center"/>
    </xf>
    <xf numFmtId="0" fontId="25" fillId="0" borderId="46" xfId="7" applyFont="1" applyFill="1" applyBorder="1" applyAlignment="1">
      <alignment horizontal="left" vertical="center"/>
    </xf>
    <xf numFmtId="0" fontId="25" fillId="0" borderId="47" xfId="7" applyFont="1" applyFill="1" applyBorder="1" applyAlignment="1">
      <alignment horizontal="left" vertical="center"/>
    </xf>
    <xf numFmtId="0" fontId="18" fillId="0" borderId="39" xfId="7" applyFont="1" applyFill="1" applyBorder="1" applyAlignment="1">
      <alignment horizontal="left" vertical="center"/>
    </xf>
    <xf numFmtId="0" fontId="18" fillId="0" borderId="27" xfId="7" applyFont="1" applyFill="1" applyBorder="1" applyAlignment="1">
      <alignment horizontal="left" vertical="center"/>
    </xf>
    <xf numFmtId="0" fontId="18" fillId="0" borderId="40" xfId="7" applyFont="1" applyFill="1" applyBorder="1" applyAlignment="1">
      <alignment horizontal="left" vertical="center"/>
    </xf>
    <xf numFmtId="0" fontId="18" fillId="0" borderId="42" xfId="7" applyFont="1" applyFill="1" applyBorder="1" applyAlignment="1">
      <alignment horizontal="left" vertical="center"/>
    </xf>
    <xf numFmtId="0" fontId="18" fillId="0" borderId="38" xfId="7" applyFont="1" applyFill="1" applyBorder="1" applyAlignment="1">
      <alignment horizontal="left" vertical="center"/>
    </xf>
    <xf numFmtId="0" fontId="18" fillId="0" borderId="43" xfId="7" applyFont="1" applyFill="1" applyBorder="1" applyAlignment="1">
      <alignment horizontal="left" vertical="center"/>
    </xf>
    <xf numFmtId="0" fontId="25" fillId="0" borderId="48" xfId="7" applyFont="1" applyFill="1" applyBorder="1" applyAlignment="1">
      <alignment horizontal="center" vertical="center"/>
    </xf>
    <xf numFmtId="0" fontId="25" fillId="0" borderId="0" xfId="7" applyFont="1" applyFill="1" applyBorder="1" applyAlignment="1">
      <alignment horizontal="center" vertical="center"/>
    </xf>
    <xf numFmtId="0" fontId="25" fillId="0" borderId="11" xfId="7" applyFont="1" applyFill="1" applyBorder="1" applyAlignment="1">
      <alignment horizontal="center" vertical="center"/>
    </xf>
    <xf numFmtId="174" fontId="25" fillId="0" borderId="48" xfId="26" applyNumberFormat="1" applyFont="1" applyFill="1" applyBorder="1" applyAlignment="1">
      <alignment horizontal="right" vertical="distributed"/>
    </xf>
    <xf numFmtId="174" fontId="25" fillId="0" borderId="11" xfId="26" applyNumberFormat="1" applyFont="1" applyFill="1" applyBorder="1" applyAlignment="1">
      <alignment horizontal="right" vertical="distributed"/>
    </xf>
    <xf numFmtId="174" fontId="40" fillId="0" borderId="48" xfId="26" applyNumberFormat="1" applyFont="1" applyFill="1" applyBorder="1" applyAlignment="1">
      <alignment horizontal="center"/>
    </xf>
    <xf numFmtId="174" fontId="40" fillId="0" borderId="11" xfId="26" applyNumberFormat="1" applyFont="1" applyFill="1" applyBorder="1" applyAlignment="1">
      <alignment horizontal="center"/>
    </xf>
    <xf numFmtId="0" fontId="18" fillId="0" borderId="48" xfId="7" applyFont="1" applyFill="1" applyBorder="1" applyAlignment="1">
      <alignment horizontal="center" vertical="center"/>
    </xf>
    <xf numFmtId="0" fontId="18" fillId="0" borderId="0" xfId="7" applyFont="1" applyFill="1" applyBorder="1" applyAlignment="1">
      <alignment horizontal="center" vertical="center"/>
    </xf>
    <xf numFmtId="0" fontId="18" fillId="0" borderId="11" xfId="7" applyFont="1" applyFill="1" applyBorder="1" applyAlignment="1">
      <alignment horizontal="center" vertical="center"/>
    </xf>
    <xf numFmtId="175" fontId="18" fillId="0" borderId="39" xfId="26" applyNumberFormat="1" applyFont="1" applyFill="1" applyBorder="1" applyAlignment="1">
      <alignment horizontal="distributed" vertical="distributed"/>
    </xf>
    <xf numFmtId="175" fontId="18" fillId="0" borderId="40" xfId="26" applyNumberFormat="1" applyFont="1" applyFill="1" applyBorder="1" applyAlignment="1">
      <alignment horizontal="distributed" vertical="distributed"/>
    </xf>
    <xf numFmtId="175" fontId="18" fillId="0" borderId="48" xfId="26" applyNumberFormat="1" applyFont="1" applyFill="1" applyBorder="1" applyAlignment="1">
      <alignment horizontal="distributed" vertical="distributed"/>
    </xf>
    <xf numFmtId="175" fontId="18" fillId="0" borderId="11" xfId="26" applyNumberFormat="1" applyFont="1" applyFill="1" applyBorder="1" applyAlignment="1">
      <alignment horizontal="distributed" vertical="distributed"/>
    </xf>
    <xf numFmtId="175" fontId="18" fillId="0" borderId="42" xfId="26" applyNumberFormat="1" applyFont="1" applyFill="1" applyBorder="1" applyAlignment="1">
      <alignment horizontal="distributed" vertical="distributed"/>
    </xf>
    <xf numFmtId="175" fontId="18" fillId="0" borderId="43" xfId="26" applyNumberFormat="1" applyFont="1" applyFill="1" applyBorder="1" applyAlignment="1">
      <alignment horizontal="distributed" vertical="distributed"/>
    </xf>
    <xf numFmtId="173" fontId="40" fillId="0" borderId="1" xfId="25" applyNumberFormat="1" applyFont="1" applyFill="1" applyBorder="1" applyAlignment="1"/>
    <xf numFmtId="175" fontId="42" fillId="0" borderId="39" xfId="26" applyNumberFormat="1" applyFont="1" applyFill="1" applyBorder="1" applyAlignment="1">
      <alignment horizontal="center"/>
    </xf>
    <xf numFmtId="175" fontId="42" fillId="0" borderId="40" xfId="26" applyNumberFormat="1" applyFont="1" applyFill="1" applyBorder="1" applyAlignment="1">
      <alignment horizontal="center"/>
    </xf>
    <xf numFmtId="175" fontId="42" fillId="0" borderId="48" xfId="26" applyNumberFormat="1" applyFont="1" applyFill="1" applyBorder="1" applyAlignment="1">
      <alignment horizontal="center"/>
    </xf>
    <xf numFmtId="175" fontId="42" fillId="0" borderId="11" xfId="26" applyNumberFormat="1" applyFont="1" applyFill="1" applyBorder="1" applyAlignment="1">
      <alignment horizontal="center"/>
    </xf>
    <xf numFmtId="175" fontId="42" fillId="0" borderId="42" xfId="26" applyNumberFormat="1" applyFont="1" applyFill="1" applyBorder="1" applyAlignment="1">
      <alignment horizontal="center"/>
    </xf>
    <xf numFmtId="175" fontId="42" fillId="0" borderId="43" xfId="26" applyNumberFormat="1" applyFont="1" applyFill="1" applyBorder="1" applyAlignment="1">
      <alignment horizontal="center"/>
    </xf>
    <xf numFmtId="175" fontId="25" fillId="0" borderId="39" xfId="26" applyNumberFormat="1" applyFont="1" applyFill="1" applyBorder="1" applyAlignment="1">
      <alignment horizontal="distributed" vertical="distributed"/>
    </xf>
    <xf numFmtId="175" fontId="25" fillId="0" borderId="40" xfId="26" applyNumberFormat="1" applyFont="1" applyFill="1" applyBorder="1" applyAlignment="1">
      <alignment horizontal="distributed" vertical="distributed"/>
    </xf>
    <xf numFmtId="175" fontId="25" fillId="0" borderId="48" xfId="26" applyNumberFormat="1" applyFont="1" applyFill="1" applyBorder="1" applyAlignment="1">
      <alignment horizontal="distributed" vertical="distributed"/>
    </xf>
    <xf numFmtId="175" fontId="25" fillId="0" borderId="11" xfId="26" applyNumberFormat="1" applyFont="1" applyFill="1" applyBorder="1" applyAlignment="1">
      <alignment horizontal="distributed" vertical="distributed"/>
    </xf>
    <xf numFmtId="175" fontId="25" fillId="0" borderId="42" xfId="26" applyNumberFormat="1" applyFont="1" applyFill="1" applyBorder="1" applyAlignment="1">
      <alignment horizontal="distributed" vertical="distributed"/>
    </xf>
    <xf numFmtId="175" fontId="25" fillId="0" borderId="43" xfId="26" applyNumberFormat="1" applyFont="1" applyFill="1" applyBorder="1" applyAlignment="1">
      <alignment horizontal="distributed" vertical="distributed"/>
    </xf>
    <xf numFmtId="175" fontId="40" fillId="0" borderId="39" xfId="26" applyNumberFormat="1" applyFont="1" applyFill="1" applyBorder="1" applyAlignment="1">
      <alignment horizontal="right"/>
    </xf>
    <xf numFmtId="175" fontId="40" fillId="0" borderId="40" xfId="26" applyNumberFormat="1" applyFont="1" applyFill="1" applyBorder="1" applyAlignment="1">
      <alignment horizontal="right"/>
    </xf>
    <xf numFmtId="175" fontId="40" fillId="0" borderId="48" xfId="26" applyNumberFormat="1" applyFont="1" applyFill="1" applyBorder="1" applyAlignment="1">
      <alignment horizontal="right"/>
    </xf>
    <xf numFmtId="175" fontId="40" fillId="0" borderId="11" xfId="26" applyNumberFormat="1" applyFont="1" applyFill="1" applyBorder="1" applyAlignment="1">
      <alignment horizontal="right"/>
    </xf>
    <xf numFmtId="175" fontId="40" fillId="0" borderId="42" xfId="26" applyNumberFormat="1" applyFont="1" applyFill="1" applyBorder="1" applyAlignment="1">
      <alignment horizontal="right"/>
    </xf>
    <xf numFmtId="175" fontId="40" fillId="0" borderId="43" xfId="26" applyNumberFormat="1" applyFont="1" applyFill="1" applyBorder="1" applyAlignment="1">
      <alignment horizontal="right"/>
    </xf>
    <xf numFmtId="167" fontId="40" fillId="0" borderId="24" xfId="25" applyNumberFormat="1" applyFont="1" applyFill="1" applyBorder="1" applyAlignment="1">
      <alignment horizontal="right"/>
    </xf>
    <xf numFmtId="167" fontId="40" fillId="0" borderId="35" xfId="25" applyNumberFormat="1" applyFont="1" applyFill="1" applyBorder="1" applyAlignment="1">
      <alignment horizontal="right"/>
    </xf>
    <xf numFmtId="167" fontId="40" fillId="0" borderId="21" xfId="25" applyNumberFormat="1" applyFont="1" applyFill="1" applyBorder="1" applyAlignment="1">
      <alignment horizontal="right"/>
    </xf>
    <xf numFmtId="167" fontId="40" fillId="0" borderId="23" xfId="25" applyNumberFormat="1" applyFont="1" applyFill="1" applyBorder="1" applyAlignment="1">
      <alignment horizontal="right"/>
    </xf>
    <xf numFmtId="167" fontId="40" fillId="0" borderId="36" xfId="25" applyNumberFormat="1" applyFont="1" applyFill="1" applyBorder="1" applyAlignment="1">
      <alignment horizontal="right"/>
    </xf>
    <xf numFmtId="167" fontId="40" fillId="0" borderId="2" xfId="25" applyNumberFormat="1" applyFont="1" applyFill="1" applyBorder="1" applyAlignment="1">
      <alignment horizontal="right"/>
    </xf>
    <xf numFmtId="167" fontId="40" fillId="0" borderId="23" xfId="25" applyNumberFormat="1" applyFont="1" applyFill="1" applyBorder="1" applyAlignment="1"/>
    <xf numFmtId="167" fontId="40" fillId="0" borderId="36" xfId="25" applyNumberFormat="1" applyFont="1" applyFill="1" applyBorder="1" applyAlignment="1"/>
    <xf numFmtId="167" fontId="40" fillId="0" borderId="2" xfId="25" applyNumberFormat="1" applyFont="1" applyFill="1" applyBorder="1" applyAlignment="1"/>
    <xf numFmtId="175" fontId="40" fillId="0" borderId="39" xfId="26" applyNumberFormat="1" applyFont="1" applyFill="1" applyBorder="1" applyAlignment="1">
      <alignment horizontal="center"/>
    </xf>
    <xf numFmtId="175" fontId="40" fillId="0" borderId="40" xfId="26" applyNumberFormat="1" applyFont="1" applyFill="1" applyBorder="1" applyAlignment="1">
      <alignment horizontal="center"/>
    </xf>
    <xf numFmtId="175" fontId="40" fillId="0" borderId="48" xfId="26" applyNumberFormat="1" applyFont="1" applyFill="1" applyBorder="1" applyAlignment="1">
      <alignment horizontal="center"/>
    </xf>
    <xf numFmtId="175" fontId="40" fillId="0" borderId="11" xfId="26" applyNumberFormat="1" applyFont="1" applyFill="1" applyBorder="1" applyAlignment="1">
      <alignment horizontal="center"/>
    </xf>
    <xf numFmtId="175" fontId="40" fillId="0" borderId="42" xfId="26" applyNumberFormat="1" applyFont="1" applyFill="1" applyBorder="1" applyAlignment="1">
      <alignment horizontal="center"/>
    </xf>
    <xf numFmtId="175" fontId="40" fillId="0" borderId="43" xfId="26" applyNumberFormat="1" applyFont="1" applyFill="1" applyBorder="1" applyAlignment="1">
      <alignment horizontal="center"/>
    </xf>
    <xf numFmtId="175" fontId="42" fillId="0" borderId="39" xfId="26" applyNumberFormat="1" applyFont="1" applyFill="1" applyBorder="1" applyAlignment="1">
      <alignment horizontal="right"/>
    </xf>
    <xf numFmtId="175" fontId="42" fillId="0" borderId="40" xfId="26" applyNumberFormat="1" applyFont="1" applyFill="1" applyBorder="1" applyAlignment="1">
      <alignment horizontal="right"/>
    </xf>
    <xf numFmtId="175" fontId="42" fillId="0" borderId="42" xfId="26" applyNumberFormat="1" applyFont="1" applyFill="1" applyBorder="1" applyAlignment="1">
      <alignment horizontal="right"/>
    </xf>
    <xf numFmtId="175" fontId="42" fillId="0" borderId="43" xfId="26" applyNumberFormat="1" applyFont="1" applyFill="1" applyBorder="1" applyAlignment="1">
      <alignment horizontal="right"/>
    </xf>
    <xf numFmtId="0" fontId="25" fillId="0" borderId="49" xfId="7" applyFont="1" applyFill="1" applyBorder="1" applyAlignment="1">
      <alignment horizontal="center" vertical="center"/>
    </xf>
    <xf numFmtId="0" fontId="25" fillId="0" borderId="10" xfId="7" applyFont="1" applyFill="1" applyBorder="1" applyAlignment="1">
      <alignment horizontal="center" vertical="center"/>
    </xf>
    <xf numFmtId="0" fontId="25" fillId="0" borderId="17" xfId="7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distributed" vertical="distributed"/>
    </xf>
    <xf numFmtId="0" fontId="5" fillId="0" borderId="48" xfId="0" applyFont="1" applyFill="1" applyBorder="1" applyAlignment="1">
      <alignment horizontal="distributed" vertical="distributed"/>
    </xf>
    <xf numFmtId="0" fontId="5" fillId="0" borderId="11" xfId="0" applyFont="1" applyFill="1" applyBorder="1" applyAlignment="1">
      <alignment horizontal="distributed" vertical="distributed"/>
    </xf>
    <xf numFmtId="0" fontId="5" fillId="0" borderId="49" xfId="0" applyFont="1" applyFill="1" applyBorder="1" applyAlignment="1">
      <alignment horizontal="distributed" vertical="distributed"/>
    </xf>
    <xf numFmtId="0" fontId="5" fillId="0" borderId="17" xfId="0" applyFont="1" applyFill="1" applyBorder="1" applyAlignment="1">
      <alignment horizontal="distributed" vertical="distributed"/>
    </xf>
    <xf numFmtId="0" fontId="0" fillId="0" borderId="40" xfId="0" applyFill="1" applyBorder="1"/>
    <xf numFmtId="0" fontId="0" fillId="0" borderId="48" xfId="0" applyFill="1" applyBorder="1"/>
    <xf numFmtId="0" fontId="0" fillId="0" borderId="11" xfId="0" applyFill="1" applyBorder="1"/>
    <xf numFmtId="0" fontId="0" fillId="0" borderId="49" xfId="0" applyFill="1" applyBorder="1"/>
    <xf numFmtId="0" fontId="0" fillId="0" borderId="17" xfId="0" applyFill="1" applyBorder="1"/>
    <xf numFmtId="173" fontId="40" fillId="0" borderId="23" xfId="25" applyNumberFormat="1" applyFont="1" applyFill="1" applyBorder="1" applyAlignment="1"/>
    <xf numFmtId="0" fontId="25" fillId="0" borderId="53" xfId="7" applyFont="1" applyFill="1" applyBorder="1" applyAlignment="1">
      <alignment horizontal="center"/>
    </xf>
    <xf numFmtId="0" fontId="25" fillId="0" borderId="54" xfId="7" applyFont="1" applyFill="1" applyBorder="1" applyAlignment="1">
      <alignment horizontal="center"/>
    </xf>
    <xf numFmtId="0" fontId="25" fillId="0" borderId="55" xfId="7" applyFont="1" applyFill="1" applyBorder="1" applyAlignment="1">
      <alignment horizontal="center"/>
    </xf>
    <xf numFmtId="175" fontId="25" fillId="0" borderId="53" xfId="26" applyNumberFormat="1" applyFont="1" applyFill="1" applyBorder="1" applyAlignment="1">
      <alignment horizontal="distributed" vertical="distributed"/>
    </xf>
    <xf numFmtId="175" fontId="25" fillId="0" borderId="55" xfId="26" applyNumberFormat="1" applyFont="1" applyFill="1" applyBorder="1" applyAlignment="1">
      <alignment horizontal="distributed" vertical="distributed"/>
    </xf>
    <xf numFmtId="175" fontId="40" fillId="0" borderId="53" xfId="26" applyNumberFormat="1" applyFont="1" applyFill="1" applyBorder="1" applyAlignment="1">
      <alignment horizontal="center"/>
    </xf>
    <xf numFmtId="175" fontId="40" fillId="0" borderId="55" xfId="26" applyNumberFormat="1" applyFont="1" applyFill="1" applyBorder="1" applyAlignment="1">
      <alignment horizontal="center"/>
    </xf>
    <xf numFmtId="0" fontId="25" fillId="0" borderId="50" xfId="7" applyFont="1" applyFill="1" applyBorder="1" applyAlignment="1">
      <alignment horizontal="center" vertical="center"/>
    </xf>
    <xf numFmtId="0" fontId="25" fillId="0" borderId="51" xfId="7" applyFont="1" applyFill="1" applyBorder="1" applyAlignment="1">
      <alignment horizontal="center" vertical="center"/>
    </xf>
    <xf numFmtId="0" fontId="25" fillId="0" borderId="52" xfId="7" applyFont="1" applyFill="1" applyBorder="1" applyAlignment="1">
      <alignment horizontal="center" vertical="center"/>
    </xf>
    <xf numFmtId="175" fontId="25" fillId="0" borderId="50" xfId="26" applyNumberFormat="1" applyFont="1" applyFill="1" applyBorder="1" applyAlignment="1">
      <alignment horizontal="distributed" vertical="distributed"/>
    </xf>
    <xf numFmtId="0" fontId="5" fillId="0" borderId="52" xfId="0" applyFont="1" applyFill="1" applyBorder="1" applyAlignment="1">
      <alignment horizontal="distributed" vertical="distributed"/>
    </xf>
    <xf numFmtId="175" fontId="40" fillId="0" borderId="50" xfId="26" applyNumberFormat="1" applyFont="1" applyFill="1" applyBorder="1" applyAlignment="1">
      <alignment horizontal="right"/>
    </xf>
    <xf numFmtId="0" fontId="0" fillId="0" borderId="52" xfId="0" applyFill="1" applyBorder="1"/>
    <xf numFmtId="175" fontId="42" fillId="0" borderId="49" xfId="26" applyNumberFormat="1" applyFont="1" applyFill="1" applyBorder="1" applyAlignment="1">
      <alignment horizontal="right"/>
    </xf>
    <xf numFmtId="175" fontId="42" fillId="0" borderId="17" xfId="26" applyNumberFormat="1" applyFont="1" applyFill="1" applyBorder="1" applyAlignment="1">
      <alignment horizontal="right"/>
    </xf>
    <xf numFmtId="173" fontId="40" fillId="0" borderId="2" xfId="25" applyNumberFormat="1" applyFont="1" applyFill="1" applyBorder="1" applyAlignment="1"/>
    <xf numFmtId="0" fontId="25" fillId="0" borderId="56" xfId="7" applyFont="1" applyFill="1" applyBorder="1" applyAlignment="1">
      <alignment horizontal="center" vertical="center"/>
    </xf>
    <xf numFmtId="0" fontId="25" fillId="0" borderId="16" xfId="7" applyFont="1" applyFill="1" applyBorder="1" applyAlignment="1">
      <alignment horizontal="center" vertical="center"/>
    </xf>
    <xf numFmtId="0" fontId="25" fillId="0" borderId="22" xfId="7" applyFont="1" applyFill="1" applyBorder="1" applyAlignment="1">
      <alignment horizontal="center" vertical="center"/>
    </xf>
    <xf numFmtId="175" fontId="25" fillId="0" borderId="56" xfId="26" applyNumberFormat="1" applyFont="1" applyFill="1" applyBorder="1" applyAlignment="1">
      <alignment horizontal="distributed" vertical="distributed"/>
    </xf>
    <xf numFmtId="175" fontId="25" fillId="0" borderId="22" xfId="26" applyNumberFormat="1" applyFont="1" applyFill="1" applyBorder="1" applyAlignment="1">
      <alignment horizontal="distributed" vertical="distributed"/>
    </xf>
    <xf numFmtId="0" fontId="25" fillId="0" borderId="39" xfId="7" applyFont="1" applyFill="1" applyBorder="1" applyAlignment="1">
      <alignment horizontal="left" wrapText="1"/>
    </xf>
    <xf numFmtId="0" fontId="25" fillId="0" borderId="27" xfId="7" applyFont="1" applyFill="1" applyBorder="1" applyAlignment="1">
      <alignment horizontal="left" wrapText="1"/>
    </xf>
    <xf numFmtId="0" fontId="25" fillId="0" borderId="40" xfId="7" applyFont="1" applyFill="1" applyBorder="1" applyAlignment="1">
      <alignment horizontal="left" wrapText="1"/>
    </xf>
    <xf numFmtId="0" fontId="25" fillId="0" borderId="42" xfId="7" applyFont="1" applyFill="1" applyBorder="1" applyAlignment="1">
      <alignment horizontal="left" wrapText="1"/>
    </xf>
    <xf numFmtId="0" fontId="25" fillId="0" borderId="38" xfId="7" applyFont="1" applyFill="1" applyBorder="1" applyAlignment="1">
      <alignment horizontal="left" wrapText="1"/>
    </xf>
    <xf numFmtId="0" fontId="25" fillId="0" borderId="43" xfId="7" applyFont="1" applyFill="1" applyBorder="1" applyAlignment="1">
      <alignment horizontal="left" wrapText="1"/>
    </xf>
    <xf numFmtId="175" fontId="40" fillId="0" borderId="49" xfId="26" applyNumberFormat="1" applyFont="1" applyFill="1" applyBorder="1" applyAlignment="1">
      <alignment horizontal="right"/>
    </xf>
    <xf numFmtId="175" fontId="40" fillId="0" borderId="17" xfId="26" applyNumberFormat="1" applyFont="1" applyFill="1" applyBorder="1" applyAlignment="1">
      <alignment horizontal="right"/>
    </xf>
    <xf numFmtId="43" fontId="40" fillId="0" borderId="45" xfId="26" applyFont="1" applyFill="1" applyBorder="1" applyAlignment="1">
      <alignment horizontal="center"/>
    </xf>
    <xf numFmtId="43" fontId="40" fillId="0" borderId="47" xfId="26" applyFont="1" applyFill="1" applyBorder="1" applyAlignment="1">
      <alignment horizontal="center"/>
    </xf>
    <xf numFmtId="3" fontId="25" fillId="0" borderId="45" xfId="7" applyNumberFormat="1" applyFont="1" applyFill="1" applyBorder="1" applyAlignment="1">
      <alignment horizontal="center" wrapText="1"/>
    </xf>
    <xf numFmtId="0" fontId="25" fillId="0" borderId="46" xfId="7" applyFont="1" applyFill="1" applyBorder="1" applyAlignment="1">
      <alignment horizontal="center" wrapText="1"/>
    </xf>
    <xf numFmtId="0" fontId="25" fillId="0" borderId="47" xfId="7" applyFont="1" applyFill="1" applyBorder="1" applyAlignment="1">
      <alignment horizontal="center" wrapText="1"/>
    </xf>
    <xf numFmtId="0" fontId="25" fillId="0" borderId="45" xfId="7" applyFont="1" applyFill="1" applyBorder="1" applyAlignment="1">
      <alignment horizontal="left" wrapText="1"/>
    </xf>
    <xf numFmtId="0" fontId="25" fillId="0" borderId="46" xfId="7" applyFont="1" applyFill="1" applyBorder="1" applyAlignment="1">
      <alignment horizontal="left" wrapText="1"/>
    </xf>
    <xf numFmtId="0" fontId="25" fillId="0" borderId="47" xfId="7" applyFont="1" applyFill="1" applyBorder="1" applyAlignment="1">
      <alignment horizontal="left" wrapText="1"/>
    </xf>
    <xf numFmtId="175" fontId="25" fillId="0" borderId="45" xfId="26" applyNumberFormat="1" applyFont="1" applyFill="1" applyBorder="1" applyAlignment="1">
      <alignment horizontal="right" vertical="distributed"/>
    </xf>
    <xf numFmtId="175" fontId="25" fillId="0" borderId="47" xfId="26" applyNumberFormat="1" applyFont="1" applyFill="1" applyBorder="1" applyAlignment="1">
      <alignment horizontal="right" vertical="distributed"/>
    </xf>
    <xf numFmtId="176" fontId="42" fillId="0" borderId="39" xfId="26" applyNumberFormat="1" applyFont="1" applyFill="1" applyBorder="1" applyAlignment="1">
      <alignment horizontal="right"/>
    </xf>
    <xf numFmtId="176" fontId="42" fillId="0" borderId="40" xfId="26" applyNumberFormat="1" applyFont="1" applyFill="1" applyBorder="1" applyAlignment="1">
      <alignment horizontal="right"/>
    </xf>
    <xf numFmtId="176" fontId="42" fillId="0" borderId="48" xfId="26" applyNumberFormat="1" applyFont="1" applyFill="1" applyBorder="1" applyAlignment="1">
      <alignment horizontal="right"/>
    </xf>
    <xf numFmtId="176" fontId="42" fillId="0" borderId="11" xfId="26" applyNumberFormat="1" applyFont="1" applyFill="1" applyBorder="1" applyAlignment="1">
      <alignment horizontal="right"/>
    </xf>
    <xf numFmtId="176" fontId="42" fillId="0" borderId="42" xfId="26" applyNumberFormat="1" applyFont="1" applyFill="1" applyBorder="1" applyAlignment="1">
      <alignment horizontal="right"/>
    </xf>
    <xf numFmtId="176" fontId="42" fillId="0" borderId="43" xfId="26" applyNumberFormat="1" applyFont="1" applyFill="1" applyBorder="1" applyAlignment="1">
      <alignment horizontal="right"/>
    </xf>
    <xf numFmtId="0" fontId="25" fillId="0" borderId="46" xfId="7" applyFont="1" applyFill="1" applyBorder="1" applyAlignment="1">
      <alignment horizontal="left"/>
    </xf>
    <xf numFmtId="0" fontId="25" fillId="0" borderId="47" xfId="7" applyFont="1" applyFill="1" applyBorder="1" applyAlignment="1">
      <alignment horizontal="left"/>
    </xf>
    <xf numFmtId="175" fontId="40" fillId="0" borderId="45" xfId="26" applyNumberFormat="1" applyFont="1" applyFill="1" applyBorder="1" applyAlignment="1">
      <alignment horizontal="right"/>
    </xf>
    <xf numFmtId="175" fontId="40" fillId="0" borderId="47" xfId="26" applyNumberFormat="1" applyFont="1" applyFill="1" applyBorder="1" applyAlignment="1">
      <alignment horizontal="right"/>
    </xf>
    <xf numFmtId="0" fontId="18" fillId="0" borderId="48" xfId="7" applyFont="1" applyFill="1" applyBorder="1" applyAlignment="1">
      <alignment horizontal="center"/>
    </xf>
    <xf numFmtId="0" fontId="18" fillId="0" borderId="0" xfId="7" applyFont="1" applyFill="1" applyBorder="1" applyAlignment="1">
      <alignment horizontal="center"/>
    </xf>
    <xf numFmtId="0" fontId="18" fillId="0" borderId="11" xfId="7" applyFont="1" applyFill="1" applyBorder="1" applyAlignment="1">
      <alignment horizontal="center"/>
    </xf>
    <xf numFmtId="43" fontId="25" fillId="0" borderId="45" xfId="26" applyFont="1" applyFill="1" applyBorder="1" applyAlignment="1">
      <alignment horizontal="right" vertical="distributed"/>
    </xf>
    <xf numFmtId="43" fontId="25" fillId="0" borderId="47" xfId="26" applyFont="1" applyFill="1" applyBorder="1" applyAlignment="1">
      <alignment horizontal="right" vertical="distributed"/>
    </xf>
    <xf numFmtId="3" fontId="25" fillId="0" borderId="45" xfId="7" applyNumberFormat="1" applyFont="1" applyFill="1" applyBorder="1" applyAlignment="1">
      <alignment horizontal="center" vertical="center" wrapText="1"/>
    </xf>
    <xf numFmtId="0" fontId="25" fillId="0" borderId="46" xfId="7" applyFont="1" applyFill="1" applyBorder="1" applyAlignment="1">
      <alignment horizontal="center" vertical="center" wrapText="1"/>
    </xf>
    <xf numFmtId="0" fontId="25" fillId="0" borderId="47" xfId="7" applyFont="1" applyFill="1" applyBorder="1" applyAlignment="1">
      <alignment horizontal="center" vertical="center" wrapText="1"/>
    </xf>
    <xf numFmtId="0" fontId="25" fillId="0" borderId="45" xfId="0" applyFont="1" applyFill="1" applyBorder="1" applyAlignment="1">
      <alignment horizontal="left" wrapText="1"/>
    </xf>
    <xf numFmtId="0" fontId="25" fillId="0" borderId="46" xfId="0" applyFont="1" applyFill="1" applyBorder="1" applyAlignment="1">
      <alignment horizontal="left" wrapText="1"/>
    </xf>
    <xf numFmtId="0" fontId="25" fillId="0" borderId="47" xfId="0" applyFont="1" applyFill="1" applyBorder="1" applyAlignment="1">
      <alignment horizontal="left" wrapText="1"/>
    </xf>
    <xf numFmtId="167" fontId="25" fillId="0" borderId="45" xfId="7" applyNumberFormat="1" applyFont="1" applyFill="1" applyBorder="1" applyAlignment="1">
      <alignment horizontal="right" vertical="distributed"/>
    </xf>
    <xf numFmtId="167" fontId="25" fillId="0" borderId="47" xfId="7" applyNumberFormat="1" applyFont="1" applyFill="1" applyBorder="1" applyAlignment="1">
      <alignment horizontal="right" vertical="distributed"/>
    </xf>
    <xf numFmtId="167" fontId="40" fillId="0" borderId="45" xfId="7" applyNumberFormat="1" applyFont="1" applyFill="1" applyBorder="1" applyAlignment="1">
      <alignment horizontal="center"/>
    </xf>
    <xf numFmtId="167" fontId="40" fillId="0" borderId="47" xfId="7" applyNumberFormat="1" applyFont="1" applyFill="1" applyBorder="1" applyAlignment="1">
      <alignment horizontal="center"/>
    </xf>
    <xf numFmtId="0" fontId="25" fillId="0" borderId="45" xfId="7" applyNumberFormat="1" applyFont="1" applyFill="1" applyBorder="1" applyAlignment="1">
      <alignment horizontal="left" wrapText="1"/>
    </xf>
    <xf numFmtId="0" fontId="25" fillId="0" borderId="46" xfId="7" applyNumberFormat="1" applyFont="1" applyFill="1" applyBorder="1" applyAlignment="1">
      <alignment horizontal="left" wrapText="1"/>
    </xf>
    <xf numFmtId="0" fontId="25" fillId="0" borderId="47" xfId="7" applyNumberFormat="1" applyFont="1" applyFill="1" applyBorder="1" applyAlignment="1">
      <alignment horizontal="left" wrapText="1"/>
    </xf>
    <xf numFmtId="173" fontId="40" fillId="0" borderId="45" xfId="7" applyNumberFormat="1" applyFont="1" applyFill="1" applyBorder="1" applyAlignment="1">
      <alignment horizontal="center"/>
    </xf>
    <xf numFmtId="173" fontId="40" fillId="0" borderId="47" xfId="7" applyNumberFormat="1" applyFont="1" applyFill="1" applyBorder="1" applyAlignment="1">
      <alignment horizontal="center"/>
    </xf>
    <xf numFmtId="175" fontId="25" fillId="0" borderId="45" xfId="26" applyNumberFormat="1" applyFont="1" applyFill="1" applyBorder="1" applyAlignment="1">
      <alignment horizontal="center" vertical="distributed"/>
    </xf>
    <xf numFmtId="175" fontId="25" fillId="0" borderId="47" xfId="26" applyNumberFormat="1" applyFont="1" applyFill="1" applyBorder="1" applyAlignment="1">
      <alignment horizontal="center" vertical="distributed"/>
    </xf>
    <xf numFmtId="0" fontId="25" fillId="0" borderId="45" xfId="7" applyFont="1" applyFill="1" applyBorder="1" applyAlignment="1">
      <alignment wrapText="1"/>
    </xf>
    <xf numFmtId="0" fontId="25" fillId="0" borderId="46" xfId="7" applyFont="1" applyFill="1" applyBorder="1" applyAlignment="1">
      <alignment wrapText="1"/>
    </xf>
    <xf numFmtId="0" fontId="25" fillId="0" borderId="47" xfId="7" applyFont="1" applyFill="1" applyBorder="1" applyAlignment="1">
      <alignment wrapText="1"/>
    </xf>
    <xf numFmtId="175" fontId="40" fillId="0" borderId="45" xfId="26" applyNumberFormat="1" applyFont="1" applyFill="1" applyBorder="1" applyAlignment="1">
      <alignment horizontal="center"/>
    </xf>
    <xf numFmtId="175" fontId="40" fillId="0" borderId="47" xfId="26" applyNumberFormat="1" applyFont="1" applyFill="1" applyBorder="1" applyAlignment="1">
      <alignment horizontal="center"/>
    </xf>
    <xf numFmtId="173" fontId="25" fillId="0" borderId="45" xfId="7" applyNumberFormat="1" applyFont="1" applyFill="1" applyBorder="1" applyAlignment="1">
      <alignment horizontal="right" vertical="distributed"/>
    </xf>
    <xf numFmtId="173" fontId="25" fillId="0" borderId="47" xfId="7" applyNumberFormat="1" applyFont="1" applyFill="1" applyBorder="1" applyAlignment="1">
      <alignment horizontal="right" vertical="distributed"/>
    </xf>
    <xf numFmtId="167" fontId="18" fillId="0" borderId="41" xfId="24" applyNumberFormat="1" applyFont="1" applyFill="1" applyBorder="1" applyAlignment="1"/>
    <xf numFmtId="167" fontId="18" fillId="0" borderId="44" xfId="24" applyNumberFormat="1" applyFont="1" applyFill="1" applyBorder="1" applyAlignment="1"/>
    <xf numFmtId="0" fontId="6" fillId="0" borderId="41" xfId="7" applyFont="1" applyFill="1" applyBorder="1" applyAlignment="1">
      <alignment horizontal="center"/>
    </xf>
    <xf numFmtId="0" fontId="6" fillId="0" borderId="44" xfId="7" applyFont="1" applyFill="1" applyBorder="1" applyAlignment="1">
      <alignment horizontal="center"/>
    </xf>
    <xf numFmtId="167" fontId="18" fillId="0" borderId="41" xfId="7" applyNumberFormat="1" applyFont="1" applyFill="1" applyBorder="1" applyAlignment="1"/>
    <xf numFmtId="167" fontId="18" fillId="0" borderId="44" xfId="7" applyNumberFormat="1" applyFont="1" applyFill="1" applyBorder="1" applyAlignment="1"/>
    <xf numFmtId="167" fontId="25" fillId="0" borderId="1" xfId="24" applyNumberFormat="1" applyFont="1" applyFill="1" applyBorder="1" applyAlignment="1">
      <alignment horizontal="right" vertical="distributed"/>
    </xf>
    <xf numFmtId="0" fontId="25" fillId="0" borderId="0" xfId="9" applyFont="1" applyFill="1" applyAlignment="1">
      <alignment horizontal="right" vertical="center"/>
    </xf>
    <xf numFmtId="0" fontId="30" fillId="0" borderId="0" xfId="9" applyFont="1" applyFill="1" applyAlignment="1">
      <alignment horizontal="right" vertical="center"/>
    </xf>
    <xf numFmtId="167" fontId="25" fillId="0" borderId="1" xfId="7" applyNumberFormat="1" applyFont="1" applyFill="1" applyBorder="1" applyAlignment="1">
      <alignment horizontal="right" vertical="distributed"/>
    </xf>
    <xf numFmtId="167" fontId="25" fillId="0" borderId="39" xfId="26" applyNumberFormat="1" applyFont="1" applyFill="1" applyBorder="1" applyAlignment="1">
      <alignment horizontal="right" vertical="distributed"/>
    </xf>
    <xf numFmtId="167" fontId="25" fillId="0" borderId="40" xfId="26" applyNumberFormat="1" applyFont="1" applyFill="1" applyBorder="1" applyAlignment="1">
      <alignment horizontal="right" vertical="distributed"/>
    </xf>
    <xf numFmtId="167" fontId="25" fillId="0" borderId="42" xfId="26" applyNumberFormat="1" applyFont="1" applyFill="1" applyBorder="1" applyAlignment="1">
      <alignment horizontal="right" vertical="distributed"/>
    </xf>
    <xf numFmtId="167" fontId="25" fillId="0" borderId="43" xfId="26" applyNumberFormat="1" applyFont="1" applyFill="1" applyBorder="1" applyAlignment="1">
      <alignment horizontal="right" vertical="distributed"/>
    </xf>
    <xf numFmtId="167" fontId="18" fillId="0" borderId="39" xfId="26" applyNumberFormat="1" applyFont="1" applyFill="1" applyBorder="1" applyAlignment="1">
      <alignment horizontal="right" vertical="distributed"/>
    </xf>
    <xf numFmtId="167" fontId="18" fillId="0" borderId="40" xfId="26" applyNumberFormat="1" applyFont="1" applyFill="1" applyBorder="1" applyAlignment="1">
      <alignment horizontal="right" vertical="distributed"/>
    </xf>
    <xf numFmtId="167" fontId="18" fillId="0" borderId="42" xfId="26" applyNumberFormat="1" applyFont="1" applyFill="1" applyBorder="1" applyAlignment="1">
      <alignment horizontal="right" vertical="distributed"/>
    </xf>
    <xf numFmtId="167" fontId="18" fillId="0" borderId="43" xfId="26" applyNumberFormat="1" applyFont="1" applyFill="1" applyBorder="1" applyAlignment="1">
      <alignment horizontal="right" vertical="distributed"/>
    </xf>
    <xf numFmtId="167" fontId="25" fillId="0" borderId="45" xfId="26" applyNumberFormat="1" applyFont="1" applyFill="1" applyBorder="1" applyAlignment="1">
      <alignment horizontal="right" vertical="distributed"/>
    </xf>
    <xf numFmtId="167" fontId="25" fillId="0" borderId="47" xfId="26" applyNumberFormat="1" applyFont="1" applyFill="1" applyBorder="1" applyAlignment="1">
      <alignment horizontal="right" vertical="distributed"/>
    </xf>
    <xf numFmtId="0" fontId="43" fillId="0" borderId="45" xfId="9" applyFont="1" applyFill="1" applyBorder="1" applyAlignment="1">
      <alignment horizontal="left" wrapText="1"/>
    </xf>
    <xf numFmtId="0" fontId="43" fillId="0" borderId="46" xfId="9" applyFont="1" applyFill="1" applyBorder="1" applyAlignment="1">
      <alignment horizontal="left" wrapText="1"/>
    </xf>
    <xf numFmtId="0" fontId="43" fillId="0" borderId="47" xfId="9" applyFont="1" applyFill="1" applyBorder="1" applyAlignment="1">
      <alignment horizontal="left" wrapText="1"/>
    </xf>
    <xf numFmtId="0" fontId="43" fillId="0" borderId="39" xfId="9" applyFont="1" applyFill="1" applyBorder="1" applyAlignment="1">
      <alignment horizontal="left" wrapText="1"/>
    </xf>
    <xf numFmtId="0" fontId="43" fillId="0" borderId="27" xfId="9" applyFont="1" applyFill="1" applyBorder="1" applyAlignment="1">
      <alignment horizontal="left" wrapText="1"/>
    </xf>
    <xf numFmtId="0" fontId="43" fillId="0" borderId="40" xfId="9" applyFont="1" applyFill="1" applyBorder="1" applyAlignment="1">
      <alignment horizontal="left" wrapText="1"/>
    </xf>
    <xf numFmtId="0" fontId="43" fillId="0" borderId="42" xfId="9" applyFont="1" applyFill="1" applyBorder="1" applyAlignment="1">
      <alignment horizontal="left" wrapText="1"/>
    </xf>
    <xf numFmtId="0" fontId="43" fillId="0" borderId="38" xfId="9" applyFont="1" applyFill="1" applyBorder="1" applyAlignment="1">
      <alignment horizontal="left" wrapText="1"/>
    </xf>
    <xf numFmtId="0" fontId="43" fillId="0" borderId="43" xfId="9" applyFont="1" applyFill="1" applyBorder="1" applyAlignment="1">
      <alignment horizontal="left" wrapText="1"/>
    </xf>
    <xf numFmtId="167" fontId="25" fillId="0" borderId="48" xfId="26" applyNumberFormat="1" applyFont="1" applyFill="1" applyBorder="1" applyAlignment="1">
      <alignment horizontal="right" vertical="distributed"/>
    </xf>
    <xf numFmtId="167" fontId="25" fillId="0" borderId="11" xfId="26" applyNumberFormat="1" applyFont="1" applyFill="1" applyBorder="1" applyAlignment="1">
      <alignment horizontal="right" vertical="distributed"/>
    </xf>
    <xf numFmtId="167" fontId="18" fillId="0" borderId="48" xfId="26" applyNumberFormat="1" applyFont="1" applyFill="1" applyBorder="1" applyAlignment="1">
      <alignment horizontal="right" vertical="distributed"/>
    </xf>
    <xf numFmtId="167" fontId="18" fillId="0" borderId="11" xfId="26" applyNumberFormat="1" applyFont="1" applyFill="1" applyBorder="1" applyAlignment="1">
      <alignment horizontal="right" vertical="distributed"/>
    </xf>
    <xf numFmtId="167" fontId="25" fillId="0" borderId="24" xfId="24" applyNumberFormat="1" applyFont="1" applyFill="1" applyBorder="1" applyAlignment="1">
      <alignment horizontal="right" vertical="distributed"/>
    </xf>
    <xf numFmtId="167" fontId="25" fillId="0" borderId="35" xfId="24" applyNumberFormat="1" applyFont="1" applyFill="1" applyBorder="1" applyAlignment="1">
      <alignment horizontal="right" vertical="distributed"/>
    </xf>
    <xf numFmtId="167" fontId="25" fillId="0" borderId="21" xfId="24" applyNumberFormat="1" applyFont="1" applyFill="1" applyBorder="1" applyAlignment="1">
      <alignment horizontal="right" vertical="distributed"/>
    </xf>
    <xf numFmtId="167" fontId="25" fillId="0" borderId="23" xfId="24" applyNumberFormat="1" applyFont="1" applyFill="1" applyBorder="1" applyAlignment="1">
      <alignment horizontal="right" vertical="distributed"/>
    </xf>
    <xf numFmtId="167" fontId="25" fillId="0" borderId="36" xfId="24" applyNumberFormat="1" applyFont="1" applyFill="1" applyBorder="1" applyAlignment="1">
      <alignment horizontal="right" vertical="distributed"/>
    </xf>
    <xf numFmtId="167" fontId="25" fillId="0" borderId="2" xfId="24" applyNumberFormat="1" applyFont="1" applyFill="1" applyBorder="1" applyAlignment="1">
      <alignment horizontal="right" vertical="distributed"/>
    </xf>
    <xf numFmtId="167" fontId="5" fillId="0" borderId="40" xfId="9" applyNumberFormat="1" applyFont="1" applyFill="1" applyBorder="1" applyAlignment="1">
      <alignment horizontal="right" vertical="distributed"/>
    </xf>
    <xf numFmtId="167" fontId="5" fillId="0" borderId="48" xfId="9" applyNumberFormat="1" applyFont="1" applyFill="1" applyBorder="1" applyAlignment="1">
      <alignment horizontal="right" vertical="distributed"/>
    </xf>
    <xf numFmtId="167" fontId="5" fillId="0" borderId="11" xfId="9" applyNumberFormat="1" applyFont="1" applyFill="1" applyBorder="1" applyAlignment="1">
      <alignment horizontal="right" vertical="distributed"/>
    </xf>
    <xf numFmtId="167" fontId="5" fillId="0" borderId="49" xfId="9" applyNumberFormat="1" applyFont="1" applyFill="1" applyBorder="1" applyAlignment="1">
      <alignment horizontal="right" vertical="distributed"/>
    </xf>
    <xf numFmtId="167" fontId="5" fillId="0" borderId="17" xfId="9" applyNumberFormat="1" applyFont="1" applyFill="1" applyBorder="1" applyAlignment="1">
      <alignment horizontal="right" vertical="distributed"/>
    </xf>
    <xf numFmtId="167" fontId="25" fillId="0" borderId="50" xfId="26" applyNumberFormat="1" applyFont="1" applyFill="1" applyBorder="1" applyAlignment="1">
      <alignment horizontal="right" vertical="distributed"/>
    </xf>
    <xf numFmtId="167" fontId="5" fillId="0" borderId="52" xfId="9" applyNumberFormat="1" applyFont="1" applyFill="1" applyBorder="1" applyAlignment="1">
      <alignment horizontal="right" vertical="distributed"/>
    </xf>
    <xf numFmtId="167" fontId="25" fillId="0" borderId="53" xfId="26" applyNumberFormat="1" applyFont="1" applyFill="1" applyBorder="1" applyAlignment="1">
      <alignment horizontal="right" vertical="distributed"/>
    </xf>
    <xf numFmtId="167" fontId="25" fillId="0" borderId="55" xfId="26" applyNumberFormat="1" applyFont="1" applyFill="1" applyBorder="1" applyAlignment="1">
      <alignment horizontal="right" vertical="distributed"/>
    </xf>
    <xf numFmtId="167" fontId="18" fillId="0" borderId="49" xfId="26" applyNumberFormat="1" applyFont="1" applyFill="1" applyBorder="1" applyAlignment="1">
      <alignment horizontal="right" vertical="distributed"/>
    </xf>
    <xf numFmtId="167" fontId="18" fillId="0" borderId="17" xfId="26" applyNumberFormat="1" applyFont="1" applyFill="1" applyBorder="1" applyAlignment="1">
      <alignment horizontal="right" vertical="distributed"/>
    </xf>
    <xf numFmtId="167" fontId="25" fillId="0" borderId="49" xfId="26" applyNumberFormat="1" applyFont="1" applyFill="1" applyBorder="1" applyAlignment="1">
      <alignment horizontal="right" vertical="distributed"/>
    </xf>
    <xf numFmtId="167" fontId="25" fillId="0" borderId="17" xfId="26" applyNumberFormat="1" applyFont="1" applyFill="1" applyBorder="1" applyAlignment="1">
      <alignment horizontal="right" vertical="distributed"/>
    </xf>
    <xf numFmtId="0" fontId="25" fillId="0" borderId="45" xfId="9" applyFont="1" applyFill="1" applyBorder="1" applyAlignment="1">
      <alignment horizontal="left" wrapText="1"/>
    </xf>
    <xf numFmtId="0" fontId="25" fillId="0" borderId="46" xfId="9" applyFont="1" applyFill="1" applyBorder="1" applyAlignment="1">
      <alignment horizontal="left" wrapText="1"/>
    </xf>
    <xf numFmtId="0" fontId="25" fillId="0" borderId="47" xfId="9" applyFont="1" applyFill="1" applyBorder="1" applyAlignment="1">
      <alignment horizontal="left" wrapText="1"/>
    </xf>
    <xf numFmtId="49" fontId="8" fillId="0" borderId="14" xfId="3" applyNumberFormat="1" applyFont="1" applyFill="1" applyBorder="1" applyAlignment="1">
      <alignment horizontal="center" vertical="center" wrapText="1"/>
    </xf>
    <xf numFmtId="49" fontId="8" fillId="0" borderId="13" xfId="3" applyNumberFormat="1" applyFont="1" applyFill="1" applyBorder="1" applyAlignment="1">
      <alignment horizontal="center" vertical="center" wrapText="1"/>
    </xf>
    <xf numFmtId="49" fontId="8" fillId="0" borderId="7" xfId="3" applyNumberFormat="1" applyFont="1" applyFill="1" applyBorder="1" applyAlignment="1">
      <alignment horizontal="center" vertical="center" wrapText="1"/>
    </xf>
    <xf numFmtId="0" fontId="27" fillId="0" borderId="0" xfId="3" applyFont="1" applyFill="1" applyAlignment="1">
      <alignment horizontal="right" vertical="center" wrapText="1"/>
    </xf>
    <xf numFmtId="0" fontId="18" fillId="0" borderId="0" xfId="29" applyFont="1" applyFill="1" applyAlignment="1">
      <alignment horizontal="center"/>
    </xf>
    <xf numFmtId="49" fontId="8" fillId="0" borderId="30" xfId="3" applyNumberFormat="1" applyFont="1" applyFill="1" applyBorder="1" applyAlignment="1">
      <alignment horizontal="center" vertical="center" wrapText="1"/>
    </xf>
    <xf numFmtId="49" fontId="8" fillId="0" borderId="10" xfId="3" applyNumberFormat="1" applyFont="1" applyFill="1" applyBorder="1" applyAlignment="1">
      <alignment horizontal="center" vertical="center" wrapText="1"/>
    </xf>
    <xf numFmtId="49" fontId="8" fillId="0" borderId="18" xfId="3" applyNumberFormat="1" applyFont="1" applyFill="1" applyBorder="1" applyAlignment="1">
      <alignment horizontal="center" vertical="center" wrapText="1"/>
    </xf>
    <xf numFmtId="0" fontId="18" fillId="0" borderId="0" xfId="6" applyFont="1" applyFill="1" applyAlignment="1">
      <alignment horizontal="center"/>
    </xf>
    <xf numFmtId="0" fontId="25" fillId="0" borderId="0" xfId="3" applyFont="1" applyFill="1" applyAlignment="1">
      <alignment horizontal="right" vertical="center" wrapText="1"/>
    </xf>
    <xf numFmtId="0" fontId="35" fillId="0" borderId="0" xfId="9" applyFont="1" applyFill="1" applyAlignment="1">
      <alignment horizontal="center" vertical="top"/>
    </xf>
    <xf numFmtId="0" fontId="6" fillId="0" borderId="1" xfId="27" applyFont="1" applyBorder="1" applyAlignment="1">
      <alignment horizontal="right"/>
    </xf>
    <xf numFmtId="0" fontId="5" fillId="0" borderId="1" xfId="9" applyFont="1" applyFill="1" applyBorder="1" applyAlignment="1">
      <alignment horizontal="left" vertical="center" wrapText="1"/>
    </xf>
    <xf numFmtId="0" fontId="5" fillId="0" borderId="1" xfId="9" applyNumberFormat="1" applyFont="1" applyFill="1" applyBorder="1" applyAlignment="1" applyProtection="1">
      <alignment horizontal="left" vertical="center" wrapText="1"/>
    </xf>
    <xf numFmtId="168" fontId="5" fillId="0" borderId="1" xfId="10" applyNumberFormat="1" applyFont="1" applyFill="1" applyBorder="1" applyAlignment="1" applyProtection="1">
      <alignment horizontal="left" vertical="center" wrapText="1"/>
    </xf>
    <xf numFmtId="0" fontId="9" fillId="3" borderId="1" xfId="3" applyFont="1" applyFill="1" applyBorder="1" applyAlignment="1">
      <alignment horizontal="center" vertical="center"/>
    </xf>
    <xf numFmtId="171" fontId="5" fillId="0" borderId="1" xfId="11" applyNumberFormat="1" applyFont="1" applyFill="1" applyBorder="1" applyAlignment="1" applyProtection="1">
      <alignment horizontal="left" vertical="center" wrapText="1"/>
    </xf>
    <xf numFmtId="0" fontId="18" fillId="0" borderId="0" xfId="27" applyFont="1" applyAlignment="1">
      <alignment horizontal="center" wrapText="1"/>
    </xf>
    <xf numFmtId="0" fontId="25" fillId="0" borderId="0" xfId="27" applyFont="1" applyAlignment="1">
      <alignment horizontal="right"/>
    </xf>
    <xf numFmtId="0" fontId="25" fillId="0" borderId="0" xfId="9" applyFont="1" applyAlignment="1">
      <alignment horizontal="right"/>
    </xf>
    <xf numFmtId="0" fontId="47" fillId="0" borderId="0" xfId="27" applyFont="1" applyAlignment="1">
      <alignment horizontal="center"/>
    </xf>
    <xf numFmtId="0" fontId="25" fillId="0" borderId="49" xfId="9" applyFont="1" applyBorder="1" applyAlignment="1">
      <alignment horizontal="left" vertical="center"/>
    </xf>
    <xf numFmtId="0" fontId="25" fillId="0" borderId="18" xfId="9" applyFont="1" applyBorder="1" applyAlignment="1">
      <alignment horizontal="left" vertical="center"/>
    </xf>
    <xf numFmtId="0" fontId="25" fillId="0" borderId="0" xfId="28" applyFont="1" applyAlignment="1">
      <alignment horizontal="right"/>
    </xf>
    <xf numFmtId="0" fontId="49" fillId="0" borderId="0" xfId="9" applyFont="1" applyAlignment="1">
      <alignment horizontal="center"/>
    </xf>
    <xf numFmtId="0" fontId="18" fillId="0" borderId="0" xfId="9" applyFont="1" applyAlignment="1">
      <alignment horizontal="center"/>
    </xf>
    <xf numFmtId="0" fontId="18" fillId="0" borderId="45" xfId="9" applyFont="1" applyBorder="1" applyAlignment="1">
      <alignment horizontal="center" vertical="center" wrapText="1"/>
    </xf>
    <xf numFmtId="0" fontId="18" fillId="0" borderId="60" xfId="9" applyFont="1" applyBorder="1" applyAlignment="1">
      <alignment horizontal="center" vertical="center" wrapText="1"/>
    </xf>
    <xf numFmtId="0" fontId="25" fillId="0" borderId="53" xfId="9" applyFont="1" applyBorder="1" applyAlignment="1">
      <alignment horizontal="left" vertical="center"/>
    </xf>
    <xf numFmtId="0" fontId="25" fillId="0" borderId="28" xfId="9" applyFont="1" applyBorder="1" applyAlignment="1">
      <alignment horizontal="left" vertical="center"/>
    </xf>
    <xf numFmtId="0" fontId="25" fillId="0" borderId="50" xfId="9" applyFont="1" applyBorder="1" applyAlignment="1">
      <alignment horizontal="left" vertical="center"/>
    </xf>
    <xf numFmtId="0" fontId="25" fillId="0" borderId="59" xfId="9" applyFont="1" applyBorder="1" applyAlignment="1">
      <alignment horizontal="left" vertical="center"/>
    </xf>
    <xf numFmtId="0" fontId="25" fillId="0" borderId="57" xfId="9" applyFont="1" applyBorder="1" applyAlignment="1">
      <alignment horizontal="left" vertical="center"/>
    </xf>
    <xf numFmtId="0" fontId="25" fillId="0" borderId="7" xfId="9" applyFont="1" applyBorder="1" applyAlignment="1">
      <alignment horizontal="left" vertical="center"/>
    </xf>
    <xf numFmtId="0" fontId="25" fillId="0" borderId="57" xfId="9" applyFont="1" applyFill="1" applyBorder="1" applyAlignment="1">
      <alignment horizontal="left" vertical="center"/>
    </xf>
    <xf numFmtId="0" fontId="25" fillId="0" borderId="7" xfId="9" applyFont="1" applyFill="1" applyBorder="1" applyAlignment="1">
      <alignment horizontal="left" vertical="center"/>
    </xf>
    <xf numFmtId="0" fontId="29" fillId="0" borderId="0" xfId="7" applyFont="1" applyAlignment="1">
      <alignment horizontal="right"/>
    </xf>
    <xf numFmtId="0" fontId="25" fillId="0" borderId="0" xfId="9" applyFont="1" applyAlignment="1">
      <alignment horizontal="right" vertical="center"/>
    </xf>
    <xf numFmtId="0" fontId="5" fillId="0" borderId="14" xfId="3" applyFont="1" applyBorder="1" applyAlignment="1">
      <alignment horizontal="right"/>
    </xf>
    <xf numFmtId="0" fontId="5" fillId="0" borderId="13" xfId="3" applyFont="1" applyBorder="1" applyAlignment="1">
      <alignment horizontal="right"/>
    </xf>
    <xf numFmtId="0" fontId="5" fillId="0" borderId="7" xfId="3" applyFont="1" applyBorder="1" applyAlignment="1">
      <alignment horizontal="right"/>
    </xf>
    <xf numFmtId="0" fontId="6" fillId="0" borderId="58" xfId="3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center" wrapText="1"/>
    </xf>
    <xf numFmtId="0" fontId="6" fillId="0" borderId="12" xfId="3" applyFont="1" applyFill="1" applyBorder="1" applyAlignment="1">
      <alignment horizontal="center" wrapText="1"/>
    </xf>
    <xf numFmtId="0" fontId="6" fillId="0" borderId="58" xfId="3" applyFont="1" applyBorder="1" applyAlignment="1">
      <alignment horizontal="center" wrapText="1"/>
    </xf>
    <xf numFmtId="0" fontId="6" fillId="0" borderId="0" xfId="3" applyFont="1" applyBorder="1" applyAlignment="1">
      <alignment horizontal="center" wrapText="1"/>
    </xf>
    <xf numFmtId="0" fontId="6" fillId="0" borderId="12" xfId="3" applyFont="1" applyBorder="1" applyAlignment="1">
      <alignment horizontal="center" wrapText="1"/>
    </xf>
    <xf numFmtId="0" fontId="5" fillId="0" borderId="65" xfId="3" applyFont="1" applyBorder="1" applyAlignment="1">
      <alignment horizontal="left" vertical="center" wrapText="1"/>
    </xf>
    <xf numFmtId="0" fontId="5" fillId="0" borderId="16" xfId="3" applyFont="1" applyBorder="1" applyAlignment="1">
      <alignment horizontal="left" vertical="center" wrapText="1"/>
    </xf>
    <xf numFmtId="0" fontId="5" fillId="0" borderId="30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0" fontId="5" fillId="0" borderId="23" xfId="3" applyFont="1" applyFill="1" applyBorder="1" applyAlignment="1">
      <alignment horizontal="center" vertical="top" wrapText="1"/>
    </xf>
    <xf numFmtId="0" fontId="5" fillId="0" borderId="2" xfId="3" applyFont="1" applyFill="1" applyBorder="1" applyAlignment="1">
      <alignment horizontal="center" vertical="top" wrapText="1"/>
    </xf>
    <xf numFmtId="0" fontId="5" fillId="0" borderId="23" xfId="3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3" xfId="9" applyFont="1" applyBorder="1" applyAlignment="1">
      <alignment horizontal="center" vertical="center" wrapText="1"/>
    </xf>
    <xf numFmtId="0" fontId="5" fillId="0" borderId="2" xfId="9" applyFont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/>
    </xf>
    <xf numFmtId="0" fontId="5" fillId="0" borderId="13" xfId="3" applyFont="1" applyFill="1" applyBorder="1" applyAlignment="1">
      <alignment horizontal="center"/>
    </xf>
    <xf numFmtId="0" fontId="27" fillId="0" borderId="0" xfId="3" applyFont="1" applyAlignment="1">
      <alignment horizontal="right" vertical="center" wrapText="1"/>
    </xf>
    <xf numFmtId="0" fontId="18" fillId="0" borderId="0" xfId="32" applyFont="1" applyAlignment="1">
      <alignment horizontal="center"/>
    </xf>
    <xf numFmtId="165" fontId="25" fillId="0" borderId="0" xfId="24" applyNumberFormat="1" applyFont="1" applyFill="1" applyAlignment="1">
      <alignment horizontal="center"/>
    </xf>
    <xf numFmtId="165" fontId="38" fillId="0" borderId="0" xfId="24" applyNumberFormat="1" applyFont="1" applyFill="1" applyAlignment="1">
      <alignment horizontal="right"/>
    </xf>
    <xf numFmtId="0" fontId="37" fillId="0" borderId="33" xfId="5" applyFont="1" applyFill="1" applyBorder="1" applyAlignment="1">
      <alignment horizontal="center" vertical="center" wrapText="1"/>
    </xf>
    <xf numFmtId="171" fontId="37" fillId="0" borderId="32" xfId="5" applyNumberFormat="1" applyFont="1" applyFill="1" applyBorder="1" applyAlignment="1">
      <alignment horizontal="center" vertical="center" wrapText="1"/>
    </xf>
    <xf numFmtId="165" fontId="37" fillId="0" borderId="32" xfId="5" applyNumberFormat="1" applyFont="1" applyFill="1" applyBorder="1" applyAlignment="1">
      <alignment horizontal="center" vertical="center" wrapText="1"/>
    </xf>
    <xf numFmtId="49" fontId="37" fillId="0" borderId="32" xfId="5" applyNumberFormat="1" applyFont="1" applyFill="1" applyBorder="1" applyAlignment="1">
      <alignment horizontal="center" vertical="center" wrapText="1"/>
    </xf>
    <xf numFmtId="167" fontId="37" fillId="0" borderId="31" xfId="5" applyNumberFormat="1" applyFont="1" applyFill="1" applyBorder="1" applyAlignment="1">
      <alignment horizontal="center" vertical="center" wrapText="1"/>
    </xf>
    <xf numFmtId="0" fontId="5" fillId="0" borderId="35" xfId="5" applyFont="1" applyFill="1" applyBorder="1" applyAlignment="1">
      <alignment horizontal="center" vertical="center"/>
    </xf>
    <xf numFmtId="171" fontId="6" fillId="0" borderId="36" xfId="5" applyNumberFormat="1" applyFont="1" applyFill="1" applyBorder="1" applyAlignment="1">
      <alignment horizontal="left" vertical="center" wrapText="1"/>
    </xf>
    <xf numFmtId="165" fontId="6" fillId="0" borderId="36" xfId="5" applyNumberFormat="1" applyFont="1" applyFill="1" applyBorder="1" applyAlignment="1">
      <alignment horizontal="left" vertical="center" wrapText="1"/>
    </xf>
    <xf numFmtId="49" fontId="6" fillId="0" borderId="36" xfId="5" applyNumberFormat="1" applyFont="1" applyFill="1" applyBorder="1" applyAlignment="1">
      <alignment horizontal="center" vertical="center" wrapText="1"/>
    </xf>
    <xf numFmtId="0" fontId="37" fillId="0" borderId="33" xfId="5" applyFont="1" applyFill="1" applyBorder="1" applyAlignment="1">
      <alignment horizontal="center" vertical="center"/>
    </xf>
    <xf numFmtId="0" fontId="37" fillId="0" borderId="32" xfId="8" applyFont="1" applyFill="1" applyBorder="1" applyAlignment="1">
      <alignment horizontal="left" vertical="center" wrapText="1"/>
    </xf>
    <xf numFmtId="167" fontId="37" fillId="0" borderId="31" xfId="5" applyNumberFormat="1" applyFont="1" applyFill="1" applyBorder="1" applyAlignment="1">
      <alignment horizontal="right" vertical="center" wrapText="1"/>
    </xf>
    <xf numFmtId="171" fontId="37" fillId="0" borderId="32" xfId="5" applyNumberFormat="1" applyFont="1" applyFill="1" applyBorder="1" applyAlignment="1">
      <alignment horizontal="left" vertical="center" wrapText="1"/>
    </xf>
    <xf numFmtId="0" fontId="37" fillId="0" borderId="21" xfId="5" applyFont="1" applyFill="1" applyBorder="1" applyAlignment="1">
      <alignment horizontal="center" vertical="center"/>
    </xf>
    <xf numFmtId="171" fontId="37" fillId="0" borderId="2" xfId="5" applyNumberFormat="1" applyFont="1" applyFill="1" applyBorder="1" applyAlignment="1">
      <alignment horizontal="left" vertical="center" wrapText="1"/>
    </xf>
    <xf numFmtId="165" fontId="37" fillId="0" borderId="2" xfId="5" applyNumberFormat="1" applyFont="1" applyFill="1" applyBorder="1" applyAlignment="1">
      <alignment horizontal="left" vertical="center" wrapText="1"/>
    </xf>
    <xf numFmtId="49" fontId="37" fillId="0" borderId="2" xfId="5" applyNumberFormat="1" applyFont="1" applyFill="1" applyBorder="1" applyAlignment="1">
      <alignment horizontal="center" vertical="center" wrapText="1"/>
    </xf>
    <xf numFmtId="167" fontId="37" fillId="0" borderId="20" xfId="5" applyNumberFormat="1" applyFont="1" applyFill="1" applyBorder="1" applyAlignment="1">
      <alignment horizontal="right" vertical="center" wrapText="1"/>
    </xf>
    <xf numFmtId="165" fontId="37" fillId="0" borderId="1" xfId="5" applyNumberFormat="1" applyFont="1" applyFill="1" applyBorder="1" applyAlignment="1">
      <alignment horizontal="left" vertical="center" wrapText="1"/>
    </xf>
    <xf numFmtId="167" fontId="37" fillId="0" borderId="9" xfId="5" applyNumberFormat="1" applyFont="1" applyFill="1" applyBorder="1" applyAlignment="1">
      <alignment horizontal="right" vertical="center"/>
    </xf>
    <xf numFmtId="0" fontId="38" fillId="0" borderId="8" xfId="5" applyFont="1" applyFill="1" applyBorder="1" applyAlignment="1">
      <alignment horizontal="center" vertical="center"/>
    </xf>
    <xf numFmtId="165" fontId="38" fillId="0" borderId="1" xfId="5" applyNumberFormat="1" applyFont="1" applyFill="1" applyBorder="1" applyAlignment="1">
      <alignment horizontal="left" vertical="center" wrapText="1"/>
    </xf>
    <xf numFmtId="167" fontId="38" fillId="0" borderId="9" xfId="5" applyNumberFormat="1" applyFont="1" applyFill="1" applyBorder="1" applyAlignment="1">
      <alignment horizontal="right" vertical="center"/>
    </xf>
    <xf numFmtId="171" fontId="38" fillId="0" borderId="1" xfId="5" applyNumberFormat="1" applyFont="1" applyFill="1" applyBorder="1" applyAlignment="1">
      <alignment horizontal="left" vertical="center" wrapText="1" indent="2"/>
    </xf>
    <xf numFmtId="165" fontId="38" fillId="0" borderId="1" xfId="5" applyNumberFormat="1" applyFont="1" applyFill="1" applyBorder="1" applyAlignment="1">
      <alignment horizontal="left" vertical="center" wrapText="1" indent="2"/>
    </xf>
    <xf numFmtId="171" fontId="38" fillId="0" borderId="1" xfId="5" applyNumberFormat="1" applyFont="1" applyFill="1" applyBorder="1" applyAlignment="1">
      <alignment horizontal="left" vertical="top" wrapText="1" indent="2"/>
    </xf>
    <xf numFmtId="171" fontId="38" fillId="0" borderId="1" xfId="11" applyNumberFormat="1" applyFont="1" applyFill="1" applyBorder="1" applyAlignment="1" applyProtection="1">
      <alignment horizontal="left" vertical="center" wrapText="1"/>
    </xf>
    <xf numFmtId="165" fontId="38" fillId="0" borderId="1" xfId="11" applyNumberFormat="1" applyFont="1" applyFill="1" applyBorder="1" applyAlignment="1" applyProtection="1">
      <alignment horizontal="left" vertical="center" wrapText="1"/>
    </xf>
    <xf numFmtId="165" fontId="37" fillId="0" borderId="1" xfId="11" applyNumberFormat="1" applyFont="1" applyFill="1" applyBorder="1" applyAlignment="1" applyProtection="1">
      <alignment horizontal="left" vertical="center" wrapText="1"/>
    </xf>
    <xf numFmtId="0" fontId="37" fillId="0" borderId="24" xfId="5" applyFont="1" applyFill="1" applyBorder="1" applyAlignment="1">
      <alignment horizontal="center" vertical="center"/>
    </xf>
    <xf numFmtId="171" fontId="38" fillId="0" borderId="23" xfId="5" applyNumberFormat="1" applyFont="1" applyFill="1" applyBorder="1" applyAlignment="1">
      <alignment horizontal="left" vertical="center" wrapText="1" indent="2"/>
    </xf>
    <xf numFmtId="165" fontId="38" fillId="0" borderId="23" xfId="5" applyNumberFormat="1" applyFont="1" applyFill="1" applyBorder="1" applyAlignment="1">
      <alignment horizontal="left" vertical="center" wrapText="1" indent="2"/>
    </xf>
    <xf numFmtId="49" fontId="38" fillId="0" borderId="23" xfId="5" applyNumberFormat="1" applyFont="1" applyFill="1" applyBorder="1" applyAlignment="1">
      <alignment horizontal="center" vertical="center" wrapText="1"/>
    </xf>
    <xf numFmtId="167" fontId="38" fillId="0" borderId="34" xfId="5" applyNumberFormat="1" applyFont="1" applyFill="1" applyBorder="1" applyAlignment="1">
      <alignment horizontal="right" vertical="center"/>
    </xf>
    <xf numFmtId="0" fontId="38" fillId="0" borderId="21" xfId="5" applyFont="1" applyFill="1" applyBorder="1" applyAlignment="1">
      <alignment horizontal="center" vertical="center"/>
    </xf>
    <xf numFmtId="0" fontId="37" fillId="0" borderId="0" xfId="9" applyFont="1" applyFill="1" applyBorder="1" applyAlignment="1">
      <alignment wrapText="1"/>
    </xf>
    <xf numFmtId="0" fontId="38" fillId="0" borderId="7" xfId="9" applyFont="1" applyFill="1" applyBorder="1" applyAlignment="1">
      <alignment horizontal="left" vertical="center" wrapText="1"/>
    </xf>
    <xf numFmtId="0" fontId="38" fillId="0" borderId="7" xfId="9" applyFont="1" applyFill="1" applyBorder="1" applyAlignment="1">
      <alignment wrapText="1"/>
    </xf>
    <xf numFmtId="167" fontId="38" fillId="0" borderId="9" xfId="5" applyNumberFormat="1" applyFont="1" applyFill="1" applyBorder="1" applyAlignment="1">
      <alignment horizontal="right" vertical="center" wrapText="1"/>
    </xf>
    <xf numFmtId="0" fontId="38" fillId="0" borderId="1" xfId="9" applyNumberFormat="1" applyFont="1" applyFill="1" applyBorder="1" applyAlignment="1" applyProtection="1">
      <alignment horizontal="left" vertical="center" wrapText="1"/>
    </xf>
    <xf numFmtId="168" fontId="38" fillId="0" borderId="1" xfId="10" applyNumberFormat="1" applyFont="1" applyFill="1" applyBorder="1" applyAlignment="1" applyProtection="1">
      <alignment horizontal="left" vertical="center" wrapText="1"/>
    </xf>
    <xf numFmtId="0" fontId="38" fillId="0" borderId="1" xfId="9" applyFont="1" applyFill="1" applyBorder="1" applyAlignment="1">
      <alignment horizontal="left" vertical="center" wrapText="1"/>
    </xf>
    <xf numFmtId="49" fontId="38" fillId="0" borderId="1" xfId="3" applyNumberFormat="1" applyFont="1" applyFill="1" applyBorder="1" applyAlignment="1">
      <alignment horizontal="center" vertical="center" wrapText="1"/>
    </xf>
    <xf numFmtId="0" fontId="38" fillId="0" borderId="7" xfId="3" applyFont="1" applyFill="1" applyBorder="1" applyAlignment="1">
      <alignment horizontal="left" vertical="center" wrapText="1"/>
    </xf>
    <xf numFmtId="171" fontId="37" fillId="0" borderId="7" xfId="5" applyNumberFormat="1" applyFont="1" applyFill="1" applyBorder="1" applyAlignment="1">
      <alignment vertical="center" wrapText="1"/>
    </xf>
    <xf numFmtId="165" fontId="37" fillId="0" borderId="1" xfId="5" applyNumberFormat="1" applyFont="1" applyFill="1" applyBorder="1" applyAlignment="1">
      <alignment horizontal="left" vertical="center" wrapText="1" indent="2"/>
    </xf>
    <xf numFmtId="167" fontId="37" fillId="0" borderId="9" xfId="5" applyNumberFormat="1" applyFont="1" applyFill="1" applyBorder="1" applyAlignment="1">
      <alignment horizontal="right" vertical="center" wrapText="1"/>
    </xf>
    <xf numFmtId="171" fontId="38" fillId="0" borderId="7" xfId="5" applyNumberFormat="1" applyFont="1" applyFill="1" applyBorder="1" applyAlignment="1">
      <alignment vertical="center" wrapText="1"/>
    </xf>
    <xf numFmtId="171" fontId="38" fillId="0" borderId="7" xfId="5" applyNumberFormat="1" applyFont="1" applyFill="1" applyBorder="1" applyAlignment="1">
      <alignment horizontal="left" vertical="center" wrapText="1" indent="2"/>
    </xf>
    <xf numFmtId="0" fontId="37" fillId="0" borderId="8" xfId="5" applyFont="1" applyFill="1" applyBorder="1" applyAlignment="1">
      <alignment vertical="center"/>
    </xf>
    <xf numFmtId="0" fontId="37" fillId="0" borderId="7" xfId="3" applyFont="1" applyFill="1" applyBorder="1" applyAlignment="1">
      <alignment horizontal="left" vertical="center" wrapText="1"/>
    </xf>
    <xf numFmtId="0" fontId="38" fillId="0" borderId="2" xfId="10" applyNumberFormat="1" applyFont="1" applyFill="1" applyBorder="1" applyAlignment="1" applyProtection="1">
      <alignment horizontal="left" vertical="center" wrapText="1"/>
    </xf>
    <xf numFmtId="171" fontId="37" fillId="0" borderId="1" xfId="5" applyNumberFormat="1" applyFont="1" applyFill="1" applyBorder="1" applyAlignment="1">
      <alignment horizontal="left" vertical="top" wrapText="1"/>
    </xf>
    <xf numFmtId="165" fontId="38" fillId="0" borderId="1" xfId="14" applyNumberFormat="1" applyFont="1" applyFill="1" applyBorder="1" applyAlignment="1">
      <alignment vertical="center" wrapText="1"/>
    </xf>
    <xf numFmtId="0" fontId="63" fillId="0" borderId="7" xfId="3" applyFont="1" applyFill="1" applyBorder="1" applyAlignment="1">
      <alignment horizontal="left" vertical="center" wrapText="1"/>
    </xf>
    <xf numFmtId="49" fontId="38" fillId="0" borderId="1" xfId="14" applyNumberFormat="1" applyFont="1" applyFill="1" applyBorder="1" applyAlignment="1">
      <alignment horizontal="center" vertical="center" wrapText="1"/>
    </xf>
    <xf numFmtId="0" fontId="38" fillId="0" borderId="7" xfId="10" applyFont="1" applyFill="1" applyBorder="1" applyAlignment="1">
      <alignment horizontal="left" vertical="center" wrapText="1"/>
    </xf>
    <xf numFmtId="171" fontId="38" fillId="0" borderId="1" xfId="9" applyNumberFormat="1" applyFont="1" applyFill="1" applyBorder="1" applyAlignment="1">
      <alignment vertical="center" wrapText="1"/>
    </xf>
    <xf numFmtId="49" fontId="37" fillId="0" borderId="1" xfId="14" applyNumberFormat="1" applyFont="1" applyFill="1" applyBorder="1" applyAlignment="1">
      <alignment horizontal="center" vertical="center" wrapText="1"/>
    </xf>
    <xf numFmtId="49" fontId="37" fillId="0" borderId="1" xfId="14" applyNumberFormat="1" applyFont="1" applyFill="1" applyBorder="1" applyAlignment="1">
      <alignment vertical="center" wrapText="1"/>
    </xf>
    <xf numFmtId="49" fontId="38" fillId="0" borderId="1" xfId="14" applyNumberFormat="1" applyFont="1" applyFill="1" applyBorder="1" applyAlignment="1">
      <alignment vertical="center" wrapText="1"/>
    </xf>
    <xf numFmtId="49" fontId="38" fillId="0" borderId="1" xfId="5" applyNumberFormat="1" applyFont="1" applyFill="1" applyBorder="1" applyAlignment="1">
      <alignment horizontal="left" vertical="center" wrapText="1"/>
    </xf>
    <xf numFmtId="171" fontId="37" fillId="0" borderId="1" xfId="12" applyNumberFormat="1" applyFont="1" applyFill="1" applyBorder="1" applyAlignment="1" applyProtection="1">
      <alignment horizontal="left" vertical="center" wrapText="1"/>
    </xf>
    <xf numFmtId="165" fontId="37" fillId="0" borderId="1" xfId="12" applyNumberFormat="1" applyFont="1" applyFill="1" applyBorder="1" applyAlignment="1" applyProtection="1">
      <alignment horizontal="left" vertical="center" wrapText="1"/>
    </xf>
    <xf numFmtId="49" fontId="37" fillId="0" borderId="1" xfId="12" applyNumberFormat="1" applyFont="1" applyFill="1" applyBorder="1" applyAlignment="1" applyProtection="1">
      <alignment horizontal="center" vertical="center" wrapText="1"/>
    </xf>
    <xf numFmtId="0" fontId="38" fillId="0" borderId="8" xfId="14" applyFont="1" applyFill="1" applyBorder="1" applyAlignment="1">
      <alignment horizontal="center" vertical="center"/>
    </xf>
    <xf numFmtId="171" fontId="37" fillId="0" borderId="1" xfId="9" applyNumberFormat="1" applyFont="1" applyFill="1" applyBorder="1" applyAlignment="1">
      <alignment vertical="center" wrapText="1"/>
    </xf>
    <xf numFmtId="49" fontId="58" fillId="0" borderId="1" xfId="3" applyNumberFormat="1" applyFont="1" applyFill="1" applyBorder="1" applyAlignment="1">
      <alignment horizontal="center" vertical="center" wrapText="1"/>
    </xf>
    <xf numFmtId="0" fontId="38" fillId="0" borderId="1" xfId="9" applyFont="1" applyFill="1" applyBorder="1" applyAlignment="1">
      <alignment horizontal="left" vertical="top" wrapText="1"/>
    </xf>
    <xf numFmtId="0" fontId="38" fillId="0" borderId="8" xfId="5" applyFont="1" applyFill="1" applyBorder="1" applyAlignment="1">
      <alignment vertical="center"/>
    </xf>
    <xf numFmtId="0" fontId="38" fillId="0" borderId="8" xfId="14" applyFont="1" applyFill="1" applyBorder="1" applyAlignment="1">
      <alignment vertical="center"/>
    </xf>
    <xf numFmtId="0" fontId="38" fillId="0" borderId="15" xfId="3" applyFont="1" applyFill="1" applyBorder="1" applyAlignment="1">
      <alignment vertical="top" wrapText="1"/>
    </xf>
    <xf numFmtId="0" fontId="38" fillId="0" borderId="18" xfId="3" applyFont="1" applyFill="1" applyBorder="1" applyAlignment="1">
      <alignment vertical="top" wrapText="1"/>
    </xf>
    <xf numFmtId="165" fontId="38" fillId="0" borderId="8" xfId="5" applyNumberFormat="1" applyFont="1" applyFill="1" applyBorder="1" applyAlignment="1">
      <alignment horizontal="left" vertical="center" wrapText="1"/>
    </xf>
    <xf numFmtId="0" fontId="38" fillId="0" borderId="7" xfId="3" applyFont="1" applyFill="1" applyBorder="1" applyAlignment="1">
      <alignment vertical="top" wrapText="1"/>
    </xf>
    <xf numFmtId="0" fontId="37" fillId="0" borderId="7" xfId="3" applyFont="1" applyFill="1" applyBorder="1" applyAlignment="1">
      <alignment vertical="top" wrapText="1"/>
    </xf>
    <xf numFmtId="165" fontId="38" fillId="0" borderId="8" xfId="5" applyNumberFormat="1" applyFont="1" applyFill="1" applyBorder="1" applyAlignment="1">
      <alignment vertical="center" wrapText="1"/>
    </xf>
    <xf numFmtId="0" fontId="38" fillId="0" borderId="7" xfId="3" applyFont="1" applyFill="1" applyBorder="1" applyAlignment="1">
      <alignment horizontal="center" vertical="center" wrapText="1"/>
    </xf>
    <xf numFmtId="171" fontId="38" fillId="0" borderId="1" xfId="12" applyNumberFormat="1" applyFont="1" applyFill="1" applyBorder="1" applyAlignment="1" applyProtection="1">
      <alignment horizontal="left" vertical="center" wrapText="1"/>
    </xf>
    <xf numFmtId="49" fontId="38" fillId="0" borderId="1" xfId="12" applyNumberFormat="1" applyFont="1" applyFill="1" applyBorder="1" applyAlignment="1" applyProtection="1">
      <alignment horizontal="center" vertical="center" wrapText="1"/>
    </xf>
    <xf numFmtId="0" fontId="38" fillId="0" borderId="1" xfId="9" applyFont="1" applyFill="1" applyBorder="1" applyAlignment="1">
      <alignment horizontal="justify" vertical="top" wrapText="1"/>
    </xf>
    <xf numFmtId="171" fontId="38" fillId="0" borderId="1" xfId="5" applyNumberFormat="1" applyFont="1" applyFill="1" applyBorder="1" applyAlignment="1">
      <alignment vertical="center" wrapText="1"/>
    </xf>
    <xf numFmtId="172" fontId="38" fillId="0" borderId="1" xfId="5" applyNumberFormat="1" applyFont="1" applyFill="1" applyBorder="1" applyAlignment="1">
      <alignment horizontal="left" vertical="center" wrapText="1" indent="2"/>
    </xf>
    <xf numFmtId="49" fontId="38" fillId="0" borderId="1" xfId="0" applyNumberFormat="1" applyFont="1" applyFill="1" applyBorder="1" applyAlignment="1">
      <alignment horizontal="center" vertical="center" wrapText="1"/>
    </xf>
    <xf numFmtId="0" fontId="38" fillId="0" borderId="1" xfId="4" applyFont="1" applyFill="1" applyBorder="1" applyAlignment="1">
      <alignment horizontal="left" vertical="center" wrapText="1"/>
    </xf>
    <xf numFmtId="0" fontId="38" fillId="0" borderId="1" xfId="4" applyFont="1" applyFill="1" applyBorder="1" applyAlignment="1">
      <alignment horizontal="left" vertical="top" wrapText="1"/>
    </xf>
    <xf numFmtId="171" fontId="64" fillId="0" borderId="32" xfId="5" applyNumberFormat="1" applyFont="1" applyFill="1" applyBorder="1" applyAlignment="1">
      <alignment horizontal="left" vertical="center" wrapText="1"/>
    </xf>
    <xf numFmtId="171" fontId="64" fillId="0" borderId="2" xfId="5" applyNumberFormat="1" applyFont="1" applyFill="1" applyBorder="1" applyAlignment="1">
      <alignment horizontal="left" vertical="center" wrapText="1"/>
    </xf>
    <xf numFmtId="171" fontId="64" fillId="0" borderId="1" xfId="5" applyNumberFormat="1" applyFont="1" applyFill="1" applyBorder="1" applyAlignment="1">
      <alignment horizontal="left" vertical="center" wrapText="1"/>
    </xf>
    <xf numFmtId="0" fontId="64" fillId="0" borderId="0" xfId="9" applyFont="1" applyFill="1" applyBorder="1" applyAlignment="1">
      <alignment wrapText="1"/>
    </xf>
    <xf numFmtId="171" fontId="64" fillId="0" borderId="7" xfId="5" applyNumberFormat="1" applyFont="1" applyFill="1" applyBorder="1" applyAlignment="1">
      <alignment vertical="center" wrapText="1"/>
    </xf>
    <xf numFmtId="171" fontId="64" fillId="0" borderId="1" xfId="5" applyNumberFormat="1" applyFont="1" applyFill="1" applyBorder="1" applyAlignment="1">
      <alignment horizontal="left" vertical="top" wrapText="1"/>
    </xf>
    <xf numFmtId="0" fontId="64" fillId="0" borderId="7" xfId="9" applyFont="1" applyFill="1" applyBorder="1" applyAlignment="1">
      <alignment horizontal="left" vertical="center" wrapText="1"/>
    </xf>
    <xf numFmtId="171" fontId="64" fillId="0" borderId="1" xfId="12" applyNumberFormat="1" applyFont="1" applyFill="1" applyBorder="1" applyAlignment="1" applyProtection="1">
      <alignment horizontal="left" vertical="center" wrapText="1"/>
    </xf>
    <xf numFmtId="0" fontId="38" fillId="0" borderId="7" xfId="9" applyFont="1" applyFill="1" applyBorder="1" applyAlignment="1">
      <alignment vertical="top" wrapText="1"/>
    </xf>
    <xf numFmtId="0" fontId="64" fillId="0" borderId="1" xfId="8" applyFont="1" applyFill="1" applyBorder="1" applyAlignment="1">
      <alignment horizontal="left" vertical="center" wrapText="1"/>
    </xf>
    <xf numFmtId="0" fontId="64" fillId="0" borderId="7" xfId="3" applyFont="1" applyFill="1" applyBorder="1" applyAlignment="1">
      <alignment horizontal="left" vertical="center" wrapText="1"/>
    </xf>
    <xf numFmtId="167" fontId="64" fillId="0" borderId="37" xfId="5" applyNumberFormat="1" applyFont="1" applyFill="1" applyBorder="1" applyAlignment="1">
      <alignment horizontal="right" vertical="center" wrapText="1"/>
    </xf>
    <xf numFmtId="167" fontId="64" fillId="0" borderId="31" xfId="5" applyNumberFormat="1" applyFont="1" applyFill="1" applyBorder="1" applyAlignment="1">
      <alignment horizontal="right" vertical="center" wrapText="1"/>
    </xf>
    <xf numFmtId="167" fontId="64" fillId="0" borderId="20" xfId="5" applyNumberFormat="1" applyFont="1" applyFill="1" applyBorder="1" applyAlignment="1">
      <alignment horizontal="right" vertical="center" wrapText="1"/>
    </xf>
    <xf numFmtId="167" fontId="64" fillId="0" borderId="9" xfId="5" applyNumberFormat="1" applyFont="1" applyFill="1" applyBorder="1" applyAlignment="1">
      <alignment horizontal="right" vertical="center"/>
    </xf>
    <xf numFmtId="167" fontId="11" fillId="0" borderId="9" xfId="5" applyNumberFormat="1" applyFont="1" applyFill="1" applyBorder="1" applyAlignment="1">
      <alignment horizontal="right" vertical="center"/>
    </xf>
    <xf numFmtId="166" fontId="11" fillId="0" borderId="9" xfId="25" applyNumberFormat="1" applyFont="1" applyFill="1" applyBorder="1" applyAlignment="1">
      <alignment horizontal="right" vertical="center" wrapText="1"/>
    </xf>
    <xf numFmtId="167" fontId="11" fillId="0" borderId="34" xfId="5" applyNumberFormat="1" applyFont="1" applyFill="1" applyBorder="1" applyAlignment="1">
      <alignment horizontal="right" vertical="center"/>
    </xf>
    <xf numFmtId="167" fontId="11" fillId="0" borderId="9" xfId="5" applyNumberFormat="1" applyFont="1" applyFill="1" applyBorder="1" applyAlignment="1">
      <alignment horizontal="right" vertical="center" wrapText="1"/>
    </xf>
    <xf numFmtId="167" fontId="64" fillId="0" borderId="9" xfId="5" applyNumberFormat="1" applyFont="1" applyFill="1" applyBorder="1" applyAlignment="1">
      <alignment horizontal="right" vertical="center" wrapText="1"/>
    </xf>
    <xf numFmtId="167" fontId="64" fillId="0" borderId="9" xfId="14" applyNumberFormat="1" applyFont="1" applyFill="1" applyBorder="1" applyAlignment="1">
      <alignment horizontal="right" vertical="center"/>
    </xf>
    <xf numFmtId="167" fontId="11" fillId="0" borderId="9" xfId="14" applyNumberFormat="1" applyFont="1" applyFill="1" applyBorder="1" applyAlignment="1">
      <alignment horizontal="right" vertical="center"/>
    </xf>
    <xf numFmtId="167" fontId="65" fillId="0" borderId="64" xfId="0" applyNumberFormat="1" applyFont="1" applyFill="1" applyBorder="1" applyAlignment="1">
      <alignment horizontal="right" vertical="center" wrapText="1"/>
    </xf>
    <xf numFmtId="167" fontId="45" fillId="0" borderId="9" xfId="5" applyNumberFormat="1" applyFont="1" applyFill="1" applyBorder="1" applyAlignment="1">
      <alignment horizontal="right" vertical="center" wrapText="1"/>
    </xf>
    <xf numFmtId="167" fontId="45" fillId="0" borderId="3" xfId="5" applyNumberFormat="1" applyFont="1" applyFill="1" applyBorder="1" applyAlignment="1">
      <alignment horizontal="right" vertical="center" wrapText="1"/>
    </xf>
    <xf numFmtId="167" fontId="66" fillId="0" borderId="2" xfId="5" applyNumberFormat="1" applyFont="1" applyFill="1" applyBorder="1" applyAlignment="1">
      <alignment horizontal="right" vertical="center" wrapText="1"/>
    </xf>
    <xf numFmtId="167" fontId="45" fillId="0" borderId="1" xfId="5" applyNumberFormat="1" applyFont="1" applyFill="1" applyBorder="1" applyAlignment="1">
      <alignment horizontal="right" vertical="center" wrapText="1"/>
    </xf>
    <xf numFmtId="167" fontId="45" fillId="0" borderId="23" xfId="5" applyNumberFormat="1" applyFont="1" applyFill="1" applyBorder="1" applyAlignment="1">
      <alignment horizontal="right" vertical="center" wrapText="1"/>
    </xf>
    <xf numFmtId="167" fontId="45" fillId="0" borderId="36" xfId="5" applyNumberFormat="1" applyFont="1" applyFill="1" applyBorder="1" applyAlignment="1">
      <alignment horizontal="right" vertical="center" wrapText="1"/>
    </xf>
    <xf numFmtId="167" fontId="66" fillId="0" borderId="32" xfId="5" applyNumberFormat="1" applyFont="1" applyFill="1" applyBorder="1" applyAlignment="1">
      <alignment horizontal="right" vertical="center" wrapText="1"/>
    </xf>
    <xf numFmtId="167" fontId="66" fillId="0" borderId="1" xfId="5" applyNumberFormat="1" applyFont="1" applyFill="1" applyBorder="1" applyAlignment="1">
      <alignment horizontal="right" vertical="center" wrapText="1"/>
    </xf>
    <xf numFmtId="173" fontId="64" fillId="0" borderId="1" xfId="5" applyNumberFormat="1" applyFont="1" applyFill="1" applyBorder="1" applyAlignment="1">
      <alignment horizontal="right" vertical="center" wrapText="1"/>
    </xf>
    <xf numFmtId="173" fontId="11" fillId="0" borderId="1" xfId="5" applyNumberFormat="1" applyFont="1" applyFill="1" applyBorder="1" applyAlignment="1">
      <alignment horizontal="right" vertical="center" wrapText="1"/>
    </xf>
    <xf numFmtId="167" fontId="45" fillId="0" borderId="4" xfId="5" applyNumberFormat="1" applyFont="1" applyFill="1" applyBorder="1" applyAlignment="1">
      <alignment horizontal="right" vertical="center" wrapText="1"/>
    </xf>
    <xf numFmtId="165" fontId="45" fillId="0" borderId="0" xfId="24" applyNumberFormat="1" applyFont="1" applyFill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5" fillId="0" borderId="0" xfId="3" applyFont="1" applyFill="1" applyAlignment="1">
      <alignment horizontal="center" vertical="center"/>
    </xf>
    <xf numFmtId="167" fontId="25" fillId="0" borderId="0" xfId="7" applyNumberFormat="1" applyFont="1" applyFill="1" applyAlignment="1">
      <alignment horizontal="right"/>
    </xf>
    <xf numFmtId="0" fontId="25" fillId="0" borderId="0" xfId="7" applyFont="1" applyFill="1" applyAlignment="1">
      <alignment horizontal="right"/>
    </xf>
    <xf numFmtId="0" fontId="25" fillId="0" borderId="0" xfId="7" applyFont="1" applyFill="1" applyAlignment="1">
      <alignment horizontal="right"/>
    </xf>
    <xf numFmtId="167" fontId="5" fillId="0" borderId="0" xfId="3" applyNumberFormat="1" applyFont="1" applyFill="1" applyAlignment="1">
      <alignment horizontal="right" vertical="center"/>
    </xf>
    <xf numFmtId="171" fontId="5" fillId="0" borderId="1" xfId="5" applyNumberFormat="1" applyFont="1" applyFill="1" applyBorder="1" applyAlignment="1">
      <alignment horizontal="left" vertical="center" wrapText="1" indent="2"/>
    </xf>
    <xf numFmtId="0" fontId="65" fillId="0" borderId="1" xfId="0" applyFont="1" applyFill="1" applyBorder="1" applyAlignment="1">
      <alignment vertical="center" wrapText="1"/>
    </xf>
    <xf numFmtId="171" fontId="11" fillId="0" borderId="1" xfId="5" applyNumberFormat="1" applyFont="1" applyFill="1" applyBorder="1" applyAlignment="1">
      <alignment horizontal="left" vertical="center" wrapText="1"/>
    </xf>
    <xf numFmtId="171" fontId="11" fillId="0" borderId="1" xfId="5" applyNumberFormat="1" applyFont="1" applyFill="1" applyBorder="1" applyAlignment="1">
      <alignment horizontal="left" vertical="center" wrapText="1" indent="2"/>
    </xf>
    <xf numFmtId="0" fontId="37" fillId="0" borderId="29" xfId="5" applyFont="1" applyFill="1" applyBorder="1" applyAlignment="1">
      <alignment horizontal="center" vertical="center" wrapText="1"/>
    </xf>
    <xf numFmtId="171" fontId="37" fillId="0" borderId="26" xfId="5" applyNumberFormat="1" applyFont="1" applyFill="1" applyBorder="1" applyAlignment="1">
      <alignment horizontal="center" vertical="center" wrapText="1"/>
    </xf>
    <xf numFmtId="165" fontId="37" fillId="0" borderId="26" xfId="5" applyNumberFormat="1" applyFont="1" applyFill="1" applyBorder="1" applyAlignment="1">
      <alignment horizontal="center" vertical="center" wrapText="1"/>
    </xf>
    <xf numFmtId="49" fontId="37" fillId="0" borderId="26" xfId="5" applyNumberFormat="1" applyFont="1" applyFill="1" applyBorder="1" applyAlignment="1">
      <alignment horizontal="center" vertical="center" wrapText="1"/>
    </xf>
    <xf numFmtId="167" fontId="37" fillId="0" borderId="26" xfId="5" applyNumberFormat="1" applyFont="1" applyFill="1" applyBorder="1" applyAlignment="1">
      <alignment horizontal="center" vertical="center" wrapText="1"/>
    </xf>
    <xf numFmtId="167" fontId="37" fillId="0" borderId="25" xfId="5" applyNumberFormat="1" applyFont="1" applyFill="1" applyBorder="1" applyAlignment="1">
      <alignment horizontal="center" vertical="center" wrapText="1"/>
    </xf>
    <xf numFmtId="0" fontId="5" fillId="0" borderId="24" xfId="5" applyFont="1" applyFill="1" applyBorder="1" applyAlignment="1">
      <alignment horizontal="center" vertical="center"/>
    </xf>
    <xf numFmtId="171" fontId="6" fillId="0" borderId="23" xfId="5" applyNumberFormat="1" applyFont="1" applyFill="1" applyBorder="1" applyAlignment="1">
      <alignment horizontal="left" vertical="center" wrapText="1"/>
    </xf>
    <xf numFmtId="165" fontId="6" fillId="0" borderId="23" xfId="5" applyNumberFormat="1" applyFont="1" applyFill="1" applyBorder="1" applyAlignment="1">
      <alignment horizontal="left" vertical="center" wrapText="1"/>
    </xf>
    <xf numFmtId="49" fontId="6" fillId="0" borderId="23" xfId="5" applyNumberFormat="1" applyFont="1" applyFill="1" applyBorder="1" applyAlignment="1">
      <alignment horizontal="center" vertical="center" wrapText="1"/>
    </xf>
    <xf numFmtId="167" fontId="6" fillId="0" borderId="23" xfId="5" applyNumberFormat="1" applyFont="1" applyFill="1" applyBorder="1" applyAlignment="1">
      <alignment horizontal="right" vertical="center" wrapText="1"/>
    </xf>
    <xf numFmtId="167" fontId="6" fillId="0" borderId="34" xfId="5" applyNumberFormat="1" applyFont="1" applyFill="1" applyBorder="1" applyAlignment="1">
      <alignment horizontal="right" vertical="center" wrapText="1"/>
    </xf>
    <xf numFmtId="0" fontId="37" fillId="0" borderId="61" xfId="5" applyFont="1" applyFill="1" applyBorder="1" applyAlignment="1">
      <alignment horizontal="center" vertical="center"/>
    </xf>
    <xf numFmtId="0" fontId="37" fillId="0" borderId="62" xfId="8" applyFont="1" applyFill="1" applyBorder="1" applyAlignment="1">
      <alignment horizontal="left" vertical="center" wrapText="1"/>
    </xf>
    <xf numFmtId="49" fontId="37" fillId="0" borderId="62" xfId="5" applyNumberFormat="1" applyFont="1" applyFill="1" applyBorder="1" applyAlignment="1">
      <alignment horizontal="center" vertical="center" wrapText="1"/>
    </xf>
    <xf numFmtId="167" fontId="37" fillId="0" borderId="62" xfId="5" applyNumberFormat="1" applyFont="1" applyFill="1" applyBorder="1" applyAlignment="1">
      <alignment horizontal="right" vertical="center" wrapText="1"/>
    </xf>
    <xf numFmtId="167" fontId="37" fillId="0" borderId="63" xfId="5" applyNumberFormat="1" applyFont="1" applyFill="1" applyBorder="1" applyAlignment="1">
      <alignment horizontal="right" vertical="center" wrapText="1"/>
    </xf>
    <xf numFmtId="167" fontId="37" fillId="0" borderId="1" xfId="5" applyNumberFormat="1" applyFont="1" applyFill="1" applyBorder="1" applyAlignment="1">
      <alignment horizontal="right" vertical="center" wrapText="1"/>
    </xf>
    <xf numFmtId="167" fontId="5" fillId="0" borderId="9" xfId="3" applyNumberFormat="1" applyFont="1" applyFill="1" applyBorder="1"/>
    <xf numFmtId="167" fontId="37" fillId="0" borderId="2" xfId="5" applyNumberFormat="1" applyFont="1" applyFill="1" applyBorder="1" applyAlignment="1">
      <alignment horizontal="right" vertical="center" wrapText="1"/>
    </xf>
    <xf numFmtId="167" fontId="37" fillId="0" borderId="1" xfId="5" applyNumberFormat="1" applyFont="1" applyFill="1" applyBorder="1" applyAlignment="1">
      <alignment horizontal="right" vertical="center"/>
    </xf>
    <xf numFmtId="167" fontId="38" fillId="0" borderId="1" xfId="5" applyNumberFormat="1" applyFont="1" applyFill="1" applyBorder="1" applyAlignment="1">
      <alignment horizontal="right" vertical="center"/>
    </xf>
    <xf numFmtId="49" fontId="38" fillId="0" borderId="1" xfId="5" applyNumberFormat="1" applyFont="1" applyFill="1" applyBorder="1" applyAlignment="1">
      <alignment horizontal="center" vertical="top" wrapText="1"/>
    </xf>
    <xf numFmtId="167" fontId="38" fillId="0" borderId="23" xfId="5" applyNumberFormat="1" applyFont="1" applyFill="1" applyBorder="1" applyAlignment="1">
      <alignment horizontal="right" vertical="center"/>
    </xf>
    <xf numFmtId="167" fontId="37" fillId="0" borderId="32" xfId="5" applyNumberFormat="1" applyFont="1" applyFill="1" applyBorder="1" applyAlignment="1">
      <alignment horizontal="right" vertical="center" wrapText="1"/>
    </xf>
    <xf numFmtId="167" fontId="38" fillId="0" borderId="1" xfId="5" applyNumberFormat="1" applyFont="1" applyFill="1" applyBorder="1" applyAlignment="1">
      <alignment horizontal="right" vertical="center" wrapText="1"/>
    </xf>
    <xf numFmtId="0" fontId="58" fillId="0" borderId="7" xfId="3" applyFont="1" applyFill="1" applyBorder="1" applyAlignment="1">
      <alignment horizontal="left" vertical="center" wrapText="1"/>
    </xf>
    <xf numFmtId="0" fontId="67" fillId="0" borderId="7" xfId="3" applyFont="1" applyFill="1" applyBorder="1" applyAlignment="1">
      <alignment horizontal="left" vertical="center" wrapText="1"/>
    </xf>
    <xf numFmtId="0" fontId="68" fillId="0" borderId="7" xfId="3" applyFont="1" applyFill="1" applyBorder="1" applyAlignment="1">
      <alignment horizontal="left" vertical="center" wrapText="1"/>
    </xf>
    <xf numFmtId="49" fontId="38" fillId="0" borderId="1" xfId="14" applyNumberFormat="1" applyFont="1" applyFill="1" applyBorder="1" applyAlignment="1">
      <alignment horizontal="center" vertical="top" wrapText="1"/>
    </xf>
    <xf numFmtId="167" fontId="67" fillId="0" borderId="1" xfId="14" applyNumberFormat="1" applyFont="1" applyFill="1" applyBorder="1" applyAlignment="1">
      <alignment horizontal="right" vertical="center"/>
    </xf>
    <xf numFmtId="167" fontId="67" fillId="0" borderId="9" xfId="14" applyNumberFormat="1" applyFont="1" applyFill="1" applyBorder="1" applyAlignment="1">
      <alignment horizontal="right" vertical="center"/>
    </xf>
    <xf numFmtId="0" fontId="58" fillId="0" borderId="8" xfId="14" applyFont="1" applyFill="1" applyBorder="1" applyAlignment="1">
      <alignment horizontal="center" vertical="center"/>
    </xf>
    <xf numFmtId="0" fontId="58" fillId="0" borderId="8" xfId="14" applyFont="1" applyFill="1" applyBorder="1" applyAlignment="1">
      <alignment vertical="center"/>
    </xf>
    <xf numFmtId="0" fontId="58" fillId="0" borderId="15" xfId="3" applyFont="1" applyFill="1" applyBorder="1" applyAlignment="1">
      <alignment vertical="top" wrapText="1"/>
    </xf>
    <xf numFmtId="0" fontId="58" fillId="0" borderId="18" xfId="3" applyFont="1" applyFill="1" applyBorder="1" applyAlignment="1">
      <alignment vertical="top" wrapText="1"/>
    </xf>
    <xf numFmtId="0" fontId="58" fillId="0" borderId="7" xfId="3" applyFont="1" applyFill="1" applyBorder="1" applyAlignment="1">
      <alignment vertical="top" wrapText="1"/>
    </xf>
    <xf numFmtId="0" fontId="58" fillId="0" borderId="7" xfId="3" applyFont="1" applyFill="1" applyBorder="1" applyAlignment="1">
      <alignment horizontal="center" vertical="center" wrapText="1"/>
    </xf>
    <xf numFmtId="167" fontId="58" fillId="0" borderId="1" xfId="14" applyNumberFormat="1" applyFont="1" applyFill="1" applyBorder="1" applyAlignment="1">
      <alignment horizontal="right" vertical="center"/>
    </xf>
    <xf numFmtId="167" fontId="58" fillId="0" borderId="9" xfId="14" applyNumberFormat="1" applyFont="1" applyFill="1" applyBorder="1" applyAlignment="1">
      <alignment horizontal="right" vertical="center"/>
    </xf>
    <xf numFmtId="171" fontId="38" fillId="0" borderId="2" xfId="5" applyNumberFormat="1" applyFont="1" applyFill="1" applyBorder="1" applyAlignment="1">
      <alignment horizontal="left" vertical="center" wrapText="1" indent="2"/>
    </xf>
    <xf numFmtId="165" fontId="38" fillId="0" borderId="2" xfId="5" applyNumberFormat="1" applyFont="1" applyFill="1" applyBorder="1" applyAlignment="1">
      <alignment horizontal="left" vertical="center" wrapText="1" indent="2"/>
    </xf>
    <xf numFmtId="49" fontId="38" fillId="0" borderId="2" xfId="5" applyNumberFormat="1" applyFont="1" applyFill="1" applyBorder="1" applyAlignment="1">
      <alignment horizontal="center" vertical="center" wrapText="1"/>
    </xf>
    <xf numFmtId="167" fontId="38" fillId="0" borderId="2" xfId="5" applyNumberFormat="1" applyFont="1" applyFill="1" applyBorder="1" applyAlignment="1">
      <alignment horizontal="right" vertical="center" wrapText="1"/>
    </xf>
    <xf numFmtId="167" fontId="38" fillId="0" borderId="20" xfId="5" applyNumberFormat="1" applyFont="1" applyFill="1" applyBorder="1" applyAlignment="1">
      <alignment horizontal="right" vertical="center" wrapText="1"/>
    </xf>
    <xf numFmtId="0" fontId="38" fillId="0" borderId="5" xfId="5" applyFont="1" applyFill="1" applyBorder="1" applyAlignment="1">
      <alignment vertical="center"/>
    </xf>
    <xf numFmtId="171" fontId="38" fillId="0" borderId="4" xfId="5" applyNumberFormat="1" applyFont="1" applyFill="1" applyBorder="1" applyAlignment="1">
      <alignment horizontal="left" vertical="center" wrapText="1" indent="2"/>
    </xf>
    <xf numFmtId="165" fontId="38" fillId="0" borderId="4" xfId="5" applyNumberFormat="1" applyFont="1" applyFill="1" applyBorder="1" applyAlignment="1">
      <alignment horizontal="left" vertical="center" wrapText="1" indent="2"/>
    </xf>
    <xf numFmtId="49" fontId="38" fillId="0" borderId="4" xfId="5" applyNumberFormat="1" applyFont="1" applyFill="1" applyBorder="1" applyAlignment="1">
      <alignment horizontal="center" vertical="center" wrapText="1"/>
    </xf>
    <xf numFmtId="167" fontId="38" fillId="0" borderId="4" xfId="5" applyNumberFormat="1" applyFont="1" applyFill="1" applyBorder="1" applyAlignment="1">
      <alignment horizontal="right" vertical="center" wrapText="1"/>
    </xf>
    <xf numFmtId="167" fontId="69" fillId="0" borderId="4" xfId="5" applyNumberFormat="1" applyFont="1" applyFill="1" applyBorder="1" applyAlignment="1">
      <alignment horizontal="right" vertical="center" wrapText="1"/>
    </xf>
    <xf numFmtId="167" fontId="38" fillId="0" borderId="3" xfId="5" applyNumberFormat="1" applyFont="1" applyFill="1" applyBorder="1" applyAlignment="1">
      <alignment horizontal="right" vertical="center" wrapText="1"/>
    </xf>
    <xf numFmtId="171" fontId="38" fillId="0" borderId="2" xfId="5" applyNumberFormat="1" applyFont="1" applyFill="1" applyBorder="1" applyAlignment="1">
      <alignment horizontal="left" vertical="center" wrapText="1"/>
    </xf>
    <xf numFmtId="165" fontId="38" fillId="0" borderId="2" xfId="5" applyNumberFormat="1" applyFont="1" applyFill="1" applyBorder="1" applyAlignment="1">
      <alignment horizontal="left" vertical="center" wrapText="1"/>
    </xf>
    <xf numFmtId="0" fontId="38" fillId="0" borderId="24" xfId="5" applyFont="1" applyFill="1" applyBorder="1" applyAlignment="1">
      <alignment vertical="center"/>
    </xf>
    <xf numFmtId="167" fontId="38" fillId="0" borderId="23" xfId="5" applyNumberFormat="1" applyFont="1" applyFill="1" applyBorder="1" applyAlignment="1">
      <alignment horizontal="right" vertical="center" wrapText="1"/>
    </xf>
    <xf numFmtId="167" fontId="38" fillId="0" borderId="34" xfId="5" applyNumberFormat="1" applyFont="1" applyFill="1" applyBorder="1" applyAlignment="1">
      <alignment horizontal="right" vertical="center" wrapText="1"/>
    </xf>
    <xf numFmtId="49" fontId="38" fillId="0" borderId="32" xfId="5" applyNumberFormat="1" applyFont="1" applyFill="1" applyBorder="1" applyAlignment="1">
      <alignment horizontal="center" vertical="center" wrapText="1"/>
    </xf>
    <xf numFmtId="167" fontId="38" fillId="0" borderId="32" xfId="5" applyNumberFormat="1" applyFont="1" applyFill="1" applyBorder="1" applyAlignment="1">
      <alignment horizontal="right" vertical="center" wrapText="1"/>
    </xf>
    <xf numFmtId="0" fontId="38" fillId="0" borderId="5" xfId="5" applyFont="1" applyFill="1" applyBorder="1" applyAlignment="1">
      <alignment horizontal="center" vertical="center"/>
    </xf>
    <xf numFmtId="0" fontId="5" fillId="0" borderId="0" xfId="3" applyFont="1" applyFill="1"/>
    <xf numFmtId="0" fontId="5" fillId="0" borderId="0" xfId="3" applyFont="1" applyFill="1" applyAlignment="1">
      <alignment horizontal="left" vertical="center"/>
    </xf>
    <xf numFmtId="0" fontId="5" fillId="0" borderId="0" xfId="3" applyFont="1" applyFill="1" applyAlignment="1">
      <alignment horizontal="center"/>
    </xf>
    <xf numFmtId="165" fontId="5" fillId="0" borderId="0" xfId="24" applyNumberFormat="1" applyFont="1" applyFill="1" applyAlignment="1">
      <alignment horizontal="right"/>
    </xf>
    <xf numFmtId="0" fontId="63" fillId="0" borderId="7" xfId="9" applyFont="1" applyFill="1" applyBorder="1" applyAlignment="1">
      <alignment horizontal="left" vertical="center" wrapText="1"/>
    </xf>
  </cellXfs>
  <cellStyles count="34">
    <cellStyle name="Денежный" xfId="2" builtinId="4"/>
    <cellStyle name="Денежный 2" xfId="30"/>
    <cellStyle name="Денежный 3" xfId="33"/>
    <cellStyle name="Обычный" xfId="0" builtinId="0"/>
    <cellStyle name="Обычный 2" xfId="4"/>
    <cellStyle name="Обычный 2 2" xfId="9"/>
    <cellStyle name="Обычный 2 3" xfId="31"/>
    <cellStyle name="Обычный 2_классификация" xfId="10"/>
    <cellStyle name="Обычный 3" xfId="11"/>
    <cellStyle name="Обычный 3 2" xfId="12"/>
    <cellStyle name="Обычный 4" xfId="13"/>
    <cellStyle name="Обычный_3 и 4 2012 г" xfId="7"/>
    <cellStyle name="Обычный_pril k resh_07092011" xfId="8"/>
    <cellStyle name="Обычный_Бюджет 2007" xfId="27"/>
    <cellStyle name="Обычный_Исполнение бюджета 2 квартал ПЕЧАТЬ" xfId="28"/>
    <cellStyle name="Обычный_классификация" xfId="3"/>
    <cellStyle name="Обычный_прил 12_pril181_01062011" xfId="6"/>
    <cellStyle name="Обычный_прил 12_pril181_01062011 2" xfId="29"/>
    <cellStyle name="Обычный_прил 12_pril181_01062011 3" xfId="32"/>
    <cellStyle name="Обычный_Приложения 1-9 к бюджету 2007 Поправка" xfId="5"/>
    <cellStyle name="Обычный_Приложения 9-15" xfId="14"/>
    <cellStyle name="Процентный 2" xfId="15"/>
    <cellStyle name="Процентный 2 2" xfId="16"/>
    <cellStyle name="Тысячи [0]_Лист1" xfId="17"/>
    <cellStyle name="Тысячи_Лист1" xfId="18"/>
    <cellStyle name="Финансовый" xfId="1" builtinId="3"/>
    <cellStyle name="Финансовый 2" xfId="19"/>
    <cellStyle name="Финансовый 2 10" xfId="20"/>
    <cellStyle name="Финансовый 2 11" xfId="21"/>
    <cellStyle name="Финансовый 2 8" xfId="22"/>
    <cellStyle name="Финансовый 2 9" xfId="23"/>
    <cellStyle name="Финансовый 3" xfId="24"/>
    <cellStyle name="Финансовый 4" xfId="25"/>
    <cellStyle name="Финансовый_3 и 4 2012 г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118"/>
  <sheetViews>
    <sheetView tabSelected="1" topLeftCell="A27" zoomScale="75" zoomScaleNormal="75" workbookViewId="0">
      <selection activeCell="G36" sqref="G36"/>
    </sheetView>
  </sheetViews>
  <sheetFormatPr defaultColWidth="9.140625" defaultRowHeight="15" x14ac:dyDescent="0.2"/>
  <cols>
    <col min="1" max="2" width="9.140625" style="483" customWidth="1"/>
    <col min="3" max="3" width="15.5703125" style="483" customWidth="1"/>
    <col min="4" max="5" width="9.140625" style="483" customWidth="1"/>
    <col min="6" max="6" width="19" style="483" customWidth="1"/>
    <col min="7" max="7" width="15.42578125" style="483" customWidth="1"/>
    <col min="8" max="8" width="18.28515625" style="483" customWidth="1"/>
    <col min="9" max="9" width="9.140625" style="483" customWidth="1"/>
    <col min="10" max="10" width="26.42578125" style="483" customWidth="1"/>
    <col min="11" max="11" width="9.140625" style="378" customWidth="1"/>
    <col min="12" max="12" width="5.85546875" style="378" customWidth="1"/>
    <col min="13" max="16" width="17.42578125" style="775" hidden="1" customWidth="1"/>
    <col min="17" max="17" width="18.28515625" style="485" hidden="1" customWidth="1"/>
    <col min="18" max="18" width="9.140625" style="483" hidden="1" customWidth="1"/>
    <col min="19" max="19" width="17.140625" style="483" hidden="1" customWidth="1"/>
    <col min="20" max="20" width="4.28515625" style="483" hidden="1" customWidth="1"/>
    <col min="21" max="21" width="17.140625" style="483" hidden="1" customWidth="1"/>
    <col min="22" max="22" width="13.28515625" style="483" customWidth="1"/>
    <col min="23" max="23" width="21" style="483" customWidth="1"/>
    <col min="24" max="256" width="9.140625" style="483"/>
    <col min="257" max="258" width="9.140625" style="483" customWidth="1"/>
    <col min="259" max="259" width="15.5703125" style="483" customWidth="1"/>
    <col min="260" max="261" width="9.140625" style="483" customWidth="1"/>
    <col min="262" max="262" width="19" style="483" customWidth="1"/>
    <col min="263" max="263" width="15.42578125" style="483" customWidth="1"/>
    <col min="264" max="264" width="18.28515625" style="483" customWidth="1"/>
    <col min="265" max="265" width="9.140625" style="483" customWidth="1"/>
    <col min="266" max="266" width="26.42578125" style="483" customWidth="1"/>
    <col min="267" max="267" width="9.140625" style="483" customWidth="1"/>
    <col min="268" max="268" width="7.5703125" style="483" customWidth="1"/>
    <col min="269" max="277" width="0" style="483" hidden="1" customWidth="1"/>
    <col min="278" max="278" width="9.140625" style="483" customWidth="1"/>
    <col min="279" max="279" width="21" style="483" customWidth="1"/>
    <col min="280" max="512" width="9.140625" style="483"/>
    <col min="513" max="514" width="9.140625" style="483" customWidth="1"/>
    <col min="515" max="515" width="15.5703125" style="483" customWidth="1"/>
    <col min="516" max="517" width="9.140625" style="483" customWidth="1"/>
    <col min="518" max="518" width="19" style="483" customWidth="1"/>
    <col min="519" max="519" width="15.42578125" style="483" customWidth="1"/>
    <col min="520" max="520" width="18.28515625" style="483" customWidth="1"/>
    <col min="521" max="521" width="9.140625" style="483" customWidth="1"/>
    <col min="522" max="522" width="26.42578125" style="483" customWidth="1"/>
    <col min="523" max="523" width="9.140625" style="483" customWidth="1"/>
    <col min="524" max="524" width="7.5703125" style="483" customWidth="1"/>
    <col min="525" max="533" width="0" style="483" hidden="1" customWidth="1"/>
    <col min="534" max="534" width="9.140625" style="483" customWidth="1"/>
    <col min="535" max="535" width="21" style="483" customWidth="1"/>
    <col min="536" max="768" width="9.140625" style="483"/>
    <col min="769" max="770" width="9.140625" style="483" customWidth="1"/>
    <col min="771" max="771" width="15.5703125" style="483" customWidth="1"/>
    <col min="772" max="773" width="9.140625" style="483" customWidth="1"/>
    <col min="774" max="774" width="19" style="483" customWidth="1"/>
    <col min="775" max="775" width="15.42578125" style="483" customWidth="1"/>
    <col min="776" max="776" width="18.28515625" style="483" customWidth="1"/>
    <col min="777" max="777" width="9.140625" style="483" customWidth="1"/>
    <col min="778" max="778" width="26.42578125" style="483" customWidth="1"/>
    <col min="779" max="779" width="9.140625" style="483" customWidth="1"/>
    <col min="780" max="780" width="7.5703125" style="483" customWidth="1"/>
    <col min="781" max="789" width="0" style="483" hidden="1" customWidth="1"/>
    <col min="790" max="790" width="9.140625" style="483" customWidth="1"/>
    <col min="791" max="791" width="21" style="483" customWidth="1"/>
    <col min="792" max="1024" width="9.140625" style="483"/>
    <col min="1025" max="1026" width="9.140625" style="483" customWidth="1"/>
    <col min="1027" max="1027" width="15.5703125" style="483" customWidth="1"/>
    <col min="1028" max="1029" width="9.140625" style="483" customWidth="1"/>
    <col min="1030" max="1030" width="19" style="483" customWidth="1"/>
    <col min="1031" max="1031" width="15.42578125" style="483" customWidth="1"/>
    <col min="1032" max="1032" width="18.28515625" style="483" customWidth="1"/>
    <col min="1033" max="1033" width="9.140625" style="483" customWidth="1"/>
    <col min="1034" max="1034" width="26.42578125" style="483" customWidth="1"/>
    <col min="1035" max="1035" width="9.140625" style="483" customWidth="1"/>
    <col min="1036" max="1036" width="7.5703125" style="483" customWidth="1"/>
    <col min="1037" max="1045" width="0" style="483" hidden="1" customWidth="1"/>
    <col min="1046" max="1046" width="9.140625" style="483" customWidth="1"/>
    <col min="1047" max="1047" width="21" style="483" customWidth="1"/>
    <col min="1048" max="1280" width="9.140625" style="483"/>
    <col min="1281" max="1282" width="9.140625" style="483" customWidth="1"/>
    <col min="1283" max="1283" width="15.5703125" style="483" customWidth="1"/>
    <col min="1284" max="1285" width="9.140625" style="483" customWidth="1"/>
    <col min="1286" max="1286" width="19" style="483" customWidth="1"/>
    <col min="1287" max="1287" width="15.42578125" style="483" customWidth="1"/>
    <col min="1288" max="1288" width="18.28515625" style="483" customWidth="1"/>
    <col min="1289" max="1289" width="9.140625" style="483" customWidth="1"/>
    <col min="1290" max="1290" width="26.42578125" style="483" customWidth="1"/>
    <col min="1291" max="1291" width="9.140625" style="483" customWidth="1"/>
    <col min="1292" max="1292" width="7.5703125" style="483" customWidth="1"/>
    <col min="1293" max="1301" width="0" style="483" hidden="1" customWidth="1"/>
    <col min="1302" max="1302" width="9.140625" style="483" customWidth="1"/>
    <col min="1303" max="1303" width="21" style="483" customWidth="1"/>
    <col min="1304" max="1536" width="9.140625" style="483"/>
    <col min="1537" max="1538" width="9.140625" style="483" customWidth="1"/>
    <col min="1539" max="1539" width="15.5703125" style="483" customWidth="1"/>
    <col min="1540" max="1541" width="9.140625" style="483" customWidth="1"/>
    <col min="1542" max="1542" width="19" style="483" customWidth="1"/>
    <col min="1543" max="1543" width="15.42578125" style="483" customWidth="1"/>
    <col min="1544" max="1544" width="18.28515625" style="483" customWidth="1"/>
    <col min="1545" max="1545" width="9.140625" style="483" customWidth="1"/>
    <col min="1546" max="1546" width="26.42578125" style="483" customWidth="1"/>
    <col min="1547" max="1547" width="9.140625" style="483" customWidth="1"/>
    <col min="1548" max="1548" width="7.5703125" style="483" customWidth="1"/>
    <col min="1549" max="1557" width="0" style="483" hidden="1" customWidth="1"/>
    <col min="1558" max="1558" width="9.140625" style="483" customWidth="1"/>
    <col min="1559" max="1559" width="21" style="483" customWidth="1"/>
    <col min="1560" max="1792" width="9.140625" style="483"/>
    <col min="1793" max="1794" width="9.140625" style="483" customWidth="1"/>
    <col min="1795" max="1795" width="15.5703125" style="483" customWidth="1"/>
    <col min="1796" max="1797" width="9.140625" style="483" customWidth="1"/>
    <col min="1798" max="1798" width="19" style="483" customWidth="1"/>
    <col min="1799" max="1799" width="15.42578125" style="483" customWidth="1"/>
    <col min="1800" max="1800" width="18.28515625" style="483" customWidth="1"/>
    <col min="1801" max="1801" width="9.140625" style="483" customWidth="1"/>
    <col min="1802" max="1802" width="26.42578125" style="483" customWidth="1"/>
    <col min="1803" max="1803" width="9.140625" style="483" customWidth="1"/>
    <col min="1804" max="1804" width="7.5703125" style="483" customWidth="1"/>
    <col min="1805" max="1813" width="0" style="483" hidden="1" customWidth="1"/>
    <col min="1814" max="1814" width="9.140625" style="483" customWidth="1"/>
    <col min="1815" max="1815" width="21" style="483" customWidth="1"/>
    <col min="1816" max="2048" width="9.140625" style="483"/>
    <col min="2049" max="2050" width="9.140625" style="483" customWidth="1"/>
    <col min="2051" max="2051" width="15.5703125" style="483" customWidth="1"/>
    <col min="2052" max="2053" width="9.140625" style="483" customWidth="1"/>
    <col min="2054" max="2054" width="19" style="483" customWidth="1"/>
    <col min="2055" max="2055" width="15.42578125" style="483" customWidth="1"/>
    <col min="2056" max="2056" width="18.28515625" style="483" customWidth="1"/>
    <col min="2057" max="2057" width="9.140625" style="483" customWidth="1"/>
    <col min="2058" max="2058" width="26.42578125" style="483" customWidth="1"/>
    <col min="2059" max="2059" width="9.140625" style="483" customWidth="1"/>
    <col min="2060" max="2060" width="7.5703125" style="483" customWidth="1"/>
    <col min="2061" max="2069" width="0" style="483" hidden="1" customWidth="1"/>
    <col min="2070" max="2070" width="9.140625" style="483" customWidth="1"/>
    <col min="2071" max="2071" width="21" style="483" customWidth="1"/>
    <col min="2072" max="2304" width="9.140625" style="483"/>
    <col min="2305" max="2306" width="9.140625" style="483" customWidth="1"/>
    <col min="2307" max="2307" width="15.5703125" style="483" customWidth="1"/>
    <col min="2308" max="2309" width="9.140625" style="483" customWidth="1"/>
    <col min="2310" max="2310" width="19" style="483" customWidth="1"/>
    <col min="2311" max="2311" width="15.42578125" style="483" customWidth="1"/>
    <col min="2312" max="2312" width="18.28515625" style="483" customWidth="1"/>
    <col min="2313" max="2313" width="9.140625" style="483" customWidth="1"/>
    <col min="2314" max="2314" width="26.42578125" style="483" customWidth="1"/>
    <col min="2315" max="2315" width="9.140625" style="483" customWidth="1"/>
    <col min="2316" max="2316" width="7.5703125" style="483" customWidth="1"/>
    <col min="2317" max="2325" width="0" style="483" hidden="1" customWidth="1"/>
    <col min="2326" max="2326" width="9.140625" style="483" customWidth="1"/>
    <col min="2327" max="2327" width="21" style="483" customWidth="1"/>
    <col min="2328" max="2560" width="9.140625" style="483"/>
    <col min="2561" max="2562" width="9.140625" style="483" customWidth="1"/>
    <col min="2563" max="2563" width="15.5703125" style="483" customWidth="1"/>
    <col min="2564" max="2565" width="9.140625" style="483" customWidth="1"/>
    <col min="2566" max="2566" width="19" style="483" customWidth="1"/>
    <col min="2567" max="2567" width="15.42578125" style="483" customWidth="1"/>
    <col min="2568" max="2568" width="18.28515625" style="483" customWidth="1"/>
    <col min="2569" max="2569" width="9.140625" style="483" customWidth="1"/>
    <col min="2570" max="2570" width="26.42578125" style="483" customWidth="1"/>
    <col min="2571" max="2571" width="9.140625" style="483" customWidth="1"/>
    <col min="2572" max="2572" width="7.5703125" style="483" customWidth="1"/>
    <col min="2573" max="2581" width="0" style="483" hidden="1" customWidth="1"/>
    <col min="2582" max="2582" width="9.140625" style="483" customWidth="1"/>
    <col min="2583" max="2583" width="21" style="483" customWidth="1"/>
    <col min="2584" max="2816" width="9.140625" style="483"/>
    <col min="2817" max="2818" width="9.140625" style="483" customWidth="1"/>
    <col min="2819" max="2819" width="15.5703125" style="483" customWidth="1"/>
    <col min="2820" max="2821" width="9.140625" style="483" customWidth="1"/>
    <col min="2822" max="2822" width="19" style="483" customWidth="1"/>
    <col min="2823" max="2823" width="15.42578125" style="483" customWidth="1"/>
    <col min="2824" max="2824" width="18.28515625" style="483" customWidth="1"/>
    <col min="2825" max="2825" width="9.140625" style="483" customWidth="1"/>
    <col min="2826" max="2826" width="26.42578125" style="483" customWidth="1"/>
    <col min="2827" max="2827" width="9.140625" style="483" customWidth="1"/>
    <col min="2828" max="2828" width="7.5703125" style="483" customWidth="1"/>
    <col min="2829" max="2837" width="0" style="483" hidden="1" customWidth="1"/>
    <col min="2838" max="2838" width="9.140625" style="483" customWidth="1"/>
    <col min="2839" max="2839" width="21" style="483" customWidth="1"/>
    <col min="2840" max="3072" width="9.140625" style="483"/>
    <col min="3073" max="3074" width="9.140625" style="483" customWidth="1"/>
    <col min="3075" max="3075" width="15.5703125" style="483" customWidth="1"/>
    <col min="3076" max="3077" width="9.140625" style="483" customWidth="1"/>
    <col min="3078" max="3078" width="19" style="483" customWidth="1"/>
    <col min="3079" max="3079" width="15.42578125" style="483" customWidth="1"/>
    <col min="3080" max="3080" width="18.28515625" style="483" customWidth="1"/>
    <col min="3081" max="3081" width="9.140625" style="483" customWidth="1"/>
    <col min="3082" max="3082" width="26.42578125" style="483" customWidth="1"/>
    <col min="3083" max="3083" width="9.140625" style="483" customWidth="1"/>
    <col min="3084" max="3084" width="7.5703125" style="483" customWidth="1"/>
    <col min="3085" max="3093" width="0" style="483" hidden="1" customWidth="1"/>
    <col min="3094" max="3094" width="9.140625" style="483" customWidth="1"/>
    <col min="3095" max="3095" width="21" style="483" customWidth="1"/>
    <col min="3096" max="3328" width="9.140625" style="483"/>
    <col min="3329" max="3330" width="9.140625" style="483" customWidth="1"/>
    <col min="3331" max="3331" width="15.5703125" style="483" customWidth="1"/>
    <col min="3332" max="3333" width="9.140625" style="483" customWidth="1"/>
    <col min="3334" max="3334" width="19" style="483" customWidth="1"/>
    <col min="3335" max="3335" width="15.42578125" style="483" customWidth="1"/>
    <col min="3336" max="3336" width="18.28515625" style="483" customWidth="1"/>
    <col min="3337" max="3337" width="9.140625" style="483" customWidth="1"/>
    <col min="3338" max="3338" width="26.42578125" style="483" customWidth="1"/>
    <col min="3339" max="3339" width="9.140625" style="483" customWidth="1"/>
    <col min="3340" max="3340" width="7.5703125" style="483" customWidth="1"/>
    <col min="3341" max="3349" width="0" style="483" hidden="1" customWidth="1"/>
    <col min="3350" max="3350" width="9.140625" style="483" customWidth="1"/>
    <col min="3351" max="3351" width="21" style="483" customWidth="1"/>
    <col min="3352" max="3584" width="9.140625" style="483"/>
    <col min="3585" max="3586" width="9.140625" style="483" customWidth="1"/>
    <col min="3587" max="3587" width="15.5703125" style="483" customWidth="1"/>
    <col min="3588" max="3589" width="9.140625" style="483" customWidth="1"/>
    <col min="3590" max="3590" width="19" style="483" customWidth="1"/>
    <col min="3591" max="3591" width="15.42578125" style="483" customWidth="1"/>
    <col min="3592" max="3592" width="18.28515625" style="483" customWidth="1"/>
    <col min="3593" max="3593" width="9.140625" style="483" customWidth="1"/>
    <col min="3594" max="3594" width="26.42578125" style="483" customWidth="1"/>
    <col min="3595" max="3595" width="9.140625" style="483" customWidth="1"/>
    <col min="3596" max="3596" width="7.5703125" style="483" customWidth="1"/>
    <col min="3597" max="3605" width="0" style="483" hidden="1" customWidth="1"/>
    <col min="3606" max="3606" width="9.140625" style="483" customWidth="1"/>
    <col min="3607" max="3607" width="21" style="483" customWidth="1"/>
    <col min="3608" max="3840" width="9.140625" style="483"/>
    <col min="3841" max="3842" width="9.140625" style="483" customWidth="1"/>
    <col min="3843" max="3843" width="15.5703125" style="483" customWidth="1"/>
    <col min="3844" max="3845" width="9.140625" style="483" customWidth="1"/>
    <col min="3846" max="3846" width="19" style="483" customWidth="1"/>
    <col min="3847" max="3847" width="15.42578125" style="483" customWidth="1"/>
    <col min="3848" max="3848" width="18.28515625" style="483" customWidth="1"/>
    <col min="3849" max="3849" width="9.140625" style="483" customWidth="1"/>
    <col min="3850" max="3850" width="26.42578125" style="483" customWidth="1"/>
    <col min="3851" max="3851" width="9.140625" style="483" customWidth="1"/>
    <col min="3852" max="3852" width="7.5703125" style="483" customWidth="1"/>
    <col min="3853" max="3861" width="0" style="483" hidden="1" customWidth="1"/>
    <col min="3862" max="3862" width="9.140625" style="483" customWidth="1"/>
    <col min="3863" max="3863" width="21" style="483" customWidth="1"/>
    <col min="3864" max="4096" width="9.140625" style="483"/>
    <col min="4097" max="4098" width="9.140625" style="483" customWidth="1"/>
    <col min="4099" max="4099" width="15.5703125" style="483" customWidth="1"/>
    <col min="4100" max="4101" width="9.140625" style="483" customWidth="1"/>
    <col min="4102" max="4102" width="19" style="483" customWidth="1"/>
    <col min="4103" max="4103" width="15.42578125" style="483" customWidth="1"/>
    <col min="4104" max="4104" width="18.28515625" style="483" customWidth="1"/>
    <col min="4105" max="4105" width="9.140625" style="483" customWidth="1"/>
    <col min="4106" max="4106" width="26.42578125" style="483" customWidth="1"/>
    <col min="4107" max="4107" width="9.140625" style="483" customWidth="1"/>
    <col min="4108" max="4108" width="7.5703125" style="483" customWidth="1"/>
    <col min="4109" max="4117" width="0" style="483" hidden="1" customWidth="1"/>
    <col min="4118" max="4118" width="9.140625" style="483" customWidth="1"/>
    <col min="4119" max="4119" width="21" style="483" customWidth="1"/>
    <col min="4120" max="4352" width="9.140625" style="483"/>
    <col min="4353" max="4354" width="9.140625" style="483" customWidth="1"/>
    <col min="4355" max="4355" width="15.5703125" style="483" customWidth="1"/>
    <col min="4356" max="4357" width="9.140625" style="483" customWidth="1"/>
    <col min="4358" max="4358" width="19" style="483" customWidth="1"/>
    <col min="4359" max="4359" width="15.42578125" style="483" customWidth="1"/>
    <col min="4360" max="4360" width="18.28515625" style="483" customWidth="1"/>
    <col min="4361" max="4361" width="9.140625" style="483" customWidth="1"/>
    <col min="4362" max="4362" width="26.42578125" style="483" customWidth="1"/>
    <col min="4363" max="4363" width="9.140625" style="483" customWidth="1"/>
    <col min="4364" max="4364" width="7.5703125" style="483" customWidth="1"/>
    <col min="4365" max="4373" width="0" style="483" hidden="1" customWidth="1"/>
    <col min="4374" max="4374" width="9.140625" style="483" customWidth="1"/>
    <col min="4375" max="4375" width="21" style="483" customWidth="1"/>
    <col min="4376" max="4608" width="9.140625" style="483"/>
    <col min="4609" max="4610" width="9.140625" style="483" customWidth="1"/>
    <col min="4611" max="4611" width="15.5703125" style="483" customWidth="1"/>
    <col min="4612" max="4613" width="9.140625" style="483" customWidth="1"/>
    <col min="4614" max="4614" width="19" style="483" customWidth="1"/>
    <col min="4615" max="4615" width="15.42578125" style="483" customWidth="1"/>
    <col min="4616" max="4616" width="18.28515625" style="483" customWidth="1"/>
    <col min="4617" max="4617" width="9.140625" style="483" customWidth="1"/>
    <col min="4618" max="4618" width="26.42578125" style="483" customWidth="1"/>
    <col min="4619" max="4619" width="9.140625" style="483" customWidth="1"/>
    <col min="4620" max="4620" width="7.5703125" style="483" customWidth="1"/>
    <col min="4621" max="4629" width="0" style="483" hidden="1" customWidth="1"/>
    <col min="4630" max="4630" width="9.140625" style="483" customWidth="1"/>
    <col min="4631" max="4631" width="21" style="483" customWidth="1"/>
    <col min="4632" max="4864" width="9.140625" style="483"/>
    <col min="4865" max="4866" width="9.140625" style="483" customWidth="1"/>
    <col min="4867" max="4867" width="15.5703125" style="483" customWidth="1"/>
    <col min="4868" max="4869" width="9.140625" style="483" customWidth="1"/>
    <col min="4870" max="4870" width="19" style="483" customWidth="1"/>
    <col min="4871" max="4871" width="15.42578125" style="483" customWidth="1"/>
    <col min="4872" max="4872" width="18.28515625" style="483" customWidth="1"/>
    <col min="4873" max="4873" width="9.140625" style="483" customWidth="1"/>
    <col min="4874" max="4874" width="26.42578125" style="483" customWidth="1"/>
    <col min="4875" max="4875" width="9.140625" style="483" customWidth="1"/>
    <col min="4876" max="4876" width="7.5703125" style="483" customWidth="1"/>
    <col min="4877" max="4885" width="0" style="483" hidden="1" customWidth="1"/>
    <col min="4886" max="4886" width="9.140625" style="483" customWidth="1"/>
    <col min="4887" max="4887" width="21" style="483" customWidth="1"/>
    <col min="4888" max="5120" width="9.140625" style="483"/>
    <col min="5121" max="5122" width="9.140625" style="483" customWidth="1"/>
    <col min="5123" max="5123" width="15.5703125" style="483" customWidth="1"/>
    <col min="5124" max="5125" width="9.140625" style="483" customWidth="1"/>
    <col min="5126" max="5126" width="19" style="483" customWidth="1"/>
    <col min="5127" max="5127" width="15.42578125" style="483" customWidth="1"/>
    <col min="5128" max="5128" width="18.28515625" style="483" customWidth="1"/>
    <col min="5129" max="5129" width="9.140625" style="483" customWidth="1"/>
    <col min="5130" max="5130" width="26.42578125" style="483" customWidth="1"/>
    <col min="5131" max="5131" width="9.140625" style="483" customWidth="1"/>
    <col min="5132" max="5132" width="7.5703125" style="483" customWidth="1"/>
    <col min="5133" max="5141" width="0" style="483" hidden="1" customWidth="1"/>
    <col min="5142" max="5142" width="9.140625" style="483" customWidth="1"/>
    <col min="5143" max="5143" width="21" style="483" customWidth="1"/>
    <col min="5144" max="5376" width="9.140625" style="483"/>
    <col min="5377" max="5378" width="9.140625" style="483" customWidth="1"/>
    <col min="5379" max="5379" width="15.5703125" style="483" customWidth="1"/>
    <col min="5380" max="5381" width="9.140625" style="483" customWidth="1"/>
    <col min="5382" max="5382" width="19" style="483" customWidth="1"/>
    <col min="5383" max="5383" width="15.42578125" style="483" customWidth="1"/>
    <col min="5384" max="5384" width="18.28515625" style="483" customWidth="1"/>
    <col min="5385" max="5385" width="9.140625" style="483" customWidth="1"/>
    <col min="5386" max="5386" width="26.42578125" style="483" customWidth="1"/>
    <col min="5387" max="5387" width="9.140625" style="483" customWidth="1"/>
    <col min="5388" max="5388" width="7.5703125" style="483" customWidth="1"/>
    <col min="5389" max="5397" width="0" style="483" hidden="1" customWidth="1"/>
    <col min="5398" max="5398" width="9.140625" style="483" customWidth="1"/>
    <col min="5399" max="5399" width="21" style="483" customWidth="1"/>
    <col min="5400" max="5632" width="9.140625" style="483"/>
    <col min="5633" max="5634" width="9.140625" style="483" customWidth="1"/>
    <col min="5635" max="5635" width="15.5703125" style="483" customWidth="1"/>
    <col min="5636" max="5637" width="9.140625" style="483" customWidth="1"/>
    <col min="5638" max="5638" width="19" style="483" customWidth="1"/>
    <col min="5639" max="5639" width="15.42578125" style="483" customWidth="1"/>
    <col min="5640" max="5640" width="18.28515625" style="483" customWidth="1"/>
    <col min="5641" max="5641" width="9.140625" style="483" customWidth="1"/>
    <col min="5642" max="5642" width="26.42578125" style="483" customWidth="1"/>
    <col min="5643" max="5643" width="9.140625" style="483" customWidth="1"/>
    <col min="5644" max="5644" width="7.5703125" style="483" customWidth="1"/>
    <col min="5645" max="5653" width="0" style="483" hidden="1" customWidth="1"/>
    <col min="5654" max="5654" width="9.140625" style="483" customWidth="1"/>
    <col min="5655" max="5655" width="21" style="483" customWidth="1"/>
    <col min="5656" max="5888" width="9.140625" style="483"/>
    <col min="5889" max="5890" width="9.140625" style="483" customWidth="1"/>
    <col min="5891" max="5891" width="15.5703125" style="483" customWidth="1"/>
    <col min="5892" max="5893" width="9.140625" style="483" customWidth="1"/>
    <col min="5894" max="5894" width="19" style="483" customWidth="1"/>
    <col min="5895" max="5895" width="15.42578125" style="483" customWidth="1"/>
    <col min="5896" max="5896" width="18.28515625" style="483" customWidth="1"/>
    <col min="5897" max="5897" width="9.140625" style="483" customWidth="1"/>
    <col min="5898" max="5898" width="26.42578125" style="483" customWidth="1"/>
    <col min="5899" max="5899" width="9.140625" style="483" customWidth="1"/>
    <col min="5900" max="5900" width="7.5703125" style="483" customWidth="1"/>
    <col min="5901" max="5909" width="0" style="483" hidden="1" customWidth="1"/>
    <col min="5910" max="5910" width="9.140625" style="483" customWidth="1"/>
    <col min="5911" max="5911" width="21" style="483" customWidth="1"/>
    <col min="5912" max="6144" width="9.140625" style="483"/>
    <col min="6145" max="6146" width="9.140625" style="483" customWidth="1"/>
    <col min="6147" max="6147" width="15.5703125" style="483" customWidth="1"/>
    <col min="6148" max="6149" width="9.140625" style="483" customWidth="1"/>
    <col min="6150" max="6150" width="19" style="483" customWidth="1"/>
    <col min="6151" max="6151" width="15.42578125" style="483" customWidth="1"/>
    <col min="6152" max="6152" width="18.28515625" style="483" customWidth="1"/>
    <col min="6153" max="6153" width="9.140625" style="483" customWidth="1"/>
    <col min="6154" max="6154" width="26.42578125" style="483" customWidth="1"/>
    <col min="6155" max="6155" width="9.140625" style="483" customWidth="1"/>
    <col min="6156" max="6156" width="7.5703125" style="483" customWidth="1"/>
    <col min="6157" max="6165" width="0" style="483" hidden="1" customWidth="1"/>
    <col min="6166" max="6166" width="9.140625" style="483" customWidth="1"/>
    <col min="6167" max="6167" width="21" style="483" customWidth="1"/>
    <col min="6168" max="6400" width="9.140625" style="483"/>
    <col min="6401" max="6402" width="9.140625" style="483" customWidth="1"/>
    <col min="6403" max="6403" width="15.5703125" style="483" customWidth="1"/>
    <col min="6404" max="6405" width="9.140625" style="483" customWidth="1"/>
    <col min="6406" max="6406" width="19" style="483" customWidth="1"/>
    <col min="6407" max="6407" width="15.42578125" style="483" customWidth="1"/>
    <col min="6408" max="6408" width="18.28515625" style="483" customWidth="1"/>
    <col min="6409" max="6409" width="9.140625" style="483" customWidth="1"/>
    <col min="6410" max="6410" width="26.42578125" style="483" customWidth="1"/>
    <col min="6411" max="6411" width="9.140625" style="483" customWidth="1"/>
    <col min="6412" max="6412" width="7.5703125" style="483" customWidth="1"/>
    <col min="6413" max="6421" width="0" style="483" hidden="1" customWidth="1"/>
    <col min="6422" max="6422" width="9.140625" style="483" customWidth="1"/>
    <col min="6423" max="6423" width="21" style="483" customWidth="1"/>
    <col min="6424" max="6656" width="9.140625" style="483"/>
    <col min="6657" max="6658" width="9.140625" style="483" customWidth="1"/>
    <col min="6659" max="6659" width="15.5703125" style="483" customWidth="1"/>
    <col min="6660" max="6661" width="9.140625" style="483" customWidth="1"/>
    <col min="6662" max="6662" width="19" style="483" customWidth="1"/>
    <col min="6663" max="6663" width="15.42578125" style="483" customWidth="1"/>
    <col min="6664" max="6664" width="18.28515625" style="483" customWidth="1"/>
    <col min="6665" max="6665" width="9.140625" style="483" customWidth="1"/>
    <col min="6666" max="6666" width="26.42578125" style="483" customWidth="1"/>
    <col min="6667" max="6667" width="9.140625" style="483" customWidth="1"/>
    <col min="6668" max="6668" width="7.5703125" style="483" customWidth="1"/>
    <col min="6669" max="6677" width="0" style="483" hidden="1" customWidth="1"/>
    <col min="6678" max="6678" width="9.140625" style="483" customWidth="1"/>
    <col min="6679" max="6679" width="21" style="483" customWidth="1"/>
    <col min="6680" max="6912" width="9.140625" style="483"/>
    <col min="6913" max="6914" width="9.140625" style="483" customWidth="1"/>
    <col min="6915" max="6915" width="15.5703125" style="483" customWidth="1"/>
    <col min="6916" max="6917" width="9.140625" style="483" customWidth="1"/>
    <col min="6918" max="6918" width="19" style="483" customWidth="1"/>
    <col min="6919" max="6919" width="15.42578125" style="483" customWidth="1"/>
    <col min="6920" max="6920" width="18.28515625" style="483" customWidth="1"/>
    <col min="6921" max="6921" width="9.140625" style="483" customWidth="1"/>
    <col min="6922" max="6922" width="26.42578125" style="483" customWidth="1"/>
    <col min="6923" max="6923" width="9.140625" style="483" customWidth="1"/>
    <col min="6924" max="6924" width="7.5703125" style="483" customWidth="1"/>
    <col min="6925" max="6933" width="0" style="483" hidden="1" customWidth="1"/>
    <col min="6934" max="6934" width="9.140625" style="483" customWidth="1"/>
    <col min="6935" max="6935" width="21" style="483" customWidth="1"/>
    <col min="6936" max="7168" width="9.140625" style="483"/>
    <col min="7169" max="7170" width="9.140625" style="483" customWidth="1"/>
    <col min="7171" max="7171" width="15.5703125" style="483" customWidth="1"/>
    <col min="7172" max="7173" width="9.140625" style="483" customWidth="1"/>
    <col min="7174" max="7174" width="19" style="483" customWidth="1"/>
    <col min="7175" max="7175" width="15.42578125" style="483" customWidth="1"/>
    <col min="7176" max="7176" width="18.28515625" style="483" customWidth="1"/>
    <col min="7177" max="7177" width="9.140625" style="483" customWidth="1"/>
    <col min="7178" max="7178" width="26.42578125" style="483" customWidth="1"/>
    <col min="7179" max="7179" width="9.140625" style="483" customWidth="1"/>
    <col min="7180" max="7180" width="7.5703125" style="483" customWidth="1"/>
    <col min="7181" max="7189" width="0" style="483" hidden="1" customWidth="1"/>
    <col min="7190" max="7190" width="9.140625" style="483" customWidth="1"/>
    <col min="7191" max="7191" width="21" style="483" customWidth="1"/>
    <col min="7192" max="7424" width="9.140625" style="483"/>
    <col min="7425" max="7426" width="9.140625" style="483" customWidth="1"/>
    <col min="7427" max="7427" width="15.5703125" style="483" customWidth="1"/>
    <col min="7428" max="7429" width="9.140625" style="483" customWidth="1"/>
    <col min="7430" max="7430" width="19" style="483" customWidth="1"/>
    <col min="7431" max="7431" width="15.42578125" style="483" customWidth="1"/>
    <col min="7432" max="7432" width="18.28515625" style="483" customWidth="1"/>
    <col min="7433" max="7433" width="9.140625" style="483" customWidth="1"/>
    <col min="7434" max="7434" width="26.42578125" style="483" customWidth="1"/>
    <col min="7435" max="7435" width="9.140625" style="483" customWidth="1"/>
    <col min="7436" max="7436" width="7.5703125" style="483" customWidth="1"/>
    <col min="7437" max="7445" width="0" style="483" hidden="1" customWidth="1"/>
    <col min="7446" max="7446" width="9.140625" style="483" customWidth="1"/>
    <col min="7447" max="7447" width="21" style="483" customWidth="1"/>
    <col min="7448" max="7680" width="9.140625" style="483"/>
    <col min="7681" max="7682" width="9.140625" style="483" customWidth="1"/>
    <col min="7683" max="7683" width="15.5703125" style="483" customWidth="1"/>
    <col min="7684" max="7685" width="9.140625" style="483" customWidth="1"/>
    <col min="7686" max="7686" width="19" style="483" customWidth="1"/>
    <col min="7687" max="7687" width="15.42578125" style="483" customWidth="1"/>
    <col min="7688" max="7688" width="18.28515625" style="483" customWidth="1"/>
    <col min="7689" max="7689" width="9.140625" style="483" customWidth="1"/>
    <col min="7690" max="7690" width="26.42578125" style="483" customWidth="1"/>
    <col min="7691" max="7691" width="9.140625" style="483" customWidth="1"/>
    <col min="7692" max="7692" width="7.5703125" style="483" customWidth="1"/>
    <col min="7693" max="7701" width="0" style="483" hidden="1" customWidth="1"/>
    <col min="7702" max="7702" width="9.140625" style="483" customWidth="1"/>
    <col min="7703" max="7703" width="21" style="483" customWidth="1"/>
    <col min="7704" max="7936" width="9.140625" style="483"/>
    <col min="7937" max="7938" width="9.140625" style="483" customWidth="1"/>
    <col min="7939" max="7939" width="15.5703125" style="483" customWidth="1"/>
    <col min="7940" max="7941" width="9.140625" style="483" customWidth="1"/>
    <col min="7942" max="7942" width="19" style="483" customWidth="1"/>
    <col min="7943" max="7943" width="15.42578125" style="483" customWidth="1"/>
    <col min="7944" max="7944" width="18.28515625" style="483" customWidth="1"/>
    <col min="7945" max="7945" width="9.140625" style="483" customWidth="1"/>
    <col min="7946" max="7946" width="26.42578125" style="483" customWidth="1"/>
    <col min="7947" max="7947" width="9.140625" style="483" customWidth="1"/>
    <col min="7948" max="7948" width="7.5703125" style="483" customWidth="1"/>
    <col min="7949" max="7957" width="0" style="483" hidden="1" customWidth="1"/>
    <col min="7958" max="7958" width="9.140625" style="483" customWidth="1"/>
    <col min="7959" max="7959" width="21" style="483" customWidth="1"/>
    <col min="7960" max="8192" width="9.140625" style="483"/>
    <col min="8193" max="8194" width="9.140625" style="483" customWidth="1"/>
    <col min="8195" max="8195" width="15.5703125" style="483" customWidth="1"/>
    <col min="8196" max="8197" width="9.140625" style="483" customWidth="1"/>
    <col min="8198" max="8198" width="19" style="483" customWidth="1"/>
    <col min="8199" max="8199" width="15.42578125" style="483" customWidth="1"/>
    <col min="8200" max="8200" width="18.28515625" style="483" customWidth="1"/>
    <col min="8201" max="8201" width="9.140625" style="483" customWidth="1"/>
    <col min="8202" max="8202" width="26.42578125" style="483" customWidth="1"/>
    <col min="8203" max="8203" width="9.140625" style="483" customWidth="1"/>
    <col min="8204" max="8204" width="7.5703125" style="483" customWidth="1"/>
    <col min="8205" max="8213" width="0" style="483" hidden="1" customWidth="1"/>
    <col min="8214" max="8214" width="9.140625" style="483" customWidth="1"/>
    <col min="8215" max="8215" width="21" style="483" customWidth="1"/>
    <col min="8216" max="8448" width="9.140625" style="483"/>
    <col min="8449" max="8450" width="9.140625" style="483" customWidth="1"/>
    <col min="8451" max="8451" width="15.5703125" style="483" customWidth="1"/>
    <col min="8452" max="8453" width="9.140625" style="483" customWidth="1"/>
    <col min="8454" max="8454" width="19" style="483" customWidth="1"/>
    <col min="8455" max="8455" width="15.42578125" style="483" customWidth="1"/>
    <col min="8456" max="8456" width="18.28515625" style="483" customWidth="1"/>
    <col min="8457" max="8457" width="9.140625" style="483" customWidth="1"/>
    <col min="8458" max="8458" width="26.42578125" style="483" customWidth="1"/>
    <col min="8459" max="8459" width="9.140625" style="483" customWidth="1"/>
    <col min="8460" max="8460" width="7.5703125" style="483" customWidth="1"/>
    <col min="8461" max="8469" width="0" style="483" hidden="1" customWidth="1"/>
    <col min="8470" max="8470" width="9.140625" style="483" customWidth="1"/>
    <col min="8471" max="8471" width="21" style="483" customWidth="1"/>
    <col min="8472" max="8704" width="9.140625" style="483"/>
    <col min="8705" max="8706" width="9.140625" style="483" customWidth="1"/>
    <col min="8707" max="8707" width="15.5703125" style="483" customWidth="1"/>
    <col min="8708" max="8709" width="9.140625" style="483" customWidth="1"/>
    <col min="8710" max="8710" width="19" style="483" customWidth="1"/>
    <col min="8711" max="8711" width="15.42578125" style="483" customWidth="1"/>
    <col min="8712" max="8712" width="18.28515625" style="483" customWidth="1"/>
    <col min="8713" max="8713" width="9.140625" style="483" customWidth="1"/>
    <col min="8714" max="8714" width="26.42578125" style="483" customWidth="1"/>
    <col min="8715" max="8715" width="9.140625" style="483" customWidth="1"/>
    <col min="8716" max="8716" width="7.5703125" style="483" customWidth="1"/>
    <col min="8717" max="8725" width="0" style="483" hidden="1" customWidth="1"/>
    <col min="8726" max="8726" width="9.140625" style="483" customWidth="1"/>
    <col min="8727" max="8727" width="21" style="483" customWidth="1"/>
    <col min="8728" max="8960" width="9.140625" style="483"/>
    <col min="8961" max="8962" width="9.140625" style="483" customWidth="1"/>
    <col min="8963" max="8963" width="15.5703125" style="483" customWidth="1"/>
    <col min="8964" max="8965" width="9.140625" style="483" customWidth="1"/>
    <col min="8966" max="8966" width="19" style="483" customWidth="1"/>
    <col min="8967" max="8967" width="15.42578125" style="483" customWidth="1"/>
    <col min="8968" max="8968" width="18.28515625" style="483" customWidth="1"/>
    <col min="8969" max="8969" width="9.140625" style="483" customWidth="1"/>
    <col min="8970" max="8970" width="26.42578125" style="483" customWidth="1"/>
    <col min="8971" max="8971" width="9.140625" style="483" customWidth="1"/>
    <col min="8972" max="8972" width="7.5703125" style="483" customWidth="1"/>
    <col min="8973" max="8981" width="0" style="483" hidden="1" customWidth="1"/>
    <col min="8982" max="8982" width="9.140625" style="483" customWidth="1"/>
    <col min="8983" max="8983" width="21" style="483" customWidth="1"/>
    <col min="8984" max="9216" width="9.140625" style="483"/>
    <col min="9217" max="9218" width="9.140625" style="483" customWidth="1"/>
    <col min="9219" max="9219" width="15.5703125" style="483" customWidth="1"/>
    <col min="9220" max="9221" width="9.140625" style="483" customWidth="1"/>
    <col min="9222" max="9222" width="19" style="483" customWidth="1"/>
    <col min="9223" max="9223" width="15.42578125" style="483" customWidth="1"/>
    <col min="9224" max="9224" width="18.28515625" style="483" customWidth="1"/>
    <col min="9225" max="9225" width="9.140625" style="483" customWidth="1"/>
    <col min="9226" max="9226" width="26.42578125" style="483" customWidth="1"/>
    <col min="9227" max="9227" width="9.140625" style="483" customWidth="1"/>
    <col min="9228" max="9228" width="7.5703125" style="483" customWidth="1"/>
    <col min="9229" max="9237" width="0" style="483" hidden="1" customWidth="1"/>
    <col min="9238" max="9238" width="9.140625" style="483" customWidth="1"/>
    <col min="9239" max="9239" width="21" style="483" customWidth="1"/>
    <col min="9240" max="9472" width="9.140625" style="483"/>
    <col min="9473" max="9474" width="9.140625" style="483" customWidth="1"/>
    <col min="9475" max="9475" width="15.5703125" style="483" customWidth="1"/>
    <col min="9476" max="9477" width="9.140625" style="483" customWidth="1"/>
    <col min="9478" max="9478" width="19" style="483" customWidth="1"/>
    <col min="9479" max="9479" width="15.42578125" style="483" customWidth="1"/>
    <col min="9480" max="9480" width="18.28515625" style="483" customWidth="1"/>
    <col min="9481" max="9481" width="9.140625" style="483" customWidth="1"/>
    <col min="9482" max="9482" width="26.42578125" style="483" customWidth="1"/>
    <col min="9483" max="9483" width="9.140625" style="483" customWidth="1"/>
    <col min="9484" max="9484" width="7.5703125" style="483" customWidth="1"/>
    <col min="9485" max="9493" width="0" style="483" hidden="1" customWidth="1"/>
    <col min="9494" max="9494" width="9.140625" style="483" customWidth="1"/>
    <col min="9495" max="9495" width="21" style="483" customWidth="1"/>
    <col min="9496" max="9728" width="9.140625" style="483"/>
    <col min="9729" max="9730" width="9.140625" style="483" customWidth="1"/>
    <col min="9731" max="9731" width="15.5703125" style="483" customWidth="1"/>
    <col min="9732" max="9733" width="9.140625" style="483" customWidth="1"/>
    <col min="9734" max="9734" width="19" style="483" customWidth="1"/>
    <col min="9735" max="9735" width="15.42578125" style="483" customWidth="1"/>
    <col min="9736" max="9736" width="18.28515625" style="483" customWidth="1"/>
    <col min="9737" max="9737" width="9.140625" style="483" customWidth="1"/>
    <col min="9738" max="9738" width="26.42578125" style="483" customWidth="1"/>
    <col min="9739" max="9739" width="9.140625" style="483" customWidth="1"/>
    <col min="9740" max="9740" width="7.5703125" style="483" customWidth="1"/>
    <col min="9741" max="9749" width="0" style="483" hidden="1" customWidth="1"/>
    <col min="9750" max="9750" width="9.140625" style="483" customWidth="1"/>
    <col min="9751" max="9751" width="21" style="483" customWidth="1"/>
    <col min="9752" max="9984" width="9.140625" style="483"/>
    <col min="9985" max="9986" width="9.140625" style="483" customWidth="1"/>
    <col min="9987" max="9987" width="15.5703125" style="483" customWidth="1"/>
    <col min="9988" max="9989" width="9.140625" style="483" customWidth="1"/>
    <col min="9990" max="9990" width="19" style="483" customWidth="1"/>
    <col min="9991" max="9991" width="15.42578125" style="483" customWidth="1"/>
    <col min="9992" max="9992" width="18.28515625" style="483" customWidth="1"/>
    <col min="9993" max="9993" width="9.140625" style="483" customWidth="1"/>
    <col min="9994" max="9994" width="26.42578125" style="483" customWidth="1"/>
    <col min="9995" max="9995" width="9.140625" style="483" customWidth="1"/>
    <col min="9996" max="9996" width="7.5703125" style="483" customWidth="1"/>
    <col min="9997" max="10005" width="0" style="483" hidden="1" customWidth="1"/>
    <col min="10006" max="10006" width="9.140625" style="483" customWidth="1"/>
    <col min="10007" max="10007" width="21" style="483" customWidth="1"/>
    <col min="10008" max="10240" width="9.140625" style="483"/>
    <col min="10241" max="10242" width="9.140625" style="483" customWidth="1"/>
    <col min="10243" max="10243" width="15.5703125" style="483" customWidth="1"/>
    <col min="10244" max="10245" width="9.140625" style="483" customWidth="1"/>
    <col min="10246" max="10246" width="19" style="483" customWidth="1"/>
    <col min="10247" max="10247" width="15.42578125" style="483" customWidth="1"/>
    <col min="10248" max="10248" width="18.28515625" style="483" customWidth="1"/>
    <col min="10249" max="10249" width="9.140625" style="483" customWidth="1"/>
    <col min="10250" max="10250" width="26.42578125" style="483" customWidth="1"/>
    <col min="10251" max="10251" width="9.140625" style="483" customWidth="1"/>
    <col min="10252" max="10252" width="7.5703125" style="483" customWidth="1"/>
    <col min="10253" max="10261" width="0" style="483" hidden="1" customWidth="1"/>
    <col min="10262" max="10262" width="9.140625" style="483" customWidth="1"/>
    <col min="10263" max="10263" width="21" style="483" customWidth="1"/>
    <col min="10264" max="10496" width="9.140625" style="483"/>
    <col min="10497" max="10498" width="9.140625" style="483" customWidth="1"/>
    <col min="10499" max="10499" width="15.5703125" style="483" customWidth="1"/>
    <col min="10500" max="10501" width="9.140625" style="483" customWidth="1"/>
    <col min="10502" max="10502" width="19" style="483" customWidth="1"/>
    <col min="10503" max="10503" width="15.42578125" style="483" customWidth="1"/>
    <col min="10504" max="10504" width="18.28515625" style="483" customWidth="1"/>
    <col min="10505" max="10505" width="9.140625" style="483" customWidth="1"/>
    <col min="10506" max="10506" width="26.42578125" style="483" customWidth="1"/>
    <col min="10507" max="10507" width="9.140625" style="483" customWidth="1"/>
    <col min="10508" max="10508" width="7.5703125" style="483" customWidth="1"/>
    <col min="10509" max="10517" width="0" style="483" hidden="1" customWidth="1"/>
    <col min="10518" max="10518" width="9.140625" style="483" customWidth="1"/>
    <col min="10519" max="10519" width="21" style="483" customWidth="1"/>
    <col min="10520" max="10752" width="9.140625" style="483"/>
    <col min="10753" max="10754" width="9.140625" style="483" customWidth="1"/>
    <col min="10755" max="10755" width="15.5703125" style="483" customWidth="1"/>
    <col min="10756" max="10757" width="9.140625" style="483" customWidth="1"/>
    <col min="10758" max="10758" width="19" style="483" customWidth="1"/>
    <col min="10759" max="10759" width="15.42578125" style="483" customWidth="1"/>
    <col min="10760" max="10760" width="18.28515625" style="483" customWidth="1"/>
    <col min="10761" max="10761" width="9.140625" style="483" customWidth="1"/>
    <col min="10762" max="10762" width="26.42578125" style="483" customWidth="1"/>
    <col min="10763" max="10763" width="9.140625" style="483" customWidth="1"/>
    <col min="10764" max="10764" width="7.5703125" style="483" customWidth="1"/>
    <col min="10765" max="10773" width="0" style="483" hidden="1" customWidth="1"/>
    <col min="10774" max="10774" width="9.140625" style="483" customWidth="1"/>
    <col min="10775" max="10775" width="21" style="483" customWidth="1"/>
    <col min="10776" max="11008" width="9.140625" style="483"/>
    <col min="11009" max="11010" width="9.140625" style="483" customWidth="1"/>
    <col min="11011" max="11011" width="15.5703125" style="483" customWidth="1"/>
    <col min="11012" max="11013" width="9.140625" style="483" customWidth="1"/>
    <col min="11014" max="11014" width="19" style="483" customWidth="1"/>
    <col min="11015" max="11015" width="15.42578125" style="483" customWidth="1"/>
    <col min="11016" max="11016" width="18.28515625" style="483" customWidth="1"/>
    <col min="11017" max="11017" width="9.140625" style="483" customWidth="1"/>
    <col min="11018" max="11018" width="26.42578125" style="483" customWidth="1"/>
    <col min="11019" max="11019" width="9.140625" style="483" customWidth="1"/>
    <col min="11020" max="11020" width="7.5703125" style="483" customWidth="1"/>
    <col min="11021" max="11029" width="0" style="483" hidden="1" customWidth="1"/>
    <col min="11030" max="11030" width="9.140625" style="483" customWidth="1"/>
    <col min="11031" max="11031" width="21" style="483" customWidth="1"/>
    <col min="11032" max="11264" width="9.140625" style="483"/>
    <col min="11265" max="11266" width="9.140625" style="483" customWidth="1"/>
    <col min="11267" max="11267" width="15.5703125" style="483" customWidth="1"/>
    <col min="11268" max="11269" width="9.140625" style="483" customWidth="1"/>
    <col min="11270" max="11270" width="19" style="483" customWidth="1"/>
    <col min="11271" max="11271" width="15.42578125" style="483" customWidth="1"/>
    <col min="11272" max="11272" width="18.28515625" style="483" customWidth="1"/>
    <col min="11273" max="11273" width="9.140625" style="483" customWidth="1"/>
    <col min="11274" max="11274" width="26.42578125" style="483" customWidth="1"/>
    <col min="11275" max="11275" width="9.140625" style="483" customWidth="1"/>
    <col min="11276" max="11276" width="7.5703125" style="483" customWidth="1"/>
    <col min="11277" max="11285" width="0" style="483" hidden="1" customWidth="1"/>
    <col min="11286" max="11286" width="9.140625" style="483" customWidth="1"/>
    <col min="11287" max="11287" width="21" style="483" customWidth="1"/>
    <col min="11288" max="11520" width="9.140625" style="483"/>
    <col min="11521" max="11522" width="9.140625" style="483" customWidth="1"/>
    <col min="11523" max="11523" width="15.5703125" style="483" customWidth="1"/>
    <col min="11524" max="11525" width="9.140625" style="483" customWidth="1"/>
    <col min="11526" max="11526" width="19" style="483" customWidth="1"/>
    <col min="11527" max="11527" width="15.42578125" style="483" customWidth="1"/>
    <col min="11528" max="11528" width="18.28515625" style="483" customWidth="1"/>
    <col min="11529" max="11529" width="9.140625" style="483" customWidth="1"/>
    <col min="11530" max="11530" width="26.42578125" style="483" customWidth="1"/>
    <col min="11531" max="11531" width="9.140625" style="483" customWidth="1"/>
    <col min="11532" max="11532" width="7.5703125" style="483" customWidth="1"/>
    <col min="11533" max="11541" width="0" style="483" hidden="1" customWidth="1"/>
    <col min="11542" max="11542" width="9.140625" style="483" customWidth="1"/>
    <col min="11543" max="11543" width="21" style="483" customWidth="1"/>
    <col min="11544" max="11776" width="9.140625" style="483"/>
    <col min="11777" max="11778" width="9.140625" style="483" customWidth="1"/>
    <col min="11779" max="11779" width="15.5703125" style="483" customWidth="1"/>
    <col min="11780" max="11781" width="9.140625" style="483" customWidth="1"/>
    <col min="11782" max="11782" width="19" style="483" customWidth="1"/>
    <col min="11783" max="11783" width="15.42578125" style="483" customWidth="1"/>
    <col min="11784" max="11784" width="18.28515625" style="483" customWidth="1"/>
    <col min="11785" max="11785" width="9.140625" style="483" customWidth="1"/>
    <col min="11786" max="11786" width="26.42578125" style="483" customWidth="1"/>
    <col min="11787" max="11787" width="9.140625" style="483" customWidth="1"/>
    <col min="11788" max="11788" width="7.5703125" style="483" customWidth="1"/>
    <col min="11789" max="11797" width="0" style="483" hidden="1" customWidth="1"/>
    <col min="11798" max="11798" width="9.140625" style="483" customWidth="1"/>
    <col min="11799" max="11799" width="21" style="483" customWidth="1"/>
    <col min="11800" max="12032" width="9.140625" style="483"/>
    <col min="12033" max="12034" width="9.140625" style="483" customWidth="1"/>
    <col min="12035" max="12035" width="15.5703125" style="483" customWidth="1"/>
    <col min="12036" max="12037" width="9.140625" style="483" customWidth="1"/>
    <col min="12038" max="12038" width="19" style="483" customWidth="1"/>
    <col min="12039" max="12039" width="15.42578125" style="483" customWidth="1"/>
    <col min="12040" max="12040" width="18.28515625" style="483" customWidth="1"/>
    <col min="12041" max="12041" width="9.140625" style="483" customWidth="1"/>
    <col min="12042" max="12042" width="26.42578125" style="483" customWidth="1"/>
    <col min="12043" max="12043" width="9.140625" style="483" customWidth="1"/>
    <col min="12044" max="12044" width="7.5703125" style="483" customWidth="1"/>
    <col min="12045" max="12053" width="0" style="483" hidden="1" customWidth="1"/>
    <col min="12054" max="12054" width="9.140625" style="483" customWidth="1"/>
    <col min="12055" max="12055" width="21" style="483" customWidth="1"/>
    <col min="12056" max="12288" width="9.140625" style="483"/>
    <col min="12289" max="12290" width="9.140625" style="483" customWidth="1"/>
    <col min="12291" max="12291" width="15.5703125" style="483" customWidth="1"/>
    <col min="12292" max="12293" width="9.140625" style="483" customWidth="1"/>
    <col min="12294" max="12294" width="19" style="483" customWidth="1"/>
    <col min="12295" max="12295" width="15.42578125" style="483" customWidth="1"/>
    <col min="12296" max="12296" width="18.28515625" style="483" customWidth="1"/>
    <col min="12297" max="12297" width="9.140625" style="483" customWidth="1"/>
    <col min="12298" max="12298" width="26.42578125" style="483" customWidth="1"/>
    <col min="12299" max="12299" width="9.140625" style="483" customWidth="1"/>
    <col min="12300" max="12300" width="7.5703125" style="483" customWidth="1"/>
    <col min="12301" max="12309" width="0" style="483" hidden="1" customWidth="1"/>
    <col min="12310" max="12310" width="9.140625" style="483" customWidth="1"/>
    <col min="12311" max="12311" width="21" style="483" customWidth="1"/>
    <col min="12312" max="12544" width="9.140625" style="483"/>
    <col min="12545" max="12546" width="9.140625" style="483" customWidth="1"/>
    <col min="12547" max="12547" width="15.5703125" style="483" customWidth="1"/>
    <col min="12548" max="12549" width="9.140625" style="483" customWidth="1"/>
    <col min="12550" max="12550" width="19" style="483" customWidth="1"/>
    <col min="12551" max="12551" width="15.42578125" style="483" customWidth="1"/>
    <col min="12552" max="12552" width="18.28515625" style="483" customWidth="1"/>
    <col min="12553" max="12553" width="9.140625" style="483" customWidth="1"/>
    <col min="12554" max="12554" width="26.42578125" style="483" customWidth="1"/>
    <col min="12555" max="12555" width="9.140625" style="483" customWidth="1"/>
    <col min="12556" max="12556" width="7.5703125" style="483" customWidth="1"/>
    <col min="12557" max="12565" width="0" style="483" hidden="1" customWidth="1"/>
    <col min="12566" max="12566" width="9.140625" style="483" customWidth="1"/>
    <col min="12567" max="12567" width="21" style="483" customWidth="1"/>
    <col min="12568" max="12800" width="9.140625" style="483"/>
    <col min="12801" max="12802" width="9.140625" style="483" customWidth="1"/>
    <col min="12803" max="12803" width="15.5703125" style="483" customWidth="1"/>
    <col min="12804" max="12805" width="9.140625" style="483" customWidth="1"/>
    <col min="12806" max="12806" width="19" style="483" customWidth="1"/>
    <col min="12807" max="12807" width="15.42578125" style="483" customWidth="1"/>
    <col min="12808" max="12808" width="18.28515625" style="483" customWidth="1"/>
    <col min="12809" max="12809" width="9.140625" style="483" customWidth="1"/>
    <col min="12810" max="12810" width="26.42578125" style="483" customWidth="1"/>
    <col min="12811" max="12811" width="9.140625" style="483" customWidth="1"/>
    <col min="12812" max="12812" width="7.5703125" style="483" customWidth="1"/>
    <col min="12813" max="12821" width="0" style="483" hidden="1" customWidth="1"/>
    <col min="12822" max="12822" width="9.140625" style="483" customWidth="1"/>
    <col min="12823" max="12823" width="21" style="483" customWidth="1"/>
    <col min="12824" max="13056" width="9.140625" style="483"/>
    <col min="13057" max="13058" width="9.140625" style="483" customWidth="1"/>
    <col min="13059" max="13059" width="15.5703125" style="483" customWidth="1"/>
    <col min="13060" max="13061" width="9.140625" style="483" customWidth="1"/>
    <col min="13062" max="13062" width="19" style="483" customWidth="1"/>
    <col min="13063" max="13063" width="15.42578125" style="483" customWidth="1"/>
    <col min="13064" max="13064" width="18.28515625" style="483" customWidth="1"/>
    <col min="13065" max="13065" width="9.140625" style="483" customWidth="1"/>
    <col min="13066" max="13066" width="26.42578125" style="483" customWidth="1"/>
    <col min="13067" max="13067" width="9.140625" style="483" customWidth="1"/>
    <col min="13068" max="13068" width="7.5703125" style="483" customWidth="1"/>
    <col min="13069" max="13077" width="0" style="483" hidden="1" customWidth="1"/>
    <col min="13078" max="13078" width="9.140625" style="483" customWidth="1"/>
    <col min="13079" max="13079" width="21" style="483" customWidth="1"/>
    <col min="13080" max="13312" width="9.140625" style="483"/>
    <col min="13313" max="13314" width="9.140625" style="483" customWidth="1"/>
    <col min="13315" max="13315" width="15.5703125" style="483" customWidth="1"/>
    <col min="13316" max="13317" width="9.140625" style="483" customWidth="1"/>
    <col min="13318" max="13318" width="19" style="483" customWidth="1"/>
    <col min="13319" max="13319" width="15.42578125" style="483" customWidth="1"/>
    <col min="13320" max="13320" width="18.28515625" style="483" customWidth="1"/>
    <col min="13321" max="13321" width="9.140625" style="483" customWidth="1"/>
    <col min="13322" max="13322" width="26.42578125" style="483" customWidth="1"/>
    <col min="13323" max="13323" width="9.140625" style="483" customWidth="1"/>
    <col min="13324" max="13324" width="7.5703125" style="483" customWidth="1"/>
    <col min="13325" max="13333" width="0" style="483" hidden="1" customWidth="1"/>
    <col min="13334" max="13334" width="9.140625" style="483" customWidth="1"/>
    <col min="13335" max="13335" width="21" style="483" customWidth="1"/>
    <col min="13336" max="13568" width="9.140625" style="483"/>
    <col min="13569" max="13570" width="9.140625" style="483" customWidth="1"/>
    <col min="13571" max="13571" width="15.5703125" style="483" customWidth="1"/>
    <col min="13572" max="13573" width="9.140625" style="483" customWidth="1"/>
    <col min="13574" max="13574" width="19" style="483" customWidth="1"/>
    <col min="13575" max="13575" width="15.42578125" style="483" customWidth="1"/>
    <col min="13576" max="13576" width="18.28515625" style="483" customWidth="1"/>
    <col min="13577" max="13577" width="9.140625" style="483" customWidth="1"/>
    <col min="13578" max="13578" width="26.42578125" style="483" customWidth="1"/>
    <col min="13579" max="13579" width="9.140625" style="483" customWidth="1"/>
    <col min="13580" max="13580" width="7.5703125" style="483" customWidth="1"/>
    <col min="13581" max="13589" width="0" style="483" hidden="1" customWidth="1"/>
    <col min="13590" max="13590" width="9.140625" style="483" customWidth="1"/>
    <col min="13591" max="13591" width="21" style="483" customWidth="1"/>
    <col min="13592" max="13824" width="9.140625" style="483"/>
    <col min="13825" max="13826" width="9.140625" style="483" customWidth="1"/>
    <col min="13827" max="13827" width="15.5703125" style="483" customWidth="1"/>
    <col min="13828" max="13829" width="9.140625" style="483" customWidth="1"/>
    <col min="13830" max="13830" width="19" style="483" customWidth="1"/>
    <col min="13831" max="13831" width="15.42578125" style="483" customWidth="1"/>
    <col min="13832" max="13832" width="18.28515625" style="483" customWidth="1"/>
    <col min="13833" max="13833" width="9.140625" style="483" customWidth="1"/>
    <col min="13834" max="13834" width="26.42578125" style="483" customWidth="1"/>
    <col min="13835" max="13835" width="9.140625" style="483" customWidth="1"/>
    <col min="13836" max="13836" width="7.5703125" style="483" customWidth="1"/>
    <col min="13837" max="13845" width="0" style="483" hidden="1" customWidth="1"/>
    <col min="13846" max="13846" width="9.140625" style="483" customWidth="1"/>
    <col min="13847" max="13847" width="21" style="483" customWidth="1"/>
    <col min="13848" max="14080" width="9.140625" style="483"/>
    <col min="14081" max="14082" width="9.140625" style="483" customWidth="1"/>
    <col min="14083" max="14083" width="15.5703125" style="483" customWidth="1"/>
    <col min="14084" max="14085" width="9.140625" style="483" customWidth="1"/>
    <col min="14086" max="14086" width="19" style="483" customWidth="1"/>
    <col min="14087" max="14087" width="15.42578125" style="483" customWidth="1"/>
    <col min="14088" max="14088" width="18.28515625" style="483" customWidth="1"/>
    <col min="14089" max="14089" width="9.140625" style="483" customWidth="1"/>
    <col min="14090" max="14090" width="26.42578125" style="483" customWidth="1"/>
    <col min="14091" max="14091" width="9.140625" style="483" customWidth="1"/>
    <col min="14092" max="14092" width="7.5703125" style="483" customWidth="1"/>
    <col min="14093" max="14101" width="0" style="483" hidden="1" customWidth="1"/>
    <col min="14102" max="14102" width="9.140625" style="483" customWidth="1"/>
    <col min="14103" max="14103" width="21" style="483" customWidth="1"/>
    <col min="14104" max="14336" width="9.140625" style="483"/>
    <col min="14337" max="14338" width="9.140625" style="483" customWidth="1"/>
    <col min="14339" max="14339" width="15.5703125" style="483" customWidth="1"/>
    <col min="14340" max="14341" width="9.140625" style="483" customWidth="1"/>
    <col min="14342" max="14342" width="19" style="483" customWidth="1"/>
    <col min="14343" max="14343" width="15.42578125" style="483" customWidth="1"/>
    <col min="14344" max="14344" width="18.28515625" style="483" customWidth="1"/>
    <col min="14345" max="14345" width="9.140625" style="483" customWidth="1"/>
    <col min="14346" max="14346" width="26.42578125" style="483" customWidth="1"/>
    <col min="14347" max="14347" width="9.140625" style="483" customWidth="1"/>
    <col min="14348" max="14348" width="7.5703125" style="483" customWidth="1"/>
    <col min="14349" max="14357" width="0" style="483" hidden="1" customWidth="1"/>
    <col min="14358" max="14358" width="9.140625" style="483" customWidth="1"/>
    <col min="14359" max="14359" width="21" style="483" customWidth="1"/>
    <col min="14360" max="14592" width="9.140625" style="483"/>
    <col min="14593" max="14594" width="9.140625" style="483" customWidth="1"/>
    <col min="14595" max="14595" width="15.5703125" style="483" customWidth="1"/>
    <col min="14596" max="14597" width="9.140625" style="483" customWidth="1"/>
    <col min="14598" max="14598" width="19" style="483" customWidth="1"/>
    <col min="14599" max="14599" width="15.42578125" style="483" customWidth="1"/>
    <col min="14600" max="14600" width="18.28515625" style="483" customWidth="1"/>
    <col min="14601" max="14601" width="9.140625" style="483" customWidth="1"/>
    <col min="14602" max="14602" width="26.42578125" style="483" customWidth="1"/>
    <col min="14603" max="14603" width="9.140625" style="483" customWidth="1"/>
    <col min="14604" max="14604" width="7.5703125" style="483" customWidth="1"/>
    <col min="14605" max="14613" width="0" style="483" hidden="1" customWidth="1"/>
    <col min="14614" max="14614" width="9.140625" style="483" customWidth="1"/>
    <col min="14615" max="14615" width="21" style="483" customWidth="1"/>
    <col min="14616" max="14848" width="9.140625" style="483"/>
    <col min="14849" max="14850" width="9.140625" style="483" customWidth="1"/>
    <col min="14851" max="14851" width="15.5703125" style="483" customWidth="1"/>
    <col min="14852" max="14853" width="9.140625" style="483" customWidth="1"/>
    <col min="14854" max="14854" width="19" style="483" customWidth="1"/>
    <col min="14855" max="14855" width="15.42578125" style="483" customWidth="1"/>
    <col min="14856" max="14856" width="18.28515625" style="483" customWidth="1"/>
    <col min="14857" max="14857" width="9.140625" style="483" customWidth="1"/>
    <col min="14858" max="14858" width="26.42578125" style="483" customWidth="1"/>
    <col min="14859" max="14859" width="9.140625" style="483" customWidth="1"/>
    <col min="14860" max="14860" width="7.5703125" style="483" customWidth="1"/>
    <col min="14861" max="14869" width="0" style="483" hidden="1" customWidth="1"/>
    <col min="14870" max="14870" width="9.140625" style="483" customWidth="1"/>
    <col min="14871" max="14871" width="21" style="483" customWidth="1"/>
    <col min="14872" max="15104" width="9.140625" style="483"/>
    <col min="15105" max="15106" width="9.140625" style="483" customWidth="1"/>
    <col min="15107" max="15107" width="15.5703125" style="483" customWidth="1"/>
    <col min="15108" max="15109" width="9.140625" style="483" customWidth="1"/>
    <col min="15110" max="15110" width="19" style="483" customWidth="1"/>
    <col min="15111" max="15111" width="15.42578125" style="483" customWidth="1"/>
    <col min="15112" max="15112" width="18.28515625" style="483" customWidth="1"/>
    <col min="15113" max="15113" width="9.140625" style="483" customWidth="1"/>
    <col min="15114" max="15114" width="26.42578125" style="483" customWidth="1"/>
    <col min="15115" max="15115" width="9.140625" style="483" customWidth="1"/>
    <col min="15116" max="15116" width="7.5703125" style="483" customWidth="1"/>
    <col min="15117" max="15125" width="0" style="483" hidden="1" customWidth="1"/>
    <col min="15126" max="15126" width="9.140625" style="483" customWidth="1"/>
    <col min="15127" max="15127" width="21" style="483" customWidth="1"/>
    <col min="15128" max="15360" width="9.140625" style="483"/>
    <col min="15361" max="15362" width="9.140625" style="483" customWidth="1"/>
    <col min="15363" max="15363" width="15.5703125" style="483" customWidth="1"/>
    <col min="15364" max="15365" width="9.140625" style="483" customWidth="1"/>
    <col min="15366" max="15366" width="19" style="483" customWidth="1"/>
    <col min="15367" max="15367" width="15.42578125" style="483" customWidth="1"/>
    <col min="15368" max="15368" width="18.28515625" style="483" customWidth="1"/>
    <col min="15369" max="15369" width="9.140625" style="483" customWidth="1"/>
    <col min="15370" max="15370" width="26.42578125" style="483" customWidth="1"/>
    <col min="15371" max="15371" width="9.140625" style="483" customWidth="1"/>
    <col min="15372" max="15372" width="7.5703125" style="483" customWidth="1"/>
    <col min="15373" max="15381" width="0" style="483" hidden="1" customWidth="1"/>
    <col min="15382" max="15382" width="9.140625" style="483" customWidth="1"/>
    <col min="15383" max="15383" width="21" style="483" customWidth="1"/>
    <col min="15384" max="15616" width="9.140625" style="483"/>
    <col min="15617" max="15618" width="9.140625" style="483" customWidth="1"/>
    <col min="15619" max="15619" width="15.5703125" style="483" customWidth="1"/>
    <col min="15620" max="15621" width="9.140625" style="483" customWidth="1"/>
    <col min="15622" max="15622" width="19" style="483" customWidth="1"/>
    <col min="15623" max="15623" width="15.42578125" style="483" customWidth="1"/>
    <col min="15624" max="15624" width="18.28515625" style="483" customWidth="1"/>
    <col min="15625" max="15625" width="9.140625" style="483" customWidth="1"/>
    <col min="15626" max="15626" width="26.42578125" style="483" customWidth="1"/>
    <col min="15627" max="15627" width="9.140625" style="483" customWidth="1"/>
    <col min="15628" max="15628" width="7.5703125" style="483" customWidth="1"/>
    <col min="15629" max="15637" width="0" style="483" hidden="1" customWidth="1"/>
    <col min="15638" max="15638" width="9.140625" style="483" customWidth="1"/>
    <col min="15639" max="15639" width="21" style="483" customWidth="1"/>
    <col min="15640" max="15872" width="9.140625" style="483"/>
    <col min="15873" max="15874" width="9.140625" style="483" customWidth="1"/>
    <col min="15875" max="15875" width="15.5703125" style="483" customWidth="1"/>
    <col min="15876" max="15877" width="9.140625" style="483" customWidth="1"/>
    <col min="15878" max="15878" width="19" style="483" customWidth="1"/>
    <col min="15879" max="15879" width="15.42578125" style="483" customWidth="1"/>
    <col min="15880" max="15880" width="18.28515625" style="483" customWidth="1"/>
    <col min="15881" max="15881" width="9.140625" style="483" customWidth="1"/>
    <col min="15882" max="15882" width="26.42578125" style="483" customWidth="1"/>
    <col min="15883" max="15883" width="9.140625" style="483" customWidth="1"/>
    <col min="15884" max="15884" width="7.5703125" style="483" customWidth="1"/>
    <col min="15885" max="15893" width="0" style="483" hidden="1" customWidth="1"/>
    <col min="15894" max="15894" width="9.140625" style="483" customWidth="1"/>
    <col min="15895" max="15895" width="21" style="483" customWidth="1"/>
    <col min="15896" max="16128" width="9.140625" style="483"/>
    <col min="16129" max="16130" width="9.140625" style="483" customWidth="1"/>
    <col min="16131" max="16131" width="15.5703125" style="483" customWidth="1"/>
    <col min="16132" max="16133" width="9.140625" style="483" customWidth="1"/>
    <col min="16134" max="16134" width="19" style="483" customWidth="1"/>
    <col min="16135" max="16135" width="15.42578125" style="483" customWidth="1"/>
    <col min="16136" max="16136" width="18.28515625" style="483" customWidth="1"/>
    <col min="16137" max="16137" width="9.140625" style="483" customWidth="1"/>
    <col min="16138" max="16138" width="26.42578125" style="483" customWidth="1"/>
    <col min="16139" max="16139" width="9.140625" style="483" customWidth="1"/>
    <col min="16140" max="16140" width="7.5703125" style="483" customWidth="1"/>
    <col min="16141" max="16149" width="0" style="483" hidden="1" customWidth="1"/>
    <col min="16150" max="16150" width="9.140625" style="483" customWidth="1"/>
    <col min="16151" max="16151" width="21" style="483" customWidth="1"/>
    <col min="16152" max="16384" width="9.140625" style="483"/>
  </cols>
  <sheetData>
    <row r="1" spans="8:21" ht="15.75" hidden="1" x14ac:dyDescent="0.25">
      <c r="L1" s="769" t="s">
        <v>613</v>
      </c>
      <c r="M1" s="770"/>
    </row>
    <row r="2" spans="8:21" ht="15.75" hidden="1" x14ac:dyDescent="0.25">
      <c r="J2" s="477"/>
      <c r="L2" s="769" t="s">
        <v>443</v>
      </c>
      <c r="M2" s="770"/>
      <c r="N2" s="770"/>
    </row>
    <row r="3" spans="8:21" ht="15.75" hidden="1" x14ac:dyDescent="0.25">
      <c r="H3" s="477"/>
      <c r="I3" s="477"/>
      <c r="J3" s="477"/>
      <c r="L3" s="769" t="s">
        <v>614</v>
      </c>
      <c r="M3" s="770"/>
      <c r="N3" s="770"/>
      <c r="O3" s="770"/>
      <c r="P3" s="770"/>
    </row>
    <row r="4" spans="8:21" ht="15.75" hidden="1" x14ac:dyDescent="0.25">
      <c r="I4" s="477"/>
      <c r="J4" s="477"/>
      <c r="L4" s="769" t="s">
        <v>441</v>
      </c>
      <c r="M4" s="770"/>
      <c r="N4" s="770"/>
      <c r="O4" s="770"/>
    </row>
    <row r="5" spans="8:21" ht="15.75" hidden="1" x14ac:dyDescent="0.25">
      <c r="I5" s="477"/>
      <c r="J5" s="477"/>
      <c r="L5" s="769" t="s">
        <v>441</v>
      </c>
      <c r="M5" s="770"/>
      <c r="N5" s="770"/>
      <c r="O5" s="770"/>
    </row>
    <row r="6" spans="8:21" ht="15.75" hidden="1" x14ac:dyDescent="0.2">
      <c r="J6" s="477"/>
      <c r="L6" s="776" t="s">
        <v>615</v>
      </c>
      <c r="M6" s="772"/>
      <c r="N6" s="772"/>
    </row>
    <row r="7" spans="8:21" hidden="1" x14ac:dyDescent="0.2"/>
    <row r="8" spans="8:21" ht="15.75" hidden="1" x14ac:dyDescent="0.25">
      <c r="L8" s="769" t="s">
        <v>439</v>
      </c>
    </row>
    <row r="9" spans="8:21" hidden="1" x14ac:dyDescent="0.2"/>
    <row r="10" spans="8:21" ht="15.75" hidden="1" x14ac:dyDescent="0.25">
      <c r="L10" s="769" t="s">
        <v>616</v>
      </c>
    </row>
    <row r="11" spans="8:21" ht="15.75" hidden="1" x14ac:dyDescent="0.25">
      <c r="L11" s="769"/>
    </row>
    <row r="12" spans="8:21" ht="15.75" x14ac:dyDescent="0.25">
      <c r="J12" s="937" t="s">
        <v>617</v>
      </c>
      <c r="K12" s="937"/>
      <c r="L12" s="937"/>
      <c r="M12" s="261"/>
      <c r="N12" s="261"/>
      <c r="O12" s="261"/>
      <c r="P12" s="261"/>
      <c r="Q12" s="261"/>
      <c r="R12" s="261"/>
      <c r="S12" s="261"/>
      <c r="T12" s="261"/>
      <c r="U12" s="261"/>
    </row>
    <row r="13" spans="8:21" ht="15.75" x14ac:dyDescent="0.25">
      <c r="J13" s="937" t="s">
        <v>443</v>
      </c>
      <c r="K13" s="937"/>
      <c r="L13" s="937"/>
      <c r="Q13" s="777"/>
      <c r="S13" s="261"/>
      <c r="T13" s="261"/>
      <c r="U13" s="261"/>
    </row>
    <row r="14" spans="8:21" ht="15.75" x14ac:dyDescent="0.25">
      <c r="H14" s="937" t="s">
        <v>442</v>
      </c>
      <c r="I14" s="937"/>
      <c r="J14" s="937"/>
      <c r="K14" s="937"/>
      <c r="L14" s="937"/>
      <c r="M14" s="261"/>
      <c r="N14" s="261"/>
      <c r="O14" s="261"/>
      <c r="P14" s="261"/>
      <c r="Q14" s="261"/>
      <c r="R14" s="261"/>
      <c r="S14" s="261"/>
      <c r="T14" s="261"/>
      <c r="U14" s="261"/>
    </row>
    <row r="15" spans="8:21" ht="15.75" x14ac:dyDescent="0.25">
      <c r="I15" s="937" t="s">
        <v>441</v>
      </c>
      <c r="J15" s="937"/>
      <c r="K15" s="937"/>
      <c r="L15" s="937"/>
      <c r="M15" s="261"/>
      <c r="N15" s="261"/>
      <c r="O15" s="261"/>
      <c r="P15" s="261"/>
      <c r="Q15" s="261"/>
      <c r="R15" s="261"/>
      <c r="S15" s="261"/>
      <c r="T15" s="261"/>
      <c r="U15" s="261"/>
    </row>
    <row r="16" spans="8:21" ht="15.75" x14ac:dyDescent="0.2">
      <c r="J16" s="941" t="s">
        <v>890</v>
      </c>
      <c r="K16" s="941"/>
      <c r="L16" s="941"/>
      <c r="Q16" s="477"/>
      <c r="R16" s="331" t="s">
        <v>606</v>
      </c>
      <c r="T16" s="778"/>
      <c r="U16" s="778"/>
    </row>
    <row r="17" spans="1:21" ht="15.75" x14ac:dyDescent="0.25">
      <c r="Q17" s="477"/>
      <c r="R17" s="770"/>
      <c r="S17" s="770"/>
      <c r="T17" s="770"/>
      <c r="U17" s="770"/>
    </row>
    <row r="18" spans="1:21" ht="15.75" hidden="1" x14ac:dyDescent="0.25">
      <c r="L18" s="770" t="s">
        <v>439</v>
      </c>
      <c r="Q18" s="477"/>
      <c r="R18" s="770"/>
      <c r="S18" s="770"/>
      <c r="T18" s="770"/>
    </row>
    <row r="19" spans="1:21" ht="15.75" hidden="1" x14ac:dyDescent="0.25">
      <c r="L19" s="477"/>
      <c r="Q19" s="477"/>
      <c r="R19" s="770"/>
      <c r="S19" s="770"/>
      <c r="T19" s="770"/>
      <c r="U19" s="770"/>
    </row>
    <row r="20" spans="1:21" ht="15.75" hidden="1" x14ac:dyDescent="0.25">
      <c r="L20" s="770" t="s">
        <v>829</v>
      </c>
      <c r="Q20" s="477"/>
      <c r="R20" s="770"/>
      <c r="S20" s="770"/>
      <c r="T20" s="770"/>
    </row>
    <row r="21" spans="1:21" ht="15.75" x14ac:dyDescent="0.25">
      <c r="J21" s="770"/>
      <c r="K21" s="769"/>
      <c r="L21" s="770"/>
    </row>
    <row r="22" spans="1:21" ht="15.75" x14ac:dyDescent="0.25">
      <c r="J22" s="770"/>
      <c r="K22" s="769"/>
      <c r="L22" s="769"/>
    </row>
    <row r="23" spans="1:21" hidden="1" x14ac:dyDescent="0.2"/>
    <row r="24" spans="1:21" ht="19.5" customHeight="1" x14ac:dyDescent="0.3">
      <c r="A24" s="938" t="s">
        <v>618</v>
      </c>
      <c r="B24" s="938"/>
      <c r="C24" s="938"/>
      <c r="D24" s="938"/>
      <c r="E24" s="938"/>
      <c r="F24" s="938"/>
      <c r="G24" s="938"/>
      <c r="H24" s="938"/>
      <c r="I24" s="938"/>
      <c r="J24" s="938"/>
      <c r="K24" s="938"/>
      <c r="L24" s="938"/>
    </row>
    <row r="25" spans="1:21" ht="18.75" x14ac:dyDescent="0.3">
      <c r="A25" s="938" t="s">
        <v>619</v>
      </c>
      <c r="B25" s="938"/>
      <c r="C25" s="938"/>
      <c r="D25" s="938"/>
      <c r="E25" s="938"/>
      <c r="F25" s="938"/>
      <c r="G25" s="938"/>
      <c r="H25" s="938"/>
      <c r="I25" s="938"/>
      <c r="J25" s="938"/>
      <c r="K25" s="938"/>
      <c r="L25" s="938"/>
    </row>
    <row r="26" spans="1:21" ht="18.75" hidden="1" x14ac:dyDescent="0.3">
      <c r="A26" s="938"/>
      <c r="B26" s="938"/>
      <c r="C26" s="938"/>
      <c r="D26" s="938"/>
      <c r="E26" s="938"/>
      <c r="F26" s="938"/>
      <c r="G26" s="938"/>
      <c r="H26" s="938"/>
      <c r="I26" s="938"/>
      <c r="J26" s="938"/>
      <c r="K26" s="938"/>
      <c r="L26" s="938"/>
    </row>
    <row r="27" spans="1:21" ht="18.75" x14ac:dyDescent="0.3">
      <c r="A27" s="938" t="s">
        <v>830</v>
      </c>
      <c r="B27" s="938"/>
      <c r="C27" s="938"/>
      <c r="D27" s="938"/>
      <c r="E27" s="938"/>
      <c r="F27" s="938"/>
      <c r="G27" s="938"/>
      <c r="H27" s="938"/>
      <c r="I27" s="938"/>
      <c r="J27" s="938"/>
      <c r="K27" s="938"/>
      <c r="L27" s="938"/>
    </row>
    <row r="28" spans="1:21" ht="16.5" thickBot="1" x14ac:dyDescent="0.3">
      <c r="A28" s="875"/>
      <c r="B28" s="875"/>
      <c r="C28" s="875"/>
      <c r="D28" s="875"/>
      <c r="E28" s="875"/>
      <c r="F28" s="875"/>
      <c r="G28" s="875"/>
      <c r="H28" s="875"/>
      <c r="I28" s="875"/>
      <c r="J28" s="875"/>
      <c r="K28" s="939" t="s">
        <v>620</v>
      </c>
      <c r="L28" s="939"/>
      <c r="R28" s="940"/>
      <c r="S28" s="940"/>
      <c r="T28" s="940" t="s">
        <v>620</v>
      </c>
      <c r="U28" s="940"/>
    </row>
    <row r="29" spans="1:21" ht="15.75" x14ac:dyDescent="0.25">
      <c r="A29" s="952" t="s">
        <v>621</v>
      </c>
      <c r="B29" s="953"/>
      <c r="C29" s="954"/>
      <c r="D29" s="955" t="s">
        <v>622</v>
      </c>
      <c r="E29" s="956"/>
      <c r="F29" s="956"/>
      <c r="G29" s="956"/>
      <c r="H29" s="956"/>
      <c r="I29" s="956"/>
      <c r="J29" s="957"/>
      <c r="K29" s="955" t="s">
        <v>629</v>
      </c>
      <c r="L29" s="957"/>
      <c r="M29" s="961" t="s">
        <v>624</v>
      </c>
      <c r="N29" s="963" t="s">
        <v>625</v>
      </c>
      <c r="O29" s="963" t="s">
        <v>626</v>
      </c>
      <c r="P29" s="961" t="s">
        <v>627</v>
      </c>
      <c r="Q29" s="982" t="s">
        <v>628</v>
      </c>
      <c r="R29" s="942" t="s">
        <v>623</v>
      </c>
      <c r="S29" s="943"/>
      <c r="T29" s="942" t="s">
        <v>629</v>
      </c>
      <c r="U29" s="943"/>
    </row>
    <row r="30" spans="1:21" ht="16.5" thickBot="1" x14ac:dyDescent="0.3">
      <c r="A30" s="946" t="s">
        <v>630</v>
      </c>
      <c r="B30" s="939"/>
      <c r="C30" s="947"/>
      <c r="D30" s="958"/>
      <c r="E30" s="959"/>
      <c r="F30" s="959"/>
      <c r="G30" s="959"/>
      <c r="H30" s="959"/>
      <c r="I30" s="959"/>
      <c r="J30" s="960"/>
      <c r="K30" s="958"/>
      <c r="L30" s="960"/>
      <c r="M30" s="962"/>
      <c r="N30" s="964"/>
      <c r="O30" s="964"/>
      <c r="P30" s="962"/>
      <c r="Q30" s="983"/>
      <c r="R30" s="944"/>
      <c r="S30" s="945"/>
      <c r="T30" s="944"/>
      <c r="U30" s="945"/>
    </row>
    <row r="31" spans="1:21" ht="16.5" thickBot="1" x14ac:dyDescent="0.3">
      <c r="A31" s="876"/>
      <c r="B31" s="877">
        <v>1</v>
      </c>
      <c r="C31" s="878"/>
      <c r="D31" s="876"/>
      <c r="E31" s="879"/>
      <c r="F31" s="879"/>
      <c r="G31" s="877">
        <v>2</v>
      </c>
      <c r="H31" s="879"/>
      <c r="I31" s="879"/>
      <c r="J31" s="878"/>
      <c r="K31" s="948">
        <v>3</v>
      </c>
      <c r="L31" s="949"/>
      <c r="M31" s="779"/>
      <c r="N31" s="779"/>
      <c r="O31" s="779"/>
      <c r="P31" s="779"/>
      <c r="Q31" s="780"/>
      <c r="R31" s="950">
        <v>3</v>
      </c>
      <c r="S31" s="951"/>
      <c r="T31" s="950">
        <v>3</v>
      </c>
      <c r="U31" s="951"/>
    </row>
    <row r="32" spans="1:21" ht="15.6" customHeight="1" x14ac:dyDescent="0.2">
      <c r="A32" s="965" t="s">
        <v>631</v>
      </c>
      <c r="B32" s="966"/>
      <c r="C32" s="967"/>
      <c r="D32" s="971" t="s">
        <v>632</v>
      </c>
      <c r="E32" s="972"/>
      <c r="F32" s="972"/>
      <c r="G32" s="972"/>
      <c r="H32" s="972"/>
      <c r="I32" s="972"/>
      <c r="J32" s="973"/>
      <c r="K32" s="977">
        <f>K34+K45+K51+K57+K76+K82+K98+K41+K38+K94</f>
        <v>74662.716</v>
      </c>
      <c r="L32" s="978"/>
      <c r="M32" s="981">
        <v>17235.358</v>
      </c>
      <c r="N32" s="981"/>
      <c r="O32" s="981"/>
      <c r="P32" s="981">
        <f>P34+P45+P51+P57+P76+P82+P98</f>
        <v>24582.394</v>
      </c>
      <c r="Q32" s="981">
        <v>20829</v>
      </c>
      <c r="R32" s="984">
        <f>R34+R45+R51+R57+R76+R82+R98+R41+R38+R94</f>
        <v>73596.200000000012</v>
      </c>
      <c r="S32" s="985"/>
      <c r="T32" s="984">
        <f>T34+T45+T51+T57+T76+T82+T98+T41+T38+T94</f>
        <v>75660.700000000012</v>
      </c>
      <c r="U32" s="985"/>
    </row>
    <row r="33" spans="1:23" ht="13.9" customHeight="1" thickBot="1" x14ac:dyDescent="0.25">
      <c r="A33" s="968"/>
      <c r="B33" s="969"/>
      <c r="C33" s="970"/>
      <c r="D33" s="974"/>
      <c r="E33" s="975"/>
      <c r="F33" s="975"/>
      <c r="G33" s="975"/>
      <c r="H33" s="975"/>
      <c r="I33" s="975"/>
      <c r="J33" s="976"/>
      <c r="K33" s="979"/>
      <c r="L33" s="980"/>
      <c r="M33" s="981"/>
      <c r="N33" s="981"/>
      <c r="O33" s="981"/>
      <c r="P33" s="981"/>
      <c r="Q33" s="981"/>
      <c r="R33" s="986"/>
      <c r="S33" s="987"/>
      <c r="T33" s="986"/>
      <c r="U33" s="987"/>
    </row>
    <row r="34" spans="1:23" ht="15.75" x14ac:dyDescent="0.25">
      <c r="A34" s="880" t="s">
        <v>633</v>
      </c>
      <c r="B34" s="881"/>
      <c r="C34" s="882"/>
      <c r="D34" s="971" t="s">
        <v>634</v>
      </c>
      <c r="E34" s="972"/>
      <c r="F34" s="972"/>
      <c r="G34" s="972"/>
      <c r="H34" s="972"/>
      <c r="I34" s="972"/>
      <c r="J34" s="973"/>
      <c r="K34" s="977">
        <f>K36</f>
        <v>28840.1</v>
      </c>
      <c r="L34" s="978"/>
      <c r="M34" s="981">
        <v>4523.7</v>
      </c>
      <c r="N34" s="981"/>
      <c r="O34" s="981"/>
      <c r="P34" s="981">
        <f>P36</f>
        <v>5592.7</v>
      </c>
      <c r="Q34" s="988">
        <v>4938.4639999999999</v>
      </c>
      <c r="R34" s="984">
        <f>R36</f>
        <v>25200</v>
      </c>
      <c r="S34" s="985"/>
      <c r="T34" s="984">
        <f>T36</f>
        <v>26208</v>
      </c>
      <c r="U34" s="985"/>
      <c r="W34" s="781"/>
    </row>
    <row r="35" spans="1:23" ht="16.5" thickBot="1" x14ac:dyDescent="0.3">
      <c r="A35" s="883" t="s">
        <v>635</v>
      </c>
      <c r="B35" s="884"/>
      <c r="C35" s="885"/>
      <c r="D35" s="974"/>
      <c r="E35" s="975"/>
      <c r="F35" s="975"/>
      <c r="G35" s="975"/>
      <c r="H35" s="975"/>
      <c r="I35" s="975"/>
      <c r="J35" s="976"/>
      <c r="K35" s="979"/>
      <c r="L35" s="980"/>
      <c r="M35" s="981"/>
      <c r="N35" s="981"/>
      <c r="O35" s="981"/>
      <c r="P35" s="981"/>
      <c r="Q35" s="988"/>
      <c r="R35" s="986"/>
      <c r="S35" s="987"/>
      <c r="T35" s="986"/>
      <c r="U35" s="987"/>
      <c r="W35" s="781"/>
    </row>
    <row r="36" spans="1:23" ht="15.75" x14ac:dyDescent="0.25">
      <c r="A36" s="952" t="s">
        <v>636</v>
      </c>
      <c r="B36" s="953"/>
      <c r="C36" s="954"/>
      <c r="D36" s="886"/>
      <c r="E36" s="887"/>
      <c r="F36" s="887"/>
      <c r="G36" s="887"/>
      <c r="H36" s="887"/>
      <c r="I36" s="887"/>
      <c r="J36" s="888"/>
      <c r="K36" s="1016">
        <v>28840.1</v>
      </c>
      <c r="L36" s="1017"/>
      <c r="M36" s="981">
        <v>4523.7</v>
      </c>
      <c r="N36" s="981">
        <v>534.5</v>
      </c>
      <c r="O36" s="981">
        <v>534.5</v>
      </c>
      <c r="P36" s="981">
        <f>M36+N36+O36</f>
        <v>5592.7</v>
      </c>
      <c r="Q36" s="988">
        <v>4938.4639999999999</v>
      </c>
      <c r="R36" s="999">
        <v>25200</v>
      </c>
      <c r="S36" s="1000"/>
      <c r="T36" s="999">
        <v>26208</v>
      </c>
      <c r="U36" s="1000"/>
      <c r="W36" s="781"/>
    </row>
    <row r="37" spans="1:23" ht="16.5" thickBot="1" x14ac:dyDescent="0.3">
      <c r="A37" s="946"/>
      <c r="B37" s="939"/>
      <c r="C37" s="947"/>
      <c r="D37" s="889" t="s">
        <v>637</v>
      </c>
      <c r="E37" s="890"/>
      <c r="F37" s="890"/>
      <c r="G37" s="890"/>
      <c r="H37" s="890"/>
      <c r="I37" s="890"/>
      <c r="J37" s="891"/>
      <c r="K37" s="1018"/>
      <c r="L37" s="1019"/>
      <c r="M37" s="981"/>
      <c r="N37" s="981"/>
      <c r="O37" s="981"/>
      <c r="P37" s="981"/>
      <c r="Q37" s="988"/>
      <c r="R37" s="1001"/>
      <c r="S37" s="1002"/>
      <c r="T37" s="1001"/>
      <c r="U37" s="1002"/>
      <c r="W37" s="781"/>
    </row>
    <row r="38" spans="1:23" ht="15.6" customHeight="1" x14ac:dyDescent="0.2">
      <c r="A38" s="1003" t="s">
        <v>638</v>
      </c>
      <c r="B38" s="1004"/>
      <c r="C38" s="1005"/>
      <c r="D38" s="1009" t="s">
        <v>639</v>
      </c>
      <c r="E38" s="1010"/>
      <c r="F38" s="1010"/>
      <c r="G38" s="1010"/>
      <c r="H38" s="1010"/>
      <c r="I38" s="1010"/>
      <c r="J38" s="1011"/>
      <c r="K38" s="977">
        <f>K40</f>
        <v>822</v>
      </c>
      <c r="L38" s="978"/>
      <c r="M38" s="981">
        <v>9794</v>
      </c>
      <c r="N38" s="981"/>
      <c r="O38" s="981"/>
      <c r="P38" s="981" t="e">
        <f>#REF!+P41+P42</f>
        <v>#REF!</v>
      </c>
      <c r="Q38" s="1015">
        <v>12087.288329999999</v>
      </c>
      <c r="R38" s="984">
        <f>R40</f>
        <v>0</v>
      </c>
      <c r="S38" s="985"/>
      <c r="T38" s="984">
        <f>T40</f>
        <v>0</v>
      </c>
      <c r="U38" s="985"/>
      <c r="W38" s="781"/>
    </row>
    <row r="39" spans="1:23" ht="16.149999999999999" customHeight="1" thickBot="1" x14ac:dyDescent="0.25">
      <c r="A39" s="1006"/>
      <c r="B39" s="1007"/>
      <c r="C39" s="1008"/>
      <c r="D39" s="1012"/>
      <c r="E39" s="1013"/>
      <c r="F39" s="1013"/>
      <c r="G39" s="1013"/>
      <c r="H39" s="1013"/>
      <c r="I39" s="1013"/>
      <c r="J39" s="1014"/>
      <c r="K39" s="979"/>
      <c r="L39" s="980"/>
      <c r="M39" s="981"/>
      <c r="N39" s="981"/>
      <c r="O39" s="981"/>
      <c r="P39" s="981"/>
      <c r="Q39" s="1015"/>
      <c r="R39" s="986"/>
      <c r="S39" s="987"/>
      <c r="T39" s="986"/>
      <c r="U39" s="987"/>
      <c r="W39" s="781"/>
    </row>
    <row r="40" spans="1:23" ht="31.15" customHeight="1" thickBot="1" x14ac:dyDescent="0.25">
      <c r="A40" s="989" t="s">
        <v>640</v>
      </c>
      <c r="B40" s="990"/>
      <c r="C40" s="991"/>
      <c r="D40" s="992" t="s">
        <v>641</v>
      </c>
      <c r="E40" s="993"/>
      <c r="F40" s="993"/>
      <c r="G40" s="993"/>
      <c r="H40" s="993"/>
      <c r="I40" s="993"/>
      <c r="J40" s="994"/>
      <c r="K40" s="995">
        <v>822</v>
      </c>
      <c r="L40" s="996"/>
      <c r="M40" s="782">
        <v>124</v>
      </c>
      <c r="N40" s="782"/>
      <c r="O40" s="782"/>
      <c r="P40" s="782">
        <f>M40+N40+O40</f>
        <v>124</v>
      </c>
      <c r="Q40" s="783">
        <v>206.22337999999999</v>
      </c>
      <c r="R40" s="997"/>
      <c r="S40" s="998"/>
      <c r="T40" s="997"/>
      <c r="U40" s="998"/>
      <c r="W40" s="781"/>
    </row>
    <row r="41" spans="1:23" ht="15.6" customHeight="1" x14ac:dyDescent="0.2">
      <c r="A41" s="1003" t="s">
        <v>642</v>
      </c>
      <c r="B41" s="1004"/>
      <c r="C41" s="1005"/>
      <c r="D41" s="1024" t="s">
        <v>643</v>
      </c>
      <c r="E41" s="1025"/>
      <c r="F41" s="1025"/>
      <c r="G41" s="1025"/>
      <c r="H41" s="1025"/>
      <c r="I41" s="1025"/>
      <c r="J41" s="1026"/>
      <c r="K41" s="977">
        <f>K44</f>
        <v>71.7</v>
      </c>
      <c r="L41" s="978"/>
      <c r="M41" s="981">
        <v>9794</v>
      </c>
      <c r="N41" s="981"/>
      <c r="O41" s="981"/>
      <c r="P41" s="981">
        <f>P44+P45+P46</f>
        <v>15318</v>
      </c>
      <c r="Q41" s="1015">
        <v>12087.288329999999</v>
      </c>
      <c r="R41" s="984">
        <f>R44</f>
        <v>75.8</v>
      </c>
      <c r="S41" s="985"/>
      <c r="T41" s="984">
        <f>T44</f>
        <v>80</v>
      </c>
      <c r="U41" s="985"/>
      <c r="W41" s="781"/>
    </row>
    <row r="42" spans="1:23" ht="16.149999999999999" customHeight="1" thickBot="1" x14ac:dyDescent="0.25">
      <c r="A42" s="1006"/>
      <c r="B42" s="1007"/>
      <c r="C42" s="1008"/>
      <c r="D42" s="1027"/>
      <c r="E42" s="1028"/>
      <c r="F42" s="1028"/>
      <c r="G42" s="1028"/>
      <c r="H42" s="1028"/>
      <c r="I42" s="1028"/>
      <c r="J42" s="1029"/>
      <c r="K42" s="979"/>
      <c r="L42" s="980"/>
      <c r="M42" s="981"/>
      <c r="N42" s="981"/>
      <c r="O42" s="981"/>
      <c r="P42" s="981"/>
      <c r="Q42" s="1015"/>
      <c r="R42" s="986"/>
      <c r="S42" s="987"/>
      <c r="T42" s="986"/>
      <c r="U42" s="987"/>
      <c r="W42" s="781"/>
    </row>
    <row r="43" spans="1:23" ht="16.149999999999999" hidden="1" customHeight="1" thickBot="1" x14ac:dyDescent="0.3">
      <c r="A43" s="883"/>
      <c r="B43" s="884"/>
      <c r="C43" s="884"/>
      <c r="D43" s="892"/>
      <c r="E43" s="893"/>
      <c r="F43" s="893"/>
      <c r="G43" s="893"/>
      <c r="H43" s="893"/>
      <c r="I43" s="893"/>
      <c r="J43" s="894"/>
      <c r="K43" s="895"/>
      <c r="L43" s="896"/>
      <c r="R43" s="381"/>
      <c r="S43" s="768"/>
      <c r="T43" s="381"/>
      <c r="U43" s="768"/>
      <c r="W43" s="781"/>
    </row>
    <row r="44" spans="1:23" ht="16.5" thickBot="1" x14ac:dyDescent="0.3">
      <c r="A44" s="948" t="s">
        <v>644</v>
      </c>
      <c r="B44" s="1020"/>
      <c r="C44" s="949"/>
      <c r="D44" s="1021" t="s">
        <v>645</v>
      </c>
      <c r="E44" s="1022"/>
      <c r="F44" s="1022"/>
      <c r="G44" s="1022"/>
      <c r="H44" s="1022"/>
      <c r="I44" s="1022"/>
      <c r="J44" s="1023"/>
      <c r="K44" s="995">
        <v>71.7</v>
      </c>
      <c r="L44" s="996"/>
      <c r="M44" s="782">
        <v>124</v>
      </c>
      <c r="N44" s="782"/>
      <c r="O44" s="782"/>
      <c r="P44" s="782">
        <f>M44+N44+O44</f>
        <v>124</v>
      </c>
      <c r="Q44" s="783">
        <v>206.22337999999999</v>
      </c>
      <c r="R44" s="997">
        <v>75.8</v>
      </c>
      <c r="S44" s="998"/>
      <c r="T44" s="997">
        <v>80</v>
      </c>
      <c r="U44" s="998"/>
      <c r="W44" s="781"/>
    </row>
    <row r="45" spans="1:23" ht="15.6" customHeight="1" x14ac:dyDescent="0.2">
      <c r="A45" s="1003" t="s">
        <v>646</v>
      </c>
      <c r="B45" s="1004"/>
      <c r="C45" s="1005"/>
      <c r="D45" s="1024" t="s">
        <v>647</v>
      </c>
      <c r="E45" s="1025"/>
      <c r="F45" s="1025"/>
      <c r="G45" s="1025"/>
      <c r="H45" s="1025"/>
      <c r="I45" s="1025"/>
      <c r="J45" s="1026"/>
      <c r="K45" s="977">
        <f>K48+K50+K49</f>
        <v>42314.1</v>
      </c>
      <c r="L45" s="978"/>
      <c r="M45" s="981">
        <v>9794</v>
      </c>
      <c r="N45" s="981"/>
      <c r="O45" s="981"/>
      <c r="P45" s="981">
        <f>P48+P49+P50</f>
        <v>15194</v>
      </c>
      <c r="Q45" s="1015">
        <v>12087.288329999999</v>
      </c>
      <c r="R45" s="984">
        <f>R48+R50+R49</f>
        <v>44797.8</v>
      </c>
      <c r="S45" s="985"/>
      <c r="T45" s="984">
        <f>T48+T50+T49</f>
        <v>46588.6</v>
      </c>
      <c r="U45" s="985"/>
      <c r="W45" s="781"/>
    </row>
    <row r="46" spans="1:23" ht="16.149999999999999" customHeight="1" thickBot="1" x14ac:dyDescent="0.25">
      <c r="A46" s="1006"/>
      <c r="B46" s="1007"/>
      <c r="C46" s="1008"/>
      <c r="D46" s="1027"/>
      <c r="E46" s="1028"/>
      <c r="F46" s="1028"/>
      <c r="G46" s="1028"/>
      <c r="H46" s="1028"/>
      <c r="I46" s="1028"/>
      <c r="J46" s="1029"/>
      <c r="K46" s="979"/>
      <c r="L46" s="980"/>
      <c r="M46" s="981"/>
      <c r="N46" s="981"/>
      <c r="O46" s="981"/>
      <c r="P46" s="981"/>
      <c r="Q46" s="1015"/>
      <c r="R46" s="986"/>
      <c r="S46" s="987"/>
      <c r="T46" s="986"/>
      <c r="U46" s="987"/>
      <c r="W46" s="781"/>
    </row>
    <row r="47" spans="1:23" ht="16.149999999999999" hidden="1" customHeight="1" thickBot="1" x14ac:dyDescent="0.3">
      <c r="A47" s="883"/>
      <c r="B47" s="884"/>
      <c r="C47" s="884"/>
      <c r="D47" s="897"/>
      <c r="E47" s="898"/>
      <c r="F47" s="898"/>
      <c r="G47" s="898"/>
      <c r="H47" s="898"/>
      <c r="I47" s="898"/>
      <c r="J47" s="899"/>
      <c r="K47" s="895"/>
      <c r="L47" s="896"/>
      <c r="R47" s="381"/>
      <c r="S47" s="768"/>
      <c r="T47" s="381"/>
      <c r="U47" s="768"/>
      <c r="W47" s="781"/>
    </row>
    <row r="48" spans="1:23" ht="16.5" thickBot="1" x14ac:dyDescent="0.3">
      <c r="A48" s="948" t="s">
        <v>648</v>
      </c>
      <c r="B48" s="1020"/>
      <c r="C48" s="949"/>
      <c r="D48" s="876" t="s">
        <v>649</v>
      </c>
      <c r="E48" s="879"/>
      <c r="F48" s="879"/>
      <c r="G48" s="879"/>
      <c r="H48" s="879"/>
      <c r="I48" s="879"/>
      <c r="J48" s="878"/>
      <c r="K48" s="995">
        <v>6974.5</v>
      </c>
      <c r="L48" s="996"/>
      <c r="M48" s="782">
        <v>124</v>
      </c>
      <c r="N48" s="782"/>
      <c r="O48" s="782"/>
      <c r="P48" s="782">
        <f>M48+N48+O48</f>
        <v>124</v>
      </c>
      <c r="Q48" s="783">
        <v>206.22337999999999</v>
      </c>
      <c r="R48" s="997">
        <v>3816</v>
      </c>
      <c r="S48" s="998"/>
      <c r="T48" s="997">
        <v>3968.6</v>
      </c>
      <c r="U48" s="998"/>
      <c r="W48" s="781"/>
    </row>
    <row r="49" spans="1:23" ht="15.6" hidden="1" customHeight="1" thickBot="1" x14ac:dyDescent="0.3">
      <c r="A49" s="948" t="s">
        <v>650</v>
      </c>
      <c r="B49" s="1020"/>
      <c r="C49" s="949"/>
      <c r="D49" s="900" t="s">
        <v>651</v>
      </c>
      <c r="E49" s="901"/>
      <c r="F49" s="901"/>
      <c r="G49" s="901"/>
      <c r="H49" s="901"/>
      <c r="I49" s="901"/>
      <c r="J49" s="902"/>
      <c r="K49" s="995"/>
      <c r="L49" s="996"/>
      <c r="M49" s="782">
        <v>1970</v>
      </c>
      <c r="N49" s="782">
        <v>700</v>
      </c>
      <c r="O49" s="782">
        <v>700</v>
      </c>
      <c r="P49" s="782">
        <f>M49+N49+O49</f>
        <v>3370</v>
      </c>
      <c r="Q49" s="783">
        <v>2811.7408799999998</v>
      </c>
      <c r="R49" s="997">
        <v>9783.7999999999993</v>
      </c>
      <c r="S49" s="998"/>
      <c r="T49" s="997">
        <v>10175</v>
      </c>
      <c r="U49" s="998"/>
      <c r="W49" s="781"/>
    </row>
    <row r="50" spans="1:23" ht="16.5" thickBot="1" x14ac:dyDescent="0.3">
      <c r="A50" s="948" t="s">
        <v>652</v>
      </c>
      <c r="B50" s="1020"/>
      <c r="C50" s="949"/>
      <c r="D50" s="876" t="s">
        <v>653</v>
      </c>
      <c r="E50" s="879"/>
      <c r="F50" s="879"/>
      <c r="G50" s="879"/>
      <c r="H50" s="879"/>
      <c r="I50" s="879"/>
      <c r="J50" s="878"/>
      <c r="K50" s="995">
        <v>35339.599999999999</v>
      </c>
      <c r="L50" s="996"/>
      <c r="M50" s="782">
        <v>7700</v>
      </c>
      <c r="N50" s="782">
        <v>2000</v>
      </c>
      <c r="O50" s="782">
        <v>2000</v>
      </c>
      <c r="P50" s="782">
        <f>M50+N50+O50</f>
        <v>11700</v>
      </c>
      <c r="Q50" s="783">
        <v>9069.3240700000006</v>
      </c>
      <c r="R50" s="997">
        <v>31198</v>
      </c>
      <c r="S50" s="998"/>
      <c r="T50" s="997">
        <v>32445</v>
      </c>
      <c r="U50" s="998"/>
      <c r="W50" s="781"/>
    </row>
    <row r="51" spans="1:23" ht="15.6" customHeight="1" x14ac:dyDescent="0.2">
      <c r="A51" s="1003" t="s">
        <v>654</v>
      </c>
      <c r="B51" s="1004"/>
      <c r="C51" s="1005"/>
      <c r="D51" s="1024" t="s">
        <v>655</v>
      </c>
      <c r="E51" s="1025"/>
      <c r="F51" s="1025"/>
      <c r="G51" s="1025"/>
      <c r="H51" s="1025"/>
      <c r="I51" s="1025"/>
      <c r="J51" s="1026"/>
      <c r="K51" s="977">
        <f>K53</f>
        <v>5</v>
      </c>
      <c r="L51" s="978"/>
      <c r="M51" s="981">
        <v>17</v>
      </c>
      <c r="N51" s="981"/>
      <c r="O51" s="981"/>
      <c r="P51" s="981">
        <f>M51+N51+O51</f>
        <v>17</v>
      </c>
      <c r="Q51" s="981">
        <v>3.9649999999999999</v>
      </c>
      <c r="R51" s="984">
        <f>R53</f>
        <v>8</v>
      </c>
      <c r="S51" s="985"/>
      <c r="T51" s="984">
        <f>T53</f>
        <v>10</v>
      </c>
      <c r="U51" s="985"/>
      <c r="W51" s="781"/>
    </row>
    <row r="52" spans="1:23" ht="13.9" customHeight="1" thickBot="1" x14ac:dyDescent="0.25">
      <c r="A52" s="1006"/>
      <c r="B52" s="1007"/>
      <c r="C52" s="1008"/>
      <c r="D52" s="1027"/>
      <c r="E52" s="1028"/>
      <c r="F52" s="1028"/>
      <c r="G52" s="1028"/>
      <c r="H52" s="1028"/>
      <c r="I52" s="1028"/>
      <c r="J52" s="1029"/>
      <c r="K52" s="979"/>
      <c r="L52" s="980"/>
      <c r="M52" s="981"/>
      <c r="N52" s="981"/>
      <c r="O52" s="981"/>
      <c r="P52" s="981"/>
      <c r="Q52" s="981"/>
      <c r="R52" s="986"/>
      <c r="S52" s="987"/>
      <c r="T52" s="986"/>
      <c r="U52" s="987"/>
      <c r="W52" s="781"/>
    </row>
    <row r="53" spans="1:23" ht="15.75" x14ac:dyDescent="0.25">
      <c r="A53" s="955" t="s">
        <v>656</v>
      </c>
      <c r="B53" s="956"/>
      <c r="C53" s="957"/>
      <c r="D53" s="886" t="s">
        <v>657</v>
      </c>
      <c r="E53" s="887"/>
      <c r="F53" s="887"/>
      <c r="G53" s="887"/>
      <c r="H53" s="887"/>
      <c r="I53" s="887"/>
      <c r="J53" s="887"/>
      <c r="K53" s="1016">
        <v>5</v>
      </c>
      <c r="L53" s="1017"/>
      <c r="M53" s="981">
        <v>17</v>
      </c>
      <c r="N53" s="981"/>
      <c r="O53" s="981"/>
      <c r="P53" s="981">
        <f>M53+N53+O53</f>
        <v>17</v>
      </c>
      <c r="Q53" s="981">
        <v>3.9649999999999999</v>
      </c>
      <c r="R53" s="999">
        <v>8</v>
      </c>
      <c r="S53" s="1000"/>
      <c r="T53" s="999">
        <v>10</v>
      </c>
      <c r="U53" s="1000"/>
    </row>
    <row r="54" spans="1:23" ht="15.75" x14ac:dyDescent="0.25">
      <c r="A54" s="1030"/>
      <c r="B54" s="1031"/>
      <c r="C54" s="1032"/>
      <c r="D54" s="900" t="s">
        <v>658</v>
      </c>
      <c r="E54" s="901"/>
      <c r="F54" s="901"/>
      <c r="G54" s="901"/>
      <c r="H54" s="901"/>
      <c r="I54" s="901"/>
      <c r="J54" s="901"/>
      <c r="K54" s="1033"/>
      <c r="L54" s="1034"/>
      <c r="M54" s="981"/>
      <c r="N54" s="981"/>
      <c r="O54" s="981"/>
      <c r="P54" s="981"/>
      <c r="Q54" s="981"/>
      <c r="R54" s="1035"/>
      <c r="S54" s="1036"/>
      <c r="T54" s="1035"/>
      <c r="U54" s="1036"/>
    </row>
    <row r="55" spans="1:23" ht="15.75" x14ac:dyDescent="0.25">
      <c r="A55" s="1030"/>
      <c r="B55" s="1031"/>
      <c r="C55" s="1032"/>
      <c r="D55" s="900" t="s">
        <v>659</v>
      </c>
      <c r="E55" s="901"/>
      <c r="F55" s="901"/>
      <c r="G55" s="901"/>
      <c r="H55" s="901"/>
      <c r="I55" s="901"/>
      <c r="J55" s="901"/>
      <c r="K55" s="1033"/>
      <c r="L55" s="1034"/>
      <c r="M55" s="981"/>
      <c r="N55" s="981"/>
      <c r="O55" s="981"/>
      <c r="P55" s="981"/>
      <c r="Q55" s="981"/>
      <c r="R55" s="1035"/>
      <c r="S55" s="1036"/>
      <c r="T55" s="1035"/>
      <c r="U55" s="1036"/>
      <c r="W55" s="781"/>
    </row>
    <row r="56" spans="1:23" ht="16.5" thickBot="1" x14ac:dyDescent="0.3">
      <c r="A56" s="958"/>
      <c r="B56" s="959"/>
      <c r="C56" s="960"/>
      <c r="D56" s="889" t="s">
        <v>660</v>
      </c>
      <c r="E56" s="890"/>
      <c r="F56" s="890"/>
      <c r="G56" s="890"/>
      <c r="H56" s="890"/>
      <c r="I56" s="890"/>
      <c r="J56" s="890"/>
      <c r="K56" s="1018"/>
      <c r="L56" s="1019"/>
      <c r="M56" s="981"/>
      <c r="N56" s="981"/>
      <c r="O56" s="981"/>
      <c r="P56" s="981"/>
      <c r="Q56" s="981"/>
      <c r="R56" s="1001"/>
      <c r="S56" s="1002"/>
      <c r="T56" s="1001"/>
      <c r="U56" s="1002"/>
    </row>
    <row r="57" spans="1:23" ht="15.75" x14ac:dyDescent="0.25">
      <c r="A57" s="1003" t="s">
        <v>661</v>
      </c>
      <c r="B57" s="1004"/>
      <c r="C57" s="1005"/>
      <c r="D57" s="880" t="s">
        <v>662</v>
      </c>
      <c r="E57" s="881"/>
      <c r="F57" s="881"/>
      <c r="G57" s="881"/>
      <c r="H57" s="881"/>
      <c r="I57" s="881"/>
      <c r="J57" s="882"/>
      <c r="K57" s="1040">
        <f>K60+K64+K72+K68</f>
        <v>1785.316</v>
      </c>
      <c r="L57" s="1041"/>
      <c r="M57" s="981">
        <v>2183.6579999999999</v>
      </c>
      <c r="N57" s="981"/>
      <c r="O57" s="981"/>
      <c r="P57" s="981">
        <f>P60+P64+P72</f>
        <v>2913.6940000000004</v>
      </c>
      <c r="Q57" s="1046">
        <v>2859.2967100000001</v>
      </c>
      <c r="R57" s="1047">
        <f>R60+R64+R72+R68</f>
        <v>1933</v>
      </c>
      <c r="S57" s="1048"/>
      <c r="T57" s="1047">
        <f>T60+T64+T72+T68</f>
        <v>1975</v>
      </c>
      <c r="U57" s="1048"/>
    </row>
    <row r="58" spans="1:23" ht="15.75" x14ac:dyDescent="0.25">
      <c r="A58" s="1037"/>
      <c r="B58" s="1038"/>
      <c r="C58" s="1039"/>
      <c r="D58" s="903" t="s">
        <v>663</v>
      </c>
      <c r="E58" s="904"/>
      <c r="F58" s="904"/>
      <c r="G58" s="904"/>
      <c r="H58" s="904"/>
      <c r="I58" s="904"/>
      <c r="J58" s="905"/>
      <c r="K58" s="1042"/>
      <c r="L58" s="1043"/>
      <c r="M58" s="981"/>
      <c r="N58" s="981"/>
      <c r="O58" s="981"/>
      <c r="P58" s="981"/>
      <c r="Q58" s="1046"/>
      <c r="R58" s="1049"/>
      <c r="S58" s="1050"/>
      <c r="T58" s="1049"/>
      <c r="U58" s="1050"/>
    </row>
    <row r="59" spans="1:23" ht="16.5" thickBot="1" x14ac:dyDescent="0.3">
      <c r="A59" s="1006"/>
      <c r="B59" s="1007"/>
      <c r="C59" s="1008"/>
      <c r="D59" s="883" t="s">
        <v>664</v>
      </c>
      <c r="E59" s="884"/>
      <c r="F59" s="884"/>
      <c r="G59" s="884"/>
      <c r="H59" s="884"/>
      <c r="I59" s="884"/>
      <c r="J59" s="885"/>
      <c r="K59" s="1044"/>
      <c r="L59" s="1045"/>
      <c r="M59" s="981"/>
      <c r="N59" s="981"/>
      <c r="O59" s="981"/>
      <c r="P59" s="981"/>
      <c r="Q59" s="1046"/>
      <c r="R59" s="1051"/>
      <c r="S59" s="1052"/>
      <c r="T59" s="1051"/>
      <c r="U59" s="1052"/>
      <c r="W59" s="784"/>
    </row>
    <row r="60" spans="1:23" ht="15.6" hidden="1" customHeight="1" thickBot="1" x14ac:dyDescent="0.3">
      <c r="A60" s="955" t="s">
        <v>665</v>
      </c>
      <c r="B60" s="956"/>
      <c r="C60" s="957"/>
      <c r="D60" s="886" t="s">
        <v>666</v>
      </c>
      <c r="E60" s="887"/>
      <c r="F60" s="887"/>
      <c r="G60" s="887"/>
      <c r="H60" s="887"/>
      <c r="I60" s="887"/>
      <c r="J60" s="888"/>
      <c r="K60" s="1053"/>
      <c r="L60" s="1054"/>
      <c r="M60" s="981">
        <v>1030</v>
      </c>
      <c r="N60" s="981">
        <v>140</v>
      </c>
      <c r="O60" s="981">
        <v>140</v>
      </c>
      <c r="P60" s="981">
        <f>M60+N60+O60</f>
        <v>1310</v>
      </c>
      <c r="Q60" s="1046">
        <v>1430.7293099999999</v>
      </c>
      <c r="R60" s="1059"/>
      <c r="S60" s="1060"/>
      <c r="T60" s="1059"/>
      <c r="U60" s="1060"/>
    </row>
    <row r="61" spans="1:23" ht="15.6" hidden="1" customHeight="1" thickBot="1" x14ac:dyDescent="0.3">
      <c r="A61" s="1030"/>
      <c r="B61" s="1031"/>
      <c r="C61" s="1032"/>
      <c r="D61" s="900" t="s">
        <v>667</v>
      </c>
      <c r="E61" s="901"/>
      <c r="F61" s="901"/>
      <c r="G61" s="901"/>
      <c r="H61" s="901"/>
      <c r="I61" s="901"/>
      <c r="J61" s="902"/>
      <c r="K61" s="1055"/>
      <c r="L61" s="1056"/>
      <c r="M61" s="981"/>
      <c r="N61" s="981"/>
      <c r="O61" s="981"/>
      <c r="P61" s="981"/>
      <c r="Q61" s="1046"/>
      <c r="R61" s="1061"/>
      <c r="S61" s="1062"/>
      <c r="T61" s="1061"/>
      <c r="U61" s="1062"/>
    </row>
    <row r="62" spans="1:23" ht="15.6" hidden="1" customHeight="1" thickBot="1" x14ac:dyDescent="0.3">
      <c r="A62" s="1030"/>
      <c r="B62" s="1031"/>
      <c r="C62" s="1032"/>
      <c r="D62" s="900" t="s">
        <v>668</v>
      </c>
      <c r="E62" s="901"/>
      <c r="F62" s="901"/>
      <c r="G62" s="901"/>
      <c r="H62" s="901"/>
      <c r="I62" s="901"/>
      <c r="J62" s="902"/>
      <c r="K62" s="1055"/>
      <c r="L62" s="1056"/>
      <c r="M62" s="981"/>
      <c r="N62" s="981"/>
      <c r="O62" s="981"/>
      <c r="P62" s="981"/>
      <c r="Q62" s="1046"/>
      <c r="R62" s="1061"/>
      <c r="S62" s="1062"/>
      <c r="T62" s="1061"/>
      <c r="U62" s="1062"/>
    </row>
    <row r="63" spans="1:23" ht="15.6" hidden="1" customHeight="1" thickBot="1" x14ac:dyDescent="0.3">
      <c r="A63" s="958"/>
      <c r="B63" s="959"/>
      <c r="C63" s="960"/>
      <c r="D63" s="889" t="s">
        <v>669</v>
      </c>
      <c r="E63" s="890"/>
      <c r="F63" s="890"/>
      <c r="G63" s="890"/>
      <c r="H63" s="890"/>
      <c r="I63" s="890"/>
      <c r="J63" s="891"/>
      <c r="K63" s="1057"/>
      <c r="L63" s="1058"/>
      <c r="M63" s="981"/>
      <c r="N63" s="981"/>
      <c r="O63" s="981"/>
      <c r="P63" s="981"/>
      <c r="Q63" s="1046"/>
      <c r="R63" s="1063"/>
      <c r="S63" s="1064"/>
      <c r="T63" s="1063"/>
      <c r="U63" s="1064"/>
    </row>
    <row r="64" spans="1:23" ht="15.6" hidden="1" customHeight="1" thickBot="1" x14ac:dyDescent="0.3">
      <c r="A64" s="955" t="s">
        <v>670</v>
      </c>
      <c r="B64" s="956"/>
      <c r="C64" s="957"/>
      <c r="D64" s="886" t="s">
        <v>671</v>
      </c>
      <c r="E64" s="887"/>
      <c r="F64" s="887"/>
      <c r="G64" s="887"/>
      <c r="H64" s="887"/>
      <c r="I64" s="887"/>
      <c r="J64" s="888"/>
      <c r="K64" s="1053"/>
      <c r="L64" s="1054"/>
      <c r="M64" s="981">
        <v>928.55</v>
      </c>
      <c r="N64" s="981">
        <v>200</v>
      </c>
      <c r="O64" s="981">
        <v>200</v>
      </c>
      <c r="P64" s="981">
        <f>M64+N64+O64</f>
        <v>1328.55</v>
      </c>
      <c r="Q64" s="1046">
        <v>1007.7294000000001</v>
      </c>
      <c r="R64" s="1059"/>
      <c r="S64" s="1060"/>
      <c r="T64" s="1059"/>
      <c r="U64" s="1060"/>
    </row>
    <row r="65" spans="1:23" ht="14.25" hidden="1" customHeight="1" x14ac:dyDescent="0.25">
      <c r="A65" s="1030"/>
      <c r="B65" s="1031"/>
      <c r="C65" s="1032"/>
      <c r="D65" s="900" t="s">
        <v>672</v>
      </c>
      <c r="E65" s="901"/>
      <c r="F65" s="901"/>
      <c r="G65" s="901"/>
      <c r="H65" s="901"/>
      <c r="I65" s="901"/>
      <c r="J65" s="902"/>
      <c r="K65" s="1055"/>
      <c r="L65" s="1056"/>
      <c r="M65" s="981"/>
      <c r="N65" s="981"/>
      <c r="O65" s="981"/>
      <c r="P65" s="981"/>
      <c r="Q65" s="1046"/>
      <c r="R65" s="1061"/>
      <c r="S65" s="1062"/>
      <c r="T65" s="1061"/>
      <c r="U65" s="1062"/>
    </row>
    <row r="66" spans="1:23" ht="15.75" hidden="1" customHeight="1" x14ac:dyDescent="0.25">
      <c r="A66" s="1030"/>
      <c r="B66" s="1031"/>
      <c r="C66" s="1032"/>
      <c r="D66" s="900" t="s">
        <v>673</v>
      </c>
      <c r="E66" s="901"/>
      <c r="F66" s="901"/>
      <c r="G66" s="901"/>
      <c r="H66" s="901"/>
      <c r="I66" s="901"/>
      <c r="J66" s="902"/>
      <c r="K66" s="1055"/>
      <c r="L66" s="1056"/>
      <c r="M66" s="981"/>
      <c r="N66" s="981"/>
      <c r="O66" s="981"/>
      <c r="P66" s="981"/>
      <c r="Q66" s="1046"/>
      <c r="R66" s="1061"/>
      <c r="S66" s="1062"/>
      <c r="T66" s="1061"/>
      <c r="U66" s="1062"/>
    </row>
    <row r="67" spans="1:23" ht="15.75" hidden="1" customHeight="1" thickBot="1" x14ac:dyDescent="0.3">
      <c r="A67" s="958"/>
      <c r="B67" s="959"/>
      <c r="C67" s="960"/>
      <c r="D67" s="889" t="s">
        <v>674</v>
      </c>
      <c r="E67" s="890"/>
      <c r="F67" s="890"/>
      <c r="G67" s="890"/>
      <c r="H67" s="890"/>
      <c r="I67" s="890"/>
      <c r="J67" s="891"/>
      <c r="K67" s="1057"/>
      <c r="L67" s="1058"/>
      <c r="M67" s="981"/>
      <c r="N67" s="981"/>
      <c r="O67" s="981"/>
      <c r="P67" s="981"/>
      <c r="Q67" s="1046"/>
      <c r="R67" s="1063"/>
      <c r="S67" s="1064"/>
      <c r="T67" s="1063"/>
      <c r="U67" s="1064"/>
    </row>
    <row r="68" spans="1:23" ht="15.75" x14ac:dyDescent="0.25">
      <c r="A68" s="955" t="s">
        <v>675</v>
      </c>
      <c r="B68" s="956"/>
      <c r="C68" s="957"/>
      <c r="D68" s="906"/>
      <c r="E68" s="901"/>
      <c r="F68" s="901"/>
      <c r="G68" s="901"/>
      <c r="H68" s="901"/>
      <c r="I68" s="901"/>
      <c r="J68" s="902"/>
      <c r="K68" s="1053">
        <v>850.31600000000003</v>
      </c>
      <c r="L68" s="1054"/>
      <c r="M68" s="981">
        <v>928.55</v>
      </c>
      <c r="N68" s="981">
        <v>200</v>
      </c>
      <c r="O68" s="981">
        <v>200</v>
      </c>
      <c r="P68" s="981">
        <f>M68+N68+O68</f>
        <v>1328.55</v>
      </c>
      <c r="Q68" s="1046">
        <v>1007.7294000000001</v>
      </c>
      <c r="R68" s="1059">
        <v>1035</v>
      </c>
      <c r="S68" s="1060"/>
      <c r="T68" s="1059">
        <v>1040</v>
      </c>
      <c r="U68" s="1060"/>
    </row>
    <row r="69" spans="1:23" ht="14.25" customHeight="1" x14ac:dyDescent="0.25">
      <c r="A69" s="1030"/>
      <c r="B69" s="1031"/>
      <c r="C69" s="1032"/>
      <c r="D69" s="901" t="s">
        <v>676</v>
      </c>
      <c r="E69" s="901"/>
      <c r="F69" s="901"/>
      <c r="G69" s="901"/>
      <c r="H69" s="901"/>
      <c r="I69" s="901"/>
      <c r="J69" s="902"/>
      <c r="K69" s="1055"/>
      <c r="L69" s="1056"/>
      <c r="M69" s="981"/>
      <c r="N69" s="981"/>
      <c r="O69" s="981"/>
      <c r="P69" s="981"/>
      <c r="Q69" s="1046"/>
      <c r="R69" s="1061"/>
      <c r="S69" s="1062"/>
      <c r="T69" s="1061"/>
      <c r="U69" s="1062"/>
    </row>
    <row r="70" spans="1:23" ht="15.75" customHeight="1" x14ac:dyDescent="0.25">
      <c r="A70" s="1030"/>
      <c r="B70" s="1031"/>
      <c r="C70" s="1032"/>
      <c r="D70" s="901" t="s">
        <v>677</v>
      </c>
      <c r="E70" s="901"/>
      <c r="F70" s="901"/>
      <c r="G70" s="901"/>
      <c r="H70" s="901"/>
      <c r="I70" s="901"/>
      <c r="J70" s="902"/>
      <c r="K70" s="1055"/>
      <c r="L70" s="1056"/>
      <c r="M70" s="981"/>
      <c r="N70" s="981"/>
      <c r="O70" s="981"/>
      <c r="P70" s="981"/>
      <c r="Q70" s="1046"/>
      <c r="R70" s="1061"/>
      <c r="S70" s="1062"/>
      <c r="T70" s="1061"/>
      <c r="U70" s="1062"/>
      <c r="W70" s="784"/>
    </row>
    <row r="71" spans="1:23" ht="15.75" customHeight="1" thickBot="1" x14ac:dyDescent="0.3">
      <c r="A71" s="958"/>
      <c r="B71" s="959"/>
      <c r="C71" s="960"/>
      <c r="D71" s="890"/>
      <c r="E71" s="890"/>
      <c r="F71" s="890"/>
      <c r="G71" s="890"/>
      <c r="H71" s="890"/>
      <c r="I71" s="890"/>
      <c r="J71" s="891"/>
      <c r="K71" s="1057"/>
      <c r="L71" s="1058"/>
      <c r="M71" s="981"/>
      <c r="N71" s="981"/>
      <c r="O71" s="981"/>
      <c r="P71" s="981"/>
      <c r="Q71" s="1046"/>
      <c r="R71" s="1063"/>
      <c r="S71" s="1064"/>
      <c r="T71" s="1063"/>
      <c r="U71" s="1064"/>
    </row>
    <row r="72" spans="1:23" ht="15" customHeight="1" x14ac:dyDescent="0.25">
      <c r="A72" s="955" t="s">
        <v>678</v>
      </c>
      <c r="B72" s="956"/>
      <c r="C72" s="957"/>
      <c r="D72" s="886" t="s">
        <v>679</v>
      </c>
      <c r="E72" s="887"/>
      <c r="F72" s="887"/>
      <c r="G72" s="887"/>
      <c r="H72" s="887"/>
      <c r="I72" s="887"/>
      <c r="J72" s="888"/>
      <c r="K72" s="1053">
        <v>935</v>
      </c>
      <c r="L72" s="1054"/>
      <c r="M72" s="1065">
        <v>225.108</v>
      </c>
      <c r="N72" s="1068">
        <f>24.9+0.118</f>
        <v>25.017999999999997</v>
      </c>
      <c r="O72" s="1068">
        <v>25.018000000000001</v>
      </c>
      <c r="P72" s="1071">
        <f>M72+N72+O72</f>
        <v>275.14400000000001</v>
      </c>
      <c r="Q72" s="1068">
        <v>420.83800000000002</v>
      </c>
      <c r="R72" s="1074">
        <v>898</v>
      </c>
      <c r="S72" s="1075"/>
      <c r="T72" s="1074">
        <v>935</v>
      </c>
      <c r="U72" s="1075"/>
    </row>
    <row r="73" spans="1:23" ht="13.15" customHeight="1" x14ac:dyDescent="0.25">
      <c r="A73" s="1030"/>
      <c r="B73" s="1031"/>
      <c r="C73" s="1032"/>
      <c r="D73" s="900" t="s">
        <v>680</v>
      </c>
      <c r="E73" s="901"/>
      <c r="F73" s="901"/>
      <c r="G73" s="901"/>
      <c r="H73" s="901"/>
      <c r="I73" s="901"/>
      <c r="J73" s="902"/>
      <c r="K73" s="1055"/>
      <c r="L73" s="1056"/>
      <c r="M73" s="1066"/>
      <c r="N73" s="1069"/>
      <c r="O73" s="1069"/>
      <c r="P73" s="1072"/>
      <c r="Q73" s="1069"/>
      <c r="R73" s="1076"/>
      <c r="S73" s="1077"/>
      <c r="T73" s="1076"/>
      <c r="U73" s="1077"/>
    </row>
    <row r="74" spans="1:23" ht="13.15" customHeight="1" x14ac:dyDescent="0.25">
      <c r="A74" s="1030"/>
      <c r="B74" s="1031"/>
      <c r="C74" s="1032"/>
      <c r="D74" s="900" t="s">
        <v>681</v>
      </c>
      <c r="E74" s="901"/>
      <c r="F74" s="901"/>
      <c r="G74" s="901"/>
      <c r="H74" s="901"/>
      <c r="I74" s="901"/>
      <c r="J74" s="902"/>
      <c r="K74" s="1055"/>
      <c r="L74" s="1056"/>
      <c r="M74" s="1066"/>
      <c r="N74" s="1069"/>
      <c r="O74" s="1069"/>
      <c r="P74" s="1072"/>
      <c r="Q74" s="1069"/>
      <c r="R74" s="1076"/>
      <c r="S74" s="1077"/>
      <c r="T74" s="1076"/>
      <c r="U74" s="1077"/>
    </row>
    <row r="75" spans="1:23" ht="12.75" customHeight="1" thickBot="1" x14ac:dyDescent="0.3">
      <c r="A75" s="958"/>
      <c r="B75" s="959"/>
      <c r="C75" s="960"/>
      <c r="D75" s="889" t="s">
        <v>682</v>
      </c>
      <c r="E75" s="890"/>
      <c r="F75" s="890"/>
      <c r="G75" s="890"/>
      <c r="H75" s="890"/>
      <c r="I75" s="890"/>
      <c r="J75" s="891"/>
      <c r="K75" s="1057"/>
      <c r="L75" s="1058"/>
      <c r="M75" s="1067"/>
      <c r="N75" s="1070"/>
      <c r="O75" s="1070"/>
      <c r="P75" s="1073"/>
      <c r="Q75" s="1070"/>
      <c r="R75" s="1078"/>
      <c r="S75" s="1079"/>
      <c r="T75" s="1078"/>
      <c r="U75" s="1079"/>
    </row>
    <row r="76" spans="1:23" ht="15.75" x14ac:dyDescent="0.25">
      <c r="A76" s="1003" t="s">
        <v>683</v>
      </c>
      <c r="B76" s="1004"/>
      <c r="C76" s="1005"/>
      <c r="D76" s="880" t="s">
        <v>883</v>
      </c>
      <c r="E76" s="881"/>
      <c r="F76" s="881"/>
      <c r="G76" s="881"/>
      <c r="H76" s="881"/>
      <c r="I76" s="881"/>
      <c r="J76" s="882"/>
      <c r="K76" s="1040">
        <f>K78+K81</f>
        <v>25</v>
      </c>
      <c r="L76" s="1041"/>
      <c r="M76" s="981">
        <v>97</v>
      </c>
      <c r="N76" s="981"/>
      <c r="O76" s="981"/>
      <c r="P76" s="981">
        <f>P78+P81</f>
        <v>125</v>
      </c>
      <c r="Q76" s="1046">
        <v>435.29176000000001</v>
      </c>
      <c r="R76" s="1080">
        <f>R78+R81</f>
        <v>10.6</v>
      </c>
      <c r="S76" s="1081"/>
      <c r="T76" s="1080">
        <f>T78+T81</f>
        <v>11.1</v>
      </c>
      <c r="U76" s="1081"/>
    </row>
    <row r="77" spans="1:23" ht="16.5" thickBot="1" x14ac:dyDescent="0.3">
      <c r="A77" s="1006"/>
      <c r="B77" s="1007"/>
      <c r="C77" s="1008"/>
      <c r="D77" s="883" t="s">
        <v>684</v>
      </c>
      <c r="E77" s="884"/>
      <c r="F77" s="884"/>
      <c r="G77" s="884"/>
      <c r="H77" s="884"/>
      <c r="I77" s="884"/>
      <c r="J77" s="885"/>
      <c r="K77" s="1044"/>
      <c r="L77" s="1045"/>
      <c r="M77" s="981"/>
      <c r="N77" s="981"/>
      <c r="O77" s="981"/>
      <c r="P77" s="981"/>
      <c r="Q77" s="1046"/>
      <c r="R77" s="1082"/>
      <c r="S77" s="1083"/>
      <c r="T77" s="1082"/>
      <c r="U77" s="1083"/>
    </row>
    <row r="78" spans="1:23" ht="15" hidden="1" customHeight="1" x14ac:dyDescent="0.25">
      <c r="A78" s="955" t="s">
        <v>685</v>
      </c>
      <c r="B78" s="956"/>
      <c r="C78" s="957"/>
      <c r="D78" s="886" t="s">
        <v>686</v>
      </c>
      <c r="E78" s="887"/>
      <c r="F78" s="887"/>
      <c r="G78" s="887"/>
      <c r="H78" s="887"/>
      <c r="I78" s="887"/>
      <c r="J78" s="888"/>
      <c r="K78" s="1053"/>
      <c r="L78" s="1087"/>
      <c r="M78" s="981">
        <v>69</v>
      </c>
      <c r="N78" s="981">
        <v>7</v>
      </c>
      <c r="O78" s="981">
        <v>7</v>
      </c>
      <c r="P78" s="981">
        <f>M78+N78+O78</f>
        <v>83</v>
      </c>
      <c r="Q78" s="981">
        <v>0.5</v>
      </c>
      <c r="R78" s="1059"/>
      <c r="S78" s="1092"/>
      <c r="T78" s="1059"/>
      <c r="U78" s="1092"/>
    </row>
    <row r="79" spans="1:23" ht="15" hidden="1" customHeight="1" x14ac:dyDescent="0.25">
      <c r="A79" s="1030"/>
      <c r="B79" s="1031"/>
      <c r="C79" s="1032"/>
      <c r="D79" s="900" t="s">
        <v>687</v>
      </c>
      <c r="E79" s="901"/>
      <c r="F79" s="901"/>
      <c r="G79" s="901"/>
      <c r="H79" s="901"/>
      <c r="I79" s="901"/>
      <c r="J79" s="902"/>
      <c r="K79" s="1088"/>
      <c r="L79" s="1089"/>
      <c r="M79" s="981"/>
      <c r="N79" s="981"/>
      <c r="O79" s="981"/>
      <c r="P79" s="981"/>
      <c r="Q79" s="981"/>
      <c r="R79" s="1093"/>
      <c r="S79" s="1094"/>
      <c r="T79" s="1093"/>
      <c r="U79" s="1094"/>
    </row>
    <row r="80" spans="1:23" ht="7.15" hidden="1" customHeight="1" x14ac:dyDescent="0.25">
      <c r="A80" s="1084"/>
      <c r="B80" s="1085"/>
      <c r="C80" s="1086"/>
      <c r="D80" s="907"/>
      <c r="E80" s="908"/>
      <c r="F80" s="908"/>
      <c r="G80" s="908"/>
      <c r="H80" s="908"/>
      <c r="I80" s="908"/>
      <c r="J80" s="909"/>
      <c r="K80" s="1090"/>
      <c r="L80" s="1091"/>
      <c r="M80" s="981"/>
      <c r="N80" s="981"/>
      <c r="O80" s="981"/>
      <c r="P80" s="981"/>
      <c r="Q80" s="981"/>
      <c r="R80" s="1095"/>
      <c r="S80" s="1096"/>
      <c r="T80" s="1095"/>
      <c r="U80" s="1096"/>
    </row>
    <row r="81" spans="1:21" ht="16.5" thickBot="1" x14ac:dyDescent="0.3">
      <c r="A81" s="1105" t="s">
        <v>688</v>
      </c>
      <c r="B81" s="1106"/>
      <c r="C81" s="1107"/>
      <c r="D81" s="900" t="s">
        <v>689</v>
      </c>
      <c r="E81" s="901"/>
      <c r="F81" s="901"/>
      <c r="G81" s="901"/>
      <c r="H81" s="901"/>
      <c r="I81" s="901"/>
      <c r="J81" s="902"/>
      <c r="K81" s="1108">
        <v>25</v>
      </c>
      <c r="L81" s="1109"/>
      <c r="M81" s="782">
        <v>28</v>
      </c>
      <c r="N81" s="782">
        <v>7</v>
      </c>
      <c r="O81" s="782">
        <v>7</v>
      </c>
      <c r="P81" s="782">
        <f>M81+N81+O81</f>
        <v>42</v>
      </c>
      <c r="Q81" s="785">
        <v>434.79176000000001</v>
      </c>
      <c r="R81" s="1110">
        <v>10.6</v>
      </c>
      <c r="S81" s="1111"/>
      <c r="T81" s="1110">
        <v>11.1</v>
      </c>
      <c r="U81" s="1111"/>
    </row>
    <row r="82" spans="1:21" ht="15.75" x14ac:dyDescent="0.25">
      <c r="A82" s="1003" t="s">
        <v>690</v>
      </c>
      <c r="B82" s="1004"/>
      <c r="C82" s="1005"/>
      <c r="D82" s="880" t="s">
        <v>691</v>
      </c>
      <c r="E82" s="881"/>
      <c r="F82" s="881"/>
      <c r="G82" s="881"/>
      <c r="H82" s="881"/>
      <c r="I82" s="881"/>
      <c r="J82" s="882"/>
      <c r="K82" s="1040">
        <f>K85+K90+K84</f>
        <v>754.5</v>
      </c>
      <c r="L82" s="1041"/>
      <c r="M82" s="981">
        <v>530</v>
      </c>
      <c r="N82" s="981"/>
      <c r="O82" s="981"/>
      <c r="P82" s="981">
        <f>P84+P85+P90</f>
        <v>590</v>
      </c>
      <c r="Q82" s="1046">
        <v>375.10428000000002</v>
      </c>
      <c r="R82" s="1080">
        <f>R85+R90+R84</f>
        <v>1540</v>
      </c>
      <c r="S82" s="1081"/>
      <c r="T82" s="1080">
        <f>T85+T90+T84</f>
        <v>755</v>
      </c>
      <c r="U82" s="1081"/>
    </row>
    <row r="83" spans="1:21" ht="16.5" thickBot="1" x14ac:dyDescent="0.3">
      <c r="A83" s="1006"/>
      <c r="B83" s="1007"/>
      <c r="C83" s="1008"/>
      <c r="D83" s="883" t="s">
        <v>692</v>
      </c>
      <c r="E83" s="884"/>
      <c r="F83" s="884"/>
      <c r="G83" s="884"/>
      <c r="H83" s="884"/>
      <c r="I83" s="884"/>
      <c r="J83" s="885"/>
      <c r="K83" s="1044"/>
      <c r="L83" s="1045"/>
      <c r="M83" s="1071"/>
      <c r="N83" s="1071"/>
      <c r="O83" s="1071"/>
      <c r="P83" s="1071"/>
      <c r="Q83" s="1097"/>
      <c r="R83" s="1082"/>
      <c r="S83" s="1083"/>
      <c r="T83" s="1082"/>
      <c r="U83" s="1083"/>
    </row>
    <row r="84" spans="1:21" ht="15.6" hidden="1" customHeight="1" x14ac:dyDescent="0.25">
      <c r="A84" s="1098" t="s">
        <v>693</v>
      </c>
      <c r="B84" s="1099"/>
      <c r="C84" s="1100"/>
      <c r="D84" s="910" t="s">
        <v>694</v>
      </c>
      <c r="E84" s="911"/>
      <c r="F84" s="911"/>
      <c r="G84" s="911"/>
      <c r="H84" s="911"/>
      <c r="I84" s="911"/>
      <c r="J84" s="912"/>
      <c r="K84" s="1101"/>
      <c r="L84" s="1102"/>
      <c r="M84" s="786"/>
      <c r="N84" s="787"/>
      <c r="O84" s="787"/>
      <c r="P84" s="787"/>
      <c r="Q84" s="788">
        <v>62.085000000000001</v>
      </c>
      <c r="R84" s="1103"/>
      <c r="S84" s="1104"/>
      <c r="T84" s="1103"/>
      <c r="U84" s="1104"/>
    </row>
    <row r="85" spans="1:21" ht="15.75" x14ac:dyDescent="0.25">
      <c r="A85" s="1115" t="s">
        <v>695</v>
      </c>
      <c r="B85" s="1116"/>
      <c r="C85" s="1117"/>
      <c r="D85" s="900" t="s">
        <v>696</v>
      </c>
      <c r="E85" s="901"/>
      <c r="F85" s="901"/>
      <c r="G85" s="901"/>
      <c r="H85" s="901"/>
      <c r="I85" s="901"/>
      <c r="J85" s="902"/>
      <c r="K85" s="1118">
        <v>754.5</v>
      </c>
      <c r="L85" s="1119"/>
      <c r="M85" s="1073">
        <v>190</v>
      </c>
      <c r="N85" s="1073">
        <v>30</v>
      </c>
      <c r="O85" s="1073">
        <v>30</v>
      </c>
      <c r="P85" s="1073">
        <f>M85+N85+O85</f>
        <v>250</v>
      </c>
      <c r="Q85" s="1114">
        <v>243.4375</v>
      </c>
      <c r="R85" s="1061">
        <v>1540</v>
      </c>
      <c r="S85" s="1062"/>
      <c r="T85" s="1061">
        <v>755</v>
      </c>
      <c r="U85" s="1062"/>
    </row>
    <row r="86" spans="1:21" ht="15.75" x14ac:dyDescent="0.25">
      <c r="A86" s="1030"/>
      <c r="B86" s="1031"/>
      <c r="C86" s="1032"/>
      <c r="D86" s="900" t="s">
        <v>697</v>
      </c>
      <c r="E86" s="901"/>
      <c r="F86" s="901"/>
      <c r="G86" s="901"/>
      <c r="H86" s="901"/>
      <c r="I86" s="901"/>
      <c r="J86" s="902"/>
      <c r="K86" s="1055"/>
      <c r="L86" s="1056"/>
      <c r="M86" s="981"/>
      <c r="N86" s="981"/>
      <c r="O86" s="981"/>
      <c r="P86" s="981"/>
      <c r="Q86" s="1046"/>
      <c r="R86" s="1061"/>
      <c r="S86" s="1062"/>
      <c r="T86" s="1061"/>
      <c r="U86" s="1062"/>
    </row>
    <row r="87" spans="1:21" ht="15.75" x14ac:dyDescent="0.25">
      <c r="A87" s="1030"/>
      <c r="B87" s="1031"/>
      <c r="C87" s="1032"/>
      <c r="D87" s="900" t="s">
        <v>698</v>
      </c>
      <c r="E87" s="901"/>
      <c r="F87" s="901"/>
      <c r="G87" s="901"/>
      <c r="H87" s="901"/>
      <c r="I87" s="901"/>
      <c r="J87" s="902"/>
      <c r="K87" s="1055"/>
      <c r="L87" s="1056"/>
      <c r="M87" s="981"/>
      <c r="N87" s="981"/>
      <c r="O87" s="981"/>
      <c r="P87" s="981"/>
      <c r="Q87" s="1046"/>
      <c r="R87" s="1061"/>
      <c r="S87" s="1062"/>
      <c r="T87" s="1061"/>
      <c r="U87" s="1062"/>
    </row>
    <row r="88" spans="1:21" ht="15.75" x14ac:dyDescent="0.25">
      <c r="A88" s="1030"/>
      <c r="B88" s="1031"/>
      <c r="C88" s="1032"/>
      <c r="D88" s="900" t="s">
        <v>699</v>
      </c>
      <c r="E88" s="901"/>
      <c r="F88" s="901"/>
      <c r="G88" s="901"/>
      <c r="H88" s="901"/>
      <c r="I88" s="901"/>
      <c r="J88" s="902"/>
      <c r="K88" s="1055"/>
      <c r="L88" s="1056"/>
      <c r="M88" s="981"/>
      <c r="N88" s="981"/>
      <c r="O88" s="981"/>
      <c r="P88" s="981"/>
      <c r="Q88" s="1046"/>
      <c r="R88" s="1061"/>
      <c r="S88" s="1062"/>
      <c r="T88" s="1061"/>
      <c r="U88" s="1062"/>
    </row>
    <row r="89" spans="1:21" ht="16.5" thickBot="1" x14ac:dyDescent="0.3">
      <c r="A89" s="958"/>
      <c r="B89" s="959"/>
      <c r="C89" s="960"/>
      <c r="D89" s="889" t="s">
        <v>700</v>
      </c>
      <c r="E89" s="890"/>
      <c r="F89" s="890"/>
      <c r="G89" s="890"/>
      <c r="H89" s="890"/>
      <c r="I89" s="890"/>
      <c r="J89" s="891"/>
      <c r="K89" s="1057"/>
      <c r="L89" s="1058"/>
      <c r="M89" s="981"/>
      <c r="N89" s="981"/>
      <c r="O89" s="981"/>
      <c r="P89" s="981"/>
      <c r="Q89" s="1046"/>
      <c r="R89" s="1063"/>
      <c r="S89" s="1064"/>
      <c r="T89" s="1063"/>
      <c r="U89" s="1064"/>
    </row>
    <row r="90" spans="1:21" ht="15.6" hidden="1" customHeight="1" thickBot="1" x14ac:dyDescent="0.3">
      <c r="A90" s="955" t="s">
        <v>701</v>
      </c>
      <c r="B90" s="956"/>
      <c r="C90" s="957"/>
      <c r="D90" s="900" t="s">
        <v>702</v>
      </c>
      <c r="E90" s="901"/>
      <c r="F90" s="901"/>
      <c r="G90" s="901"/>
      <c r="H90" s="901"/>
      <c r="I90" s="901"/>
      <c r="J90" s="902"/>
      <c r="K90" s="1053"/>
      <c r="L90" s="1054"/>
      <c r="M90" s="981">
        <v>340</v>
      </c>
      <c r="N90" s="981"/>
      <c r="O90" s="981"/>
      <c r="P90" s="981">
        <f>M90+N90+O90</f>
        <v>340</v>
      </c>
      <c r="Q90" s="1046">
        <v>69.581779999999995</v>
      </c>
      <c r="R90" s="1059"/>
      <c r="S90" s="1060"/>
      <c r="T90" s="1059"/>
      <c r="U90" s="1060"/>
    </row>
    <row r="91" spans="1:21" ht="15.6" hidden="1" customHeight="1" thickBot="1" x14ac:dyDescent="0.3">
      <c r="A91" s="1030"/>
      <c r="B91" s="1031"/>
      <c r="C91" s="1032"/>
      <c r="D91" s="900" t="s">
        <v>703</v>
      </c>
      <c r="E91" s="901"/>
      <c r="F91" s="901"/>
      <c r="G91" s="901"/>
      <c r="H91" s="901"/>
      <c r="I91" s="901"/>
      <c r="J91" s="902"/>
      <c r="K91" s="1055"/>
      <c r="L91" s="1056"/>
      <c r="M91" s="981"/>
      <c r="N91" s="981"/>
      <c r="O91" s="981"/>
      <c r="P91" s="981"/>
      <c r="Q91" s="1046"/>
      <c r="R91" s="1061"/>
      <c r="S91" s="1062"/>
      <c r="T91" s="1061"/>
      <c r="U91" s="1062"/>
    </row>
    <row r="92" spans="1:21" ht="15.6" hidden="1" customHeight="1" thickBot="1" x14ac:dyDescent="0.3">
      <c r="A92" s="1030"/>
      <c r="B92" s="1031"/>
      <c r="C92" s="1032"/>
      <c r="D92" s="900" t="s">
        <v>704</v>
      </c>
      <c r="E92" s="901"/>
      <c r="F92" s="901"/>
      <c r="G92" s="901"/>
      <c r="H92" s="901"/>
      <c r="I92" s="901"/>
      <c r="J92" s="902"/>
      <c r="K92" s="1055"/>
      <c r="L92" s="1056"/>
      <c r="M92" s="981"/>
      <c r="N92" s="981"/>
      <c r="O92" s="981"/>
      <c r="P92" s="981"/>
      <c r="Q92" s="1046"/>
      <c r="R92" s="1061"/>
      <c r="S92" s="1062"/>
      <c r="T92" s="1061"/>
      <c r="U92" s="1062"/>
    </row>
    <row r="93" spans="1:21" ht="15.75" hidden="1" customHeight="1" thickBot="1" x14ac:dyDescent="0.3">
      <c r="A93" s="900"/>
      <c r="B93" s="901"/>
      <c r="C93" s="902"/>
      <c r="D93" s="900"/>
      <c r="E93" s="901"/>
      <c r="F93" s="901"/>
      <c r="G93" s="901"/>
      <c r="H93" s="901"/>
      <c r="I93" s="901"/>
      <c r="J93" s="902"/>
      <c r="K93" s="1057"/>
      <c r="L93" s="1058"/>
      <c r="M93" s="782"/>
      <c r="N93" s="782"/>
      <c r="O93" s="782"/>
      <c r="P93" s="782"/>
      <c r="Q93" s="789"/>
      <c r="R93" s="1061"/>
      <c r="S93" s="1062"/>
      <c r="T93" s="1061"/>
      <c r="U93" s="1062"/>
    </row>
    <row r="94" spans="1:21" ht="15.75" customHeight="1" x14ac:dyDescent="0.2">
      <c r="A94" s="1003" t="s">
        <v>705</v>
      </c>
      <c r="B94" s="1004"/>
      <c r="C94" s="1005"/>
      <c r="D94" s="1024" t="s">
        <v>706</v>
      </c>
      <c r="E94" s="1025"/>
      <c r="F94" s="1025"/>
      <c r="G94" s="1025"/>
      <c r="H94" s="1025"/>
      <c r="I94" s="1025"/>
      <c r="J94" s="1026"/>
      <c r="K94" s="1040">
        <f>K96</f>
        <v>20</v>
      </c>
      <c r="L94" s="1041"/>
      <c r="M94" s="782"/>
      <c r="N94" s="782"/>
      <c r="O94" s="782"/>
      <c r="P94" s="782"/>
      <c r="Q94" s="789"/>
      <c r="R94" s="1080">
        <f>R96</f>
        <v>10</v>
      </c>
      <c r="S94" s="1081"/>
      <c r="T94" s="1080">
        <f>T96</f>
        <v>11</v>
      </c>
      <c r="U94" s="1081"/>
    </row>
    <row r="95" spans="1:21" ht="15.75" customHeight="1" thickBot="1" x14ac:dyDescent="0.25">
      <c r="A95" s="1006"/>
      <c r="B95" s="1007"/>
      <c r="C95" s="1008"/>
      <c r="D95" s="1027"/>
      <c r="E95" s="1028"/>
      <c r="F95" s="1028"/>
      <c r="G95" s="1028"/>
      <c r="H95" s="1028"/>
      <c r="I95" s="1028"/>
      <c r="J95" s="1029"/>
      <c r="K95" s="1044"/>
      <c r="L95" s="1045"/>
      <c r="M95" s="782"/>
      <c r="N95" s="782"/>
      <c r="O95" s="782"/>
      <c r="P95" s="782"/>
      <c r="Q95" s="789"/>
      <c r="R95" s="1112"/>
      <c r="S95" s="1113"/>
      <c r="T95" s="1112"/>
      <c r="U95" s="1113"/>
    </row>
    <row r="96" spans="1:21" ht="15.75" customHeight="1" x14ac:dyDescent="0.2">
      <c r="A96" s="955" t="s">
        <v>707</v>
      </c>
      <c r="B96" s="956"/>
      <c r="C96" s="957"/>
      <c r="D96" s="1120" t="s">
        <v>708</v>
      </c>
      <c r="E96" s="1121"/>
      <c r="F96" s="1121"/>
      <c r="G96" s="1121"/>
      <c r="H96" s="1121"/>
      <c r="I96" s="1121"/>
      <c r="J96" s="1122"/>
      <c r="K96" s="1053">
        <v>20</v>
      </c>
      <c r="L96" s="1054"/>
      <c r="M96" s="782"/>
      <c r="N96" s="782"/>
      <c r="O96" s="782"/>
      <c r="P96" s="782"/>
      <c r="Q96" s="789"/>
      <c r="R96" s="1059">
        <v>10</v>
      </c>
      <c r="S96" s="1060"/>
      <c r="T96" s="1059">
        <v>11</v>
      </c>
      <c r="U96" s="1060"/>
    </row>
    <row r="97" spans="1:23" ht="27" customHeight="1" thickBot="1" x14ac:dyDescent="0.25">
      <c r="A97" s="958"/>
      <c r="B97" s="959"/>
      <c r="C97" s="960"/>
      <c r="D97" s="1123"/>
      <c r="E97" s="1124"/>
      <c r="F97" s="1124"/>
      <c r="G97" s="1124"/>
      <c r="H97" s="1124"/>
      <c r="I97" s="1124"/>
      <c r="J97" s="1125"/>
      <c r="K97" s="1057"/>
      <c r="L97" s="1058"/>
      <c r="M97" s="782"/>
      <c r="N97" s="782"/>
      <c r="O97" s="782"/>
      <c r="P97" s="782"/>
      <c r="Q97" s="789"/>
      <c r="R97" s="1126"/>
      <c r="S97" s="1127"/>
      <c r="T97" s="1126"/>
      <c r="U97" s="1127"/>
    </row>
    <row r="98" spans="1:23" ht="15.75" x14ac:dyDescent="0.25">
      <c r="A98" s="965" t="s">
        <v>709</v>
      </c>
      <c r="B98" s="966"/>
      <c r="C98" s="967"/>
      <c r="D98" s="880"/>
      <c r="E98" s="881"/>
      <c r="F98" s="881"/>
      <c r="G98" s="881"/>
      <c r="H98" s="881"/>
      <c r="I98" s="881"/>
      <c r="J98" s="882"/>
      <c r="K98" s="1040">
        <f>K100</f>
        <v>25</v>
      </c>
      <c r="L98" s="1041"/>
      <c r="M98" s="981">
        <v>90</v>
      </c>
      <c r="N98" s="981"/>
      <c r="O98" s="981"/>
      <c r="P98" s="981">
        <f>P100</f>
        <v>150</v>
      </c>
      <c r="Q98" s="1046">
        <v>129.83756</v>
      </c>
      <c r="R98" s="1080">
        <f>R100</f>
        <v>21</v>
      </c>
      <c r="S98" s="1081"/>
      <c r="T98" s="1080">
        <f>T100</f>
        <v>22</v>
      </c>
      <c r="U98" s="1081"/>
    </row>
    <row r="99" spans="1:23" ht="16.5" thickBot="1" x14ac:dyDescent="0.3">
      <c r="A99" s="968"/>
      <c r="B99" s="969"/>
      <c r="C99" s="970"/>
      <c r="D99" s="913" t="s">
        <v>710</v>
      </c>
      <c r="E99" s="914"/>
      <c r="F99" s="914"/>
      <c r="G99" s="914"/>
      <c r="H99" s="914"/>
      <c r="I99" s="914"/>
      <c r="J99" s="915"/>
      <c r="K99" s="1044"/>
      <c r="L99" s="1045"/>
      <c r="M99" s="981"/>
      <c r="N99" s="981"/>
      <c r="O99" s="981"/>
      <c r="P99" s="981"/>
      <c r="Q99" s="1046"/>
      <c r="R99" s="1112"/>
      <c r="S99" s="1113"/>
      <c r="T99" s="1112"/>
      <c r="U99" s="1113"/>
    </row>
    <row r="100" spans="1:23" ht="15.75" x14ac:dyDescent="0.25">
      <c r="A100" s="952" t="s">
        <v>711</v>
      </c>
      <c r="B100" s="953"/>
      <c r="C100" s="954"/>
      <c r="D100" s="880"/>
      <c r="E100" s="881"/>
      <c r="F100" s="881"/>
      <c r="G100" s="881"/>
      <c r="H100" s="881"/>
      <c r="I100" s="881"/>
      <c r="J100" s="882"/>
      <c r="K100" s="1053">
        <v>25</v>
      </c>
      <c r="L100" s="1054"/>
      <c r="M100" s="981">
        <v>90</v>
      </c>
      <c r="N100" s="981">
        <v>30</v>
      </c>
      <c r="O100" s="981">
        <v>30</v>
      </c>
      <c r="P100" s="981">
        <f>M100+N100+O100</f>
        <v>150</v>
      </c>
      <c r="Q100" s="1046">
        <v>117.42055999999999</v>
      </c>
      <c r="R100" s="1059">
        <v>21</v>
      </c>
      <c r="S100" s="1060"/>
      <c r="T100" s="1059">
        <v>22</v>
      </c>
      <c r="U100" s="1060"/>
    </row>
    <row r="101" spans="1:23" ht="16.5" thickBot="1" x14ac:dyDescent="0.3">
      <c r="A101" s="946"/>
      <c r="B101" s="939"/>
      <c r="C101" s="947"/>
      <c r="D101" s="907" t="s">
        <v>712</v>
      </c>
      <c r="E101" s="914"/>
      <c r="F101" s="914"/>
      <c r="G101" s="914"/>
      <c r="H101" s="914"/>
      <c r="I101" s="914"/>
      <c r="J101" s="915"/>
      <c r="K101" s="1057"/>
      <c r="L101" s="1058"/>
      <c r="M101" s="981"/>
      <c r="N101" s="981"/>
      <c r="O101" s="981"/>
      <c r="P101" s="981"/>
      <c r="Q101" s="1046"/>
      <c r="R101" s="1126"/>
      <c r="S101" s="1127"/>
      <c r="T101" s="1126"/>
      <c r="U101" s="1127"/>
    </row>
    <row r="102" spans="1:23" ht="15.75" x14ac:dyDescent="0.25">
      <c r="A102" s="965" t="s">
        <v>713</v>
      </c>
      <c r="B102" s="966"/>
      <c r="C102" s="967"/>
      <c r="D102" s="880"/>
      <c r="E102" s="881"/>
      <c r="F102" s="881"/>
      <c r="G102" s="881"/>
      <c r="H102" s="881"/>
      <c r="I102" s="881"/>
      <c r="J102" s="882"/>
      <c r="K102" s="1040">
        <f>K105+K108+K112+K115+K111+K107</f>
        <v>20870.400000000001</v>
      </c>
      <c r="L102" s="1041"/>
      <c r="M102" s="981">
        <v>8484.0619999999999</v>
      </c>
      <c r="N102" s="981"/>
      <c r="O102" s="981"/>
      <c r="P102" s="981">
        <f>P105+P111+P112+P113+P115</f>
        <v>8524.0619999999999</v>
      </c>
      <c r="Q102" s="1046">
        <v>3580.9459499999998</v>
      </c>
      <c r="R102" s="1138">
        <f>R105+R111+R112+R113+R115+R106+S108+R114+R110+R109</f>
        <v>810.5</v>
      </c>
      <c r="S102" s="1139"/>
      <c r="T102" s="1138">
        <f>T105+T111+T112+T113+T115+T106+U108+T114+T110+T109</f>
        <v>818.5</v>
      </c>
      <c r="U102" s="1139"/>
    </row>
    <row r="103" spans="1:23" ht="15.75" x14ac:dyDescent="0.25">
      <c r="A103" s="1148"/>
      <c r="B103" s="1149"/>
      <c r="C103" s="1150"/>
      <c r="D103" s="903" t="s">
        <v>714</v>
      </c>
      <c r="E103" s="904"/>
      <c r="F103" s="904"/>
      <c r="G103" s="904"/>
      <c r="H103" s="904"/>
      <c r="I103" s="904"/>
      <c r="J103" s="905"/>
      <c r="K103" s="1042"/>
      <c r="L103" s="1043"/>
      <c r="M103" s="981"/>
      <c r="N103" s="981"/>
      <c r="O103" s="981"/>
      <c r="P103" s="981"/>
      <c r="Q103" s="1046"/>
      <c r="R103" s="1140"/>
      <c r="S103" s="1141"/>
      <c r="T103" s="1140"/>
      <c r="U103" s="1141"/>
    </row>
    <row r="104" spans="1:23" ht="0.75" customHeight="1" thickBot="1" x14ac:dyDescent="0.3">
      <c r="A104" s="883"/>
      <c r="B104" s="884"/>
      <c r="C104" s="885"/>
      <c r="D104" s="883"/>
      <c r="E104" s="884"/>
      <c r="F104" s="884"/>
      <c r="G104" s="884"/>
      <c r="H104" s="884"/>
      <c r="I104" s="884"/>
      <c r="J104" s="885"/>
      <c r="K104" s="1044"/>
      <c r="L104" s="1045"/>
      <c r="M104" s="782"/>
      <c r="N104" s="782"/>
      <c r="O104" s="782"/>
      <c r="P104" s="782"/>
      <c r="Q104" s="789"/>
      <c r="R104" s="1142"/>
      <c r="S104" s="1143"/>
      <c r="T104" s="1142"/>
      <c r="U104" s="1143"/>
    </row>
    <row r="105" spans="1:23" ht="34.5" customHeight="1" thickBot="1" x14ac:dyDescent="0.3">
      <c r="A105" s="1130" t="s">
        <v>715</v>
      </c>
      <c r="B105" s="1131"/>
      <c r="C105" s="1132"/>
      <c r="D105" s="1133" t="s">
        <v>859</v>
      </c>
      <c r="E105" s="1144"/>
      <c r="F105" s="1144"/>
      <c r="G105" s="1144"/>
      <c r="H105" s="1144"/>
      <c r="I105" s="1144"/>
      <c r="J105" s="1145"/>
      <c r="K105" s="1136">
        <v>18282.3</v>
      </c>
      <c r="L105" s="1137"/>
      <c r="M105" s="782">
        <v>6410.5</v>
      </c>
      <c r="N105" s="782"/>
      <c r="O105" s="782"/>
      <c r="P105" s="782">
        <f>M105</f>
        <v>6410.5</v>
      </c>
      <c r="Q105" s="789">
        <v>1538.52</v>
      </c>
      <c r="R105" s="1146"/>
      <c r="S105" s="1147"/>
      <c r="T105" s="1146"/>
      <c r="U105" s="1147"/>
    </row>
    <row r="106" spans="1:23" ht="34.5" hidden="1" customHeight="1" thickBot="1" x14ac:dyDescent="0.3">
      <c r="A106" s="1130" t="s">
        <v>716</v>
      </c>
      <c r="B106" s="1131"/>
      <c r="C106" s="1132"/>
      <c r="D106" s="1133" t="s">
        <v>717</v>
      </c>
      <c r="E106" s="1144"/>
      <c r="F106" s="1144"/>
      <c r="G106" s="1144"/>
      <c r="H106" s="1144"/>
      <c r="I106" s="1144"/>
      <c r="J106" s="1145"/>
      <c r="K106" s="1151"/>
      <c r="L106" s="1152"/>
      <c r="M106" s="782"/>
      <c r="N106" s="782"/>
      <c r="O106" s="782"/>
      <c r="P106" s="782"/>
      <c r="Q106" s="789"/>
      <c r="R106" s="1128"/>
      <c r="S106" s="1129"/>
      <c r="T106" s="1128"/>
      <c r="U106" s="1129"/>
    </row>
    <row r="107" spans="1:23" ht="61.5" customHeight="1" thickBot="1" x14ac:dyDescent="0.3">
      <c r="A107" s="1153" t="s">
        <v>884</v>
      </c>
      <c r="B107" s="1154"/>
      <c r="C107" s="1155"/>
      <c r="D107" s="1133" t="s">
        <v>885</v>
      </c>
      <c r="E107" s="1134"/>
      <c r="F107" s="1134"/>
      <c r="G107" s="1134"/>
      <c r="H107" s="1134"/>
      <c r="I107" s="1134"/>
      <c r="J107" s="1135"/>
      <c r="K107" s="1168">
        <v>392.1</v>
      </c>
      <c r="L107" s="1169"/>
      <c r="M107" s="809"/>
      <c r="N107" s="809"/>
      <c r="O107" s="809"/>
      <c r="P107" s="809"/>
      <c r="Q107" s="812"/>
      <c r="R107" s="810"/>
      <c r="S107" s="811"/>
      <c r="T107" s="810"/>
      <c r="U107" s="811"/>
    </row>
    <row r="108" spans="1:23" ht="36.6" customHeight="1" thickBot="1" x14ac:dyDescent="0.3">
      <c r="A108" s="1130" t="s">
        <v>718</v>
      </c>
      <c r="B108" s="1131"/>
      <c r="C108" s="1132"/>
      <c r="D108" s="1133" t="s">
        <v>887</v>
      </c>
      <c r="E108" s="1134"/>
      <c r="F108" s="1134"/>
      <c r="G108" s="1134"/>
      <c r="H108" s="1134"/>
      <c r="I108" s="1134"/>
      <c r="J108" s="1135"/>
      <c r="K108" s="1136">
        <f>851</f>
        <v>851</v>
      </c>
      <c r="L108" s="1137"/>
      <c r="M108" s="782">
        <v>485.56200000000001</v>
      </c>
      <c r="N108" s="782"/>
      <c r="O108" s="782"/>
      <c r="P108" s="782">
        <v>485.56200000000001</v>
      </c>
      <c r="Q108" s="789">
        <v>485.56200000000001</v>
      </c>
      <c r="R108" s="382"/>
      <c r="S108" s="767"/>
      <c r="T108" s="382"/>
      <c r="U108" s="767"/>
    </row>
    <row r="109" spans="1:23" ht="60.6" hidden="1" customHeight="1" thickBot="1" x14ac:dyDescent="0.3">
      <c r="A109" s="1130" t="s">
        <v>720</v>
      </c>
      <c r="B109" s="1131"/>
      <c r="C109" s="1132"/>
      <c r="D109" s="1156" t="s">
        <v>721</v>
      </c>
      <c r="E109" s="1157"/>
      <c r="F109" s="1157"/>
      <c r="G109" s="1157"/>
      <c r="H109" s="1157"/>
      <c r="I109" s="1157"/>
      <c r="J109" s="1158"/>
      <c r="K109" s="1159"/>
      <c r="L109" s="1160"/>
      <c r="M109" s="782"/>
      <c r="N109" s="782"/>
      <c r="O109" s="782"/>
      <c r="P109" s="782"/>
      <c r="Q109" s="789"/>
      <c r="R109" s="1161"/>
      <c r="S109" s="1162"/>
      <c r="T109" s="1161"/>
      <c r="U109" s="1162"/>
    </row>
    <row r="110" spans="1:23" ht="60.6" hidden="1" customHeight="1" thickBot="1" x14ac:dyDescent="0.3">
      <c r="A110" s="1130" t="s">
        <v>722</v>
      </c>
      <c r="B110" s="1131"/>
      <c r="C110" s="1132"/>
      <c r="D110" s="1163" t="s">
        <v>723</v>
      </c>
      <c r="E110" s="1164"/>
      <c r="F110" s="1164"/>
      <c r="G110" s="1164"/>
      <c r="H110" s="1164"/>
      <c r="I110" s="1164"/>
      <c r="J110" s="1165"/>
      <c r="K110" s="1159"/>
      <c r="L110" s="1160"/>
      <c r="M110" s="782"/>
      <c r="N110" s="782"/>
      <c r="O110" s="782"/>
      <c r="P110" s="782"/>
      <c r="Q110" s="789"/>
      <c r="R110" s="1161"/>
      <c r="S110" s="1162"/>
      <c r="T110" s="1161"/>
      <c r="U110" s="1162"/>
    </row>
    <row r="111" spans="1:23" ht="36.75" customHeight="1" thickBot="1" x14ac:dyDescent="0.3">
      <c r="A111" s="1130" t="s">
        <v>724</v>
      </c>
      <c r="B111" s="1131"/>
      <c r="C111" s="1132"/>
      <c r="D111" s="1133" t="s">
        <v>725</v>
      </c>
      <c r="E111" s="1144"/>
      <c r="F111" s="1144"/>
      <c r="G111" s="1144"/>
      <c r="H111" s="1144"/>
      <c r="I111" s="1144"/>
      <c r="J111" s="1145"/>
      <c r="K111" s="1159">
        <f>662.9</f>
        <v>662.9</v>
      </c>
      <c r="L111" s="1160"/>
      <c r="M111" s="782">
        <v>485.56200000000001</v>
      </c>
      <c r="N111" s="782"/>
      <c r="O111" s="782"/>
      <c r="P111" s="782">
        <v>485.56200000000001</v>
      </c>
      <c r="Q111" s="789">
        <v>485.56200000000001</v>
      </c>
      <c r="R111" s="1161"/>
      <c r="S111" s="1162"/>
      <c r="T111" s="1161"/>
      <c r="U111" s="1162"/>
    </row>
    <row r="112" spans="1:23" ht="51.75" customHeight="1" thickBot="1" x14ac:dyDescent="0.3">
      <c r="A112" s="1130" t="s">
        <v>726</v>
      </c>
      <c r="B112" s="1131"/>
      <c r="C112" s="1132"/>
      <c r="D112" s="1133" t="s">
        <v>886</v>
      </c>
      <c r="E112" s="1144"/>
      <c r="F112" s="1144"/>
      <c r="G112" s="1144"/>
      <c r="H112" s="1144"/>
      <c r="I112" s="1144"/>
      <c r="J112" s="1145"/>
      <c r="K112" s="1159">
        <f>632.1+0.086</f>
        <v>632.18600000000004</v>
      </c>
      <c r="L112" s="1160"/>
      <c r="M112" s="782">
        <v>10</v>
      </c>
      <c r="N112" s="782"/>
      <c r="O112" s="782"/>
      <c r="P112" s="782">
        <v>10</v>
      </c>
      <c r="Q112" s="789">
        <v>10</v>
      </c>
      <c r="R112" s="1161">
        <v>598.5</v>
      </c>
      <c r="S112" s="1162"/>
      <c r="T112" s="1161">
        <v>598.5</v>
      </c>
      <c r="U112" s="1162"/>
      <c r="W112" s="790"/>
    </row>
    <row r="113" spans="1:21" ht="49.15" hidden="1" customHeight="1" thickBot="1" x14ac:dyDescent="0.3">
      <c r="A113" s="1130" t="s">
        <v>727</v>
      </c>
      <c r="B113" s="1131"/>
      <c r="C113" s="1132"/>
      <c r="D113" s="1133" t="s">
        <v>728</v>
      </c>
      <c r="E113" s="1144"/>
      <c r="F113" s="1144"/>
      <c r="G113" s="1144"/>
      <c r="H113" s="1144"/>
      <c r="I113" s="1144"/>
      <c r="J113" s="1145"/>
      <c r="K113" s="1159"/>
      <c r="L113" s="1160"/>
      <c r="M113" s="782">
        <v>613</v>
      </c>
      <c r="N113" s="782"/>
      <c r="O113" s="782"/>
      <c r="P113" s="782">
        <v>613</v>
      </c>
      <c r="Q113" s="789">
        <v>613</v>
      </c>
      <c r="R113" s="1161"/>
      <c r="S113" s="1162"/>
      <c r="T113" s="1161"/>
      <c r="U113" s="1162"/>
    </row>
    <row r="114" spans="1:21" ht="58.9" hidden="1" customHeight="1" thickBot="1" x14ac:dyDescent="0.3">
      <c r="A114" s="1130" t="s">
        <v>729</v>
      </c>
      <c r="B114" s="1131"/>
      <c r="C114" s="1132"/>
      <c r="D114" s="1133" t="s">
        <v>730</v>
      </c>
      <c r="E114" s="1144"/>
      <c r="F114" s="1144"/>
      <c r="G114" s="1144"/>
      <c r="H114" s="1144"/>
      <c r="I114" s="1144"/>
      <c r="J114" s="1145"/>
      <c r="K114" s="1175"/>
      <c r="L114" s="1176"/>
      <c r="M114" s="782"/>
      <c r="N114" s="782"/>
      <c r="O114" s="782"/>
      <c r="P114" s="782"/>
      <c r="Q114" s="789"/>
      <c r="R114" s="1166"/>
      <c r="S114" s="1167"/>
      <c r="T114" s="1166"/>
      <c r="U114" s="1167"/>
    </row>
    <row r="115" spans="1:21" ht="34.5" customHeight="1" thickBot="1" x14ac:dyDescent="0.3">
      <c r="A115" s="1130" t="s">
        <v>889</v>
      </c>
      <c r="B115" s="1131"/>
      <c r="C115" s="1132"/>
      <c r="D115" s="1170" t="s">
        <v>732</v>
      </c>
      <c r="E115" s="1171"/>
      <c r="F115" s="1171"/>
      <c r="G115" s="1171"/>
      <c r="H115" s="1171"/>
      <c r="I115" s="1171"/>
      <c r="J115" s="1172"/>
      <c r="K115" s="1136">
        <f>50-0.086</f>
        <v>49.914000000000001</v>
      </c>
      <c r="L115" s="1137"/>
      <c r="M115" s="782">
        <v>965</v>
      </c>
      <c r="N115" s="782">
        <v>20</v>
      </c>
      <c r="O115" s="782">
        <v>20</v>
      </c>
      <c r="P115" s="782">
        <f>M115+N115+O115</f>
        <v>1005</v>
      </c>
      <c r="Q115" s="789">
        <v>1222.22</v>
      </c>
      <c r="R115" s="1173">
        <v>212</v>
      </c>
      <c r="S115" s="1174"/>
      <c r="T115" s="1173">
        <v>220</v>
      </c>
      <c r="U115" s="1174"/>
    </row>
    <row r="116" spans="1:21" ht="12.75" customHeight="1" x14ac:dyDescent="0.25">
      <c r="A116" s="965" t="s">
        <v>733</v>
      </c>
      <c r="B116" s="966"/>
      <c r="C116" s="967"/>
      <c r="D116" s="886"/>
      <c r="E116" s="887"/>
      <c r="F116" s="887"/>
      <c r="G116" s="887"/>
      <c r="H116" s="887"/>
      <c r="I116" s="887"/>
      <c r="J116" s="888"/>
      <c r="K116" s="1040">
        <f>K32+K102</f>
        <v>95533.116000000009</v>
      </c>
      <c r="L116" s="1041"/>
      <c r="M116" s="981">
        <v>25719.42</v>
      </c>
      <c r="N116" s="981"/>
      <c r="O116" s="981"/>
      <c r="P116" s="1071">
        <f>P32+P102</f>
        <v>33106.455999999998</v>
      </c>
      <c r="Q116" s="981"/>
      <c r="R116" s="1138">
        <f>R32+R102</f>
        <v>74406.700000000012</v>
      </c>
      <c r="S116" s="1139"/>
      <c r="T116" s="1138">
        <f>T32+T102</f>
        <v>76479.200000000012</v>
      </c>
      <c r="U116" s="1139"/>
    </row>
    <row r="117" spans="1:21" ht="16.5" customHeight="1" thickBot="1" x14ac:dyDescent="0.3">
      <c r="A117" s="968"/>
      <c r="B117" s="969"/>
      <c r="C117" s="970"/>
      <c r="D117" s="883"/>
      <c r="E117" s="884"/>
      <c r="F117" s="884"/>
      <c r="G117" s="890"/>
      <c r="H117" s="890"/>
      <c r="I117" s="890"/>
      <c r="J117" s="891"/>
      <c r="K117" s="1044"/>
      <c r="L117" s="1045"/>
      <c r="M117" s="981"/>
      <c r="N117" s="981"/>
      <c r="O117" s="981"/>
      <c r="P117" s="1073"/>
      <c r="Q117" s="981"/>
      <c r="R117" s="1142"/>
      <c r="S117" s="1143"/>
      <c r="T117" s="1142"/>
      <c r="U117" s="1143"/>
    </row>
    <row r="118" spans="1:21" x14ac:dyDescent="0.2">
      <c r="K118" s="383"/>
      <c r="L118" s="383"/>
      <c r="N118" s="775">
        <f>SUM(N32:N117)</f>
        <v>3893.518</v>
      </c>
      <c r="O118" s="775">
        <f>SUM(O32:O117)</f>
        <v>3893.518</v>
      </c>
      <c r="P118" s="775">
        <f>M116+N118+O118</f>
        <v>33506.455999999998</v>
      </c>
    </row>
  </sheetData>
  <mergeCells count="320">
    <mergeCell ref="K107:L107"/>
    <mergeCell ref="P116:P117"/>
    <mergeCell ref="Q116:Q117"/>
    <mergeCell ref="R116:S117"/>
    <mergeCell ref="T116:U117"/>
    <mergeCell ref="A115:C115"/>
    <mergeCell ref="D115:J115"/>
    <mergeCell ref="K115:L115"/>
    <mergeCell ref="R115:S115"/>
    <mergeCell ref="T115:U115"/>
    <mergeCell ref="A116:C117"/>
    <mergeCell ref="K116:L117"/>
    <mergeCell ref="M116:M117"/>
    <mergeCell ref="N116:N117"/>
    <mergeCell ref="O116:O117"/>
    <mergeCell ref="A113:C113"/>
    <mergeCell ref="D113:J113"/>
    <mergeCell ref="K113:L113"/>
    <mergeCell ref="R113:S113"/>
    <mergeCell ref="T113:U113"/>
    <mergeCell ref="A114:C114"/>
    <mergeCell ref="D114:J114"/>
    <mergeCell ref="K114:L114"/>
    <mergeCell ref="R114:S114"/>
    <mergeCell ref="T114:U114"/>
    <mergeCell ref="A111:C111"/>
    <mergeCell ref="D111:J111"/>
    <mergeCell ref="K111:L111"/>
    <mergeCell ref="R111:S111"/>
    <mergeCell ref="T111:U111"/>
    <mergeCell ref="A112:C112"/>
    <mergeCell ref="D112:J112"/>
    <mergeCell ref="K112:L112"/>
    <mergeCell ref="R112:S112"/>
    <mergeCell ref="T112:U112"/>
    <mergeCell ref="A109:C109"/>
    <mergeCell ref="D109:J109"/>
    <mergeCell ref="K109:L109"/>
    <mergeCell ref="R109:S109"/>
    <mergeCell ref="T109:U109"/>
    <mergeCell ref="A110:C110"/>
    <mergeCell ref="D110:J110"/>
    <mergeCell ref="K110:L110"/>
    <mergeCell ref="R110:S110"/>
    <mergeCell ref="T110:U110"/>
    <mergeCell ref="R106:S106"/>
    <mergeCell ref="T106:U106"/>
    <mergeCell ref="A108:C108"/>
    <mergeCell ref="D108:J108"/>
    <mergeCell ref="K108:L108"/>
    <mergeCell ref="R102:S104"/>
    <mergeCell ref="T102:U104"/>
    <mergeCell ref="A105:C105"/>
    <mergeCell ref="D105:J105"/>
    <mergeCell ref="K105:L105"/>
    <mergeCell ref="R105:S105"/>
    <mergeCell ref="T105:U105"/>
    <mergeCell ref="A102:C103"/>
    <mergeCell ref="K102:L104"/>
    <mergeCell ref="M102:M103"/>
    <mergeCell ref="N102:N103"/>
    <mergeCell ref="O102:O103"/>
    <mergeCell ref="P102:P103"/>
    <mergeCell ref="Q102:Q103"/>
    <mergeCell ref="A106:C106"/>
    <mergeCell ref="D106:J106"/>
    <mergeCell ref="K106:L106"/>
    <mergeCell ref="A107:C107"/>
    <mergeCell ref="D107:J107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T100:U101"/>
    <mergeCell ref="A96:C97"/>
    <mergeCell ref="D96:J97"/>
    <mergeCell ref="K96:L97"/>
    <mergeCell ref="R96:S97"/>
    <mergeCell ref="T96:U97"/>
    <mergeCell ref="A98:C99"/>
    <mergeCell ref="K98:L99"/>
    <mergeCell ref="M98:M99"/>
    <mergeCell ref="N98:N99"/>
    <mergeCell ref="O98:O99"/>
    <mergeCell ref="P98:P99"/>
    <mergeCell ref="Q98:Q99"/>
    <mergeCell ref="R98:S99"/>
    <mergeCell ref="T98:U99"/>
    <mergeCell ref="R90:S93"/>
    <mergeCell ref="T90:U93"/>
    <mergeCell ref="A94:C95"/>
    <mergeCell ref="D94:J95"/>
    <mergeCell ref="K94:L95"/>
    <mergeCell ref="R94:S95"/>
    <mergeCell ref="T94:U95"/>
    <mergeCell ref="Q85:Q89"/>
    <mergeCell ref="R85:S89"/>
    <mergeCell ref="T85:U89"/>
    <mergeCell ref="A90:C92"/>
    <mergeCell ref="K90:L93"/>
    <mergeCell ref="M90:M92"/>
    <mergeCell ref="N90:N92"/>
    <mergeCell ref="O90:O92"/>
    <mergeCell ref="P90:P92"/>
    <mergeCell ref="Q90:Q92"/>
    <mergeCell ref="A85:C89"/>
    <mergeCell ref="K85:L89"/>
    <mergeCell ref="M85:M89"/>
    <mergeCell ref="N85:N89"/>
    <mergeCell ref="O85:O89"/>
    <mergeCell ref="P85:P89"/>
    <mergeCell ref="Q82:Q83"/>
    <mergeCell ref="R82:S83"/>
    <mergeCell ref="T82:U83"/>
    <mergeCell ref="A84:C84"/>
    <mergeCell ref="K84:L84"/>
    <mergeCell ref="R84:S84"/>
    <mergeCell ref="T84:U84"/>
    <mergeCell ref="A81:C81"/>
    <mergeCell ref="K81:L81"/>
    <mergeCell ref="R81:S81"/>
    <mergeCell ref="T81:U81"/>
    <mergeCell ref="A82:C83"/>
    <mergeCell ref="K82:L83"/>
    <mergeCell ref="M82:M83"/>
    <mergeCell ref="N82:N83"/>
    <mergeCell ref="O82:O83"/>
    <mergeCell ref="P82:P83"/>
    <mergeCell ref="A78:C80"/>
    <mergeCell ref="K78:L80"/>
    <mergeCell ref="M78:M80"/>
    <mergeCell ref="N78:N80"/>
    <mergeCell ref="O78:O80"/>
    <mergeCell ref="P78:P80"/>
    <mergeCell ref="Q78:Q80"/>
    <mergeCell ref="R78:S80"/>
    <mergeCell ref="T78:U80"/>
    <mergeCell ref="A76:C77"/>
    <mergeCell ref="K76:L77"/>
    <mergeCell ref="M76:M77"/>
    <mergeCell ref="N76:N77"/>
    <mergeCell ref="O76:O77"/>
    <mergeCell ref="P76:P77"/>
    <mergeCell ref="Q76:Q77"/>
    <mergeCell ref="R76:S77"/>
    <mergeCell ref="T76:U77"/>
    <mergeCell ref="Q68:Q71"/>
    <mergeCell ref="R68:S71"/>
    <mergeCell ref="T68:U71"/>
    <mergeCell ref="A72:C75"/>
    <mergeCell ref="K72:L75"/>
    <mergeCell ref="M72:M75"/>
    <mergeCell ref="N72:N75"/>
    <mergeCell ref="O72:O75"/>
    <mergeCell ref="P72:P75"/>
    <mergeCell ref="Q72:Q75"/>
    <mergeCell ref="A68:C71"/>
    <mergeCell ref="K68:L71"/>
    <mergeCell ref="M68:M71"/>
    <mergeCell ref="N68:N71"/>
    <mergeCell ref="O68:O71"/>
    <mergeCell ref="P68:P71"/>
    <mergeCell ref="R72:S75"/>
    <mergeCell ref="T72:U75"/>
    <mergeCell ref="A64:C67"/>
    <mergeCell ref="K64:L67"/>
    <mergeCell ref="M64:M67"/>
    <mergeCell ref="N64:N67"/>
    <mergeCell ref="O64:O67"/>
    <mergeCell ref="P64:P67"/>
    <mergeCell ref="Q64:Q67"/>
    <mergeCell ref="R64:S67"/>
    <mergeCell ref="T64:U67"/>
    <mergeCell ref="A60:C63"/>
    <mergeCell ref="K60:L63"/>
    <mergeCell ref="M60:M63"/>
    <mergeCell ref="N60:N63"/>
    <mergeCell ref="O60:O63"/>
    <mergeCell ref="P60:P63"/>
    <mergeCell ref="Q60:Q63"/>
    <mergeCell ref="R60:S63"/>
    <mergeCell ref="T60:U63"/>
    <mergeCell ref="A57:C59"/>
    <mergeCell ref="K57:L59"/>
    <mergeCell ref="M57:M59"/>
    <mergeCell ref="N57:N59"/>
    <mergeCell ref="O57:O59"/>
    <mergeCell ref="P57:P59"/>
    <mergeCell ref="Q57:Q59"/>
    <mergeCell ref="R57:S59"/>
    <mergeCell ref="T57:U59"/>
    <mergeCell ref="P51:P52"/>
    <mergeCell ref="Q51:Q52"/>
    <mergeCell ref="R51:S52"/>
    <mergeCell ref="T51:U52"/>
    <mergeCell ref="A53:C56"/>
    <mergeCell ref="K53:L56"/>
    <mergeCell ref="M53:M56"/>
    <mergeCell ref="N53:N56"/>
    <mergeCell ref="O53:O56"/>
    <mergeCell ref="P53:P56"/>
    <mergeCell ref="A51:C52"/>
    <mergeCell ref="D51:J52"/>
    <mergeCell ref="K51:L52"/>
    <mergeCell ref="M51:M52"/>
    <mergeCell ref="N51:N52"/>
    <mergeCell ref="O51:O52"/>
    <mergeCell ref="Q53:Q56"/>
    <mergeCell ref="R53:S56"/>
    <mergeCell ref="T53:U56"/>
    <mergeCell ref="A49:C49"/>
    <mergeCell ref="K49:L49"/>
    <mergeCell ref="R49:S49"/>
    <mergeCell ref="T49:U49"/>
    <mergeCell ref="A50:C50"/>
    <mergeCell ref="K50:L50"/>
    <mergeCell ref="R50:S50"/>
    <mergeCell ref="T50:U50"/>
    <mergeCell ref="P45:P46"/>
    <mergeCell ref="Q45:Q46"/>
    <mergeCell ref="R45:S46"/>
    <mergeCell ref="T45:U46"/>
    <mergeCell ref="A48:C48"/>
    <mergeCell ref="K48:L48"/>
    <mergeCell ref="R48:S48"/>
    <mergeCell ref="T48:U48"/>
    <mergeCell ref="A45:C46"/>
    <mergeCell ref="D45:J46"/>
    <mergeCell ref="K45:L46"/>
    <mergeCell ref="M45:M46"/>
    <mergeCell ref="N45:N46"/>
    <mergeCell ref="O45:O46"/>
    <mergeCell ref="P41:P42"/>
    <mergeCell ref="Q41:Q42"/>
    <mergeCell ref="R41:S42"/>
    <mergeCell ref="T41:U42"/>
    <mergeCell ref="A44:C44"/>
    <mergeCell ref="D44:J44"/>
    <mergeCell ref="K44:L44"/>
    <mergeCell ref="R44:S44"/>
    <mergeCell ref="T44:U44"/>
    <mergeCell ref="A41:C42"/>
    <mergeCell ref="D41:J42"/>
    <mergeCell ref="K41:L42"/>
    <mergeCell ref="M41:M42"/>
    <mergeCell ref="N41:N42"/>
    <mergeCell ref="O41:O42"/>
    <mergeCell ref="A40:C40"/>
    <mergeCell ref="D40:J40"/>
    <mergeCell ref="K40:L40"/>
    <mergeCell ref="R40:S40"/>
    <mergeCell ref="T40:U40"/>
    <mergeCell ref="R36:S37"/>
    <mergeCell ref="T36:U37"/>
    <mergeCell ref="A38:C39"/>
    <mergeCell ref="D38:J39"/>
    <mergeCell ref="K38:L39"/>
    <mergeCell ref="M38:M39"/>
    <mergeCell ref="N38:N39"/>
    <mergeCell ref="O38:O39"/>
    <mergeCell ref="P38:P39"/>
    <mergeCell ref="Q38:Q39"/>
    <mergeCell ref="A36:C37"/>
    <mergeCell ref="K36:L37"/>
    <mergeCell ref="M36:M37"/>
    <mergeCell ref="N36:N37"/>
    <mergeCell ref="O36:O37"/>
    <mergeCell ref="P36:P37"/>
    <mergeCell ref="Q36:Q37"/>
    <mergeCell ref="R38:S39"/>
    <mergeCell ref="T38:U39"/>
    <mergeCell ref="T32:U33"/>
    <mergeCell ref="D34:J35"/>
    <mergeCell ref="K34:L35"/>
    <mergeCell ref="M34:M35"/>
    <mergeCell ref="N34:N35"/>
    <mergeCell ref="O34:O35"/>
    <mergeCell ref="P34:P35"/>
    <mergeCell ref="Q34:Q35"/>
    <mergeCell ref="R34:S35"/>
    <mergeCell ref="T34:U35"/>
    <mergeCell ref="A32:C33"/>
    <mergeCell ref="D32:J33"/>
    <mergeCell ref="K32:L33"/>
    <mergeCell ref="M32:M33"/>
    <mergeCell ref="N32:N33"/>
    <mergeCell ref="O32:O33"/>
    <mergeCell ref="P29:P30"/>
    <mergeCell ref="Q29:Q30"/>
    <mergeCell ref="R29:S30"/>
    <mergeCell ref="P32:P33"/>
    <mergeCell ref="Q32:Q33"/>
    <mergeCell ref="R32:S33"/>
    <mergeCell ref="T29:U30"/>
    <mergeCell ref="A30:C30"/>
    <mergeCell ref="K31:L31"/>
    <mergeCell ref="R31:S31"/>
    <mergeCell ref="T31:U31"/>
    <mergeCell ref="A29:C29"/>
    <mergeCell ref="D29:J30"/>
    <mergeCell ref="K29:L30"/>
    <mergeCell ref="M29:M30"/>
    <mergeCell ref="N29:N30"/>
    <mergeCell ref="O29:O30"/>
    <mergeCell ref="J12:L12"/>
    <mergeCell ref="A25:L25"/>
    <mergeCell ref="A26:L26"/>
    <mergeCell ref="A27:L27"/>
    <mergeCell ref="K28:L28"/>
    <mergeCell ref="R28:S28"/>
    <mergeCell ref="T28:U28"/>
    <mergeCell ref="J13:L13"/>
    <mergeCell ref="H14:L14"/>
    <mergeCell ref="I15:L15"/>
    <mergeCell ref="J16:L16"/>
    <mergeCell ref="A24:L24"/>
  </mergeCells>
  <printOptions horizontalCentered="1"/>
  <pageMargins left="0.95" right="0.26" top="0.26" bottom="0.17" header="0.28000000000000003" footer="0.17"/>
  <pageSetup paperSize="9" scale="5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7"/>
  <sheetViews>
    <sheetView topLeftCell="A51" zoomScale="75" zoomScaleNormal="75" workbookViewId="0">
      <selection activeCell="K115" sqref="K115:L116"/>
    </sheetView>
  </sheetViews>
  <sheetFormatPr defaultColWidth="9.140625" defaultRowHeight="15" x14ac:dyDescent="0.2"/>
  <cols>
    <col min="1" max="2" width="9.140625" style="483" customWidth="1"/>
    <col min="3" max="3" width="15.5703125" style="483" customWidth="1"/>
    <col min="4" max="5" width="9.140625" style="483" customWidth="1"/>
    <col min="6" max="6" width="19" style="483" customWidth="1"/>
    <col min="7" max="7" width="15.42578125" style="483" customWidth="1"/>
    <col min="8" max="8" width="18.28515625" style="483" customWidth="1"/>
    <col min="9" max="9" width="9.140625" style="483" customWidth="1"/>
    <col min="10" max="10" width="26.42578125" style="483" customWidth="1"/>
    <col min="11" max="11" width="9.140625" style="483" customWidth="1"/>
    <col min="12" max="12" width="11.7109375" style="483" customWidth="1"/>
    <col min="13" max="16" width="17.42578125" style="484" hidden="1" customWidth="1"/>
    <col min="17" max="17" width="18.28515625" style="485" hidden="1" customWidth="1"/>
    <col min="18" max="18" width="9.140625" style="483" customWidth="1"/>
    <col min="19" max="19" width="13" style="483" customWidth="1"/>
    <col min="20" max="20" width="9.140625" style="483" hidden="1" customWidth="1"/>
    <col min="21" max="256" width="9.140625" style="483"/>
    <col min="257" max="258" width="9.140625" style="483" customWidth="1"/>
    <col min="259" max="259" width="15.5703125" style="483" customWidth="1"/>
    <col min="260" max="261" width="9.140625" style="483" customWidth="1"/>
    <col min="262" max="262" width="19" style="483" customWidth="1"/>
    <col min="263" max="263" width="15.42578125" style="483" customWidth="1"/>
    <col min="264" max="264" width="18.28515625" style="483" customWidth="1"/>
    <col min="265" max="265" width="9.140625" style="483" customWidth="1"/>
    <col min="266" max="266" width="26.42578125" style="483" customWidth="1"/>
    <col min="267" max="267" width="9.140625" style="483" customWidth="1"/>
    <col min="268" max="268" width="11.7109375" style="483" customWidth="1"/>
    <col min="269" max="273" width="0" style="483" hidden="1" customWidth="1"/>
    <col min="274" max="274" width="9.140625" style="483" customWidth="1"/>
    <col min="275" max="275" width="13" style="483" customWidth="1"/>
    <col min="276" max="276" width="0" style="483" hidden="1" customWidth="1"/>
    <col min="277" max="512" width="9.140625" style="483"/>
    <col min="513" max="514" width="9.140625" style="483" customWidth="1"/>
    <col min="515" max="515" width="15.5703125" style="483" customWidth="1"/>
    <col min="516" max="517" width="9.140625" style="483" customWidth="1"/>
    <col min="518" max="518" width="19" style="483" customWidth="1"/>
    <col min="519" max="519" width="15.42578125" style="483" customWidth="1"/>
    <col min="520" max="520" width="18.28515625" style="483" customWidth="1"/>
    <col min="521" max="521" width="9.140625" style="483" customWidth="1"/>
    <col min="522" max="522" width="26.42578125" style="483" customWidth="1"/>
    <col min="523" max="523" width="9.140625" style="483" customWidth="1"/>
    <col min="524" max="524" width="11.7109375" style="483" customWidth="1"/>
    <col min="525" max="529" width="0" style="483" hidden="1" customWidth="1"/>
    <col min="530" max="530" width="9.140625" style="483" customWidth="1"/>
    <col min="531" max="531" width="13" style="483" customWidth="1"/>
    <col min="532" max="532" width="0" style="483" hidden="1" customWidth="1"/>
    <col min="533" max="768" width="9.140625" style="483"/>
    <col min="769" max="770" width="9.140625" style="483" customWidth="1"/>
    <col min="771" max="771" width="15.5703125" style="483" customWidth="1"/>
    <col min="772" max="773" width="9.140625" style="483" customWidth="1"/>
    <col min="774" max="774" width="19" style="483" customWidth="1"/>
    <col min="775" max="775" width="15.42578125" style="483" customWidth="1"/>
    <col min="776" max="776" width="18.28515625" style="483" customWidth="1"/>
    <col min="777" max="777" width="9.140625" style="483" customWidth="1"/>
    <col min="778" max="778" width="26.42578125" style="483" customWidth="1"/>
    <col min="779" max="779" width="9.140625" style="483" customWidth="1"/>
    <col min="780" max="780" width="11.7109375" style="483" customWidth="1"/>
    <col min="781" max="785" width="0" style="483" hidden="1" customWidth="1"/>
    <col min="786" max="786" width="9.140625" style="483" customWidth="1"/>
    <col min="787" max="787" width="13" style="483" customWidth="1"/>
    <col min="788" max="788" width="0" style="483" hidden="1" customWidth="1"/>
    <col min="789" max="1024" width="9.140625" style="483"/>
    <col min="1025" max="1026" width="9.140625" style="483" customWidth="1"/>
    <col min="1027" max="1027" width="15.5703125" style="483" customWidth="1"/>
    <col min="1028" max="1029" width="9.140625" style="483" customWidth="1"/>
    <col min="1030" max="1030" width="19" style="483" customWidth="1"/>
    <col min="1031" max="1031" width="15.42578125" style="483" customWidth="1"/>
    <col min="1032" max="1032" width="18.28515625" style="483" customWidth="1"/>
    <col min="1033" max="1033" width="9.140625" style="483" customWidth="1"/>
    <col min="1034" max="1034" width="26.42578125" style="483" customWidth="1"/>
    <col min="1035" max="1035" width="9.140625" style="483" customWidth="1"/>
    <col min="1036" max="1036" width="11.7109375" style="483" customWidth="1"/>
    <col min="1037" max="1041" width="0" style="483" hidden="1" customWidth="1"/>
    <col min="1042" max="1042" width="9.140625" style="483" customWidth="1"/>
    <col min="1043" max="1043" width="13" style="483" customWidth="1"/>
    <col min="1044" max="1044" width="0" style="483" hidden="1" customWidth="1"/>
    <col min="1045" max="1280" width="9.140625" style="483"/>
    <col min="1281" max="1282" width="9.140625" style="483" customWidth="1"/>
    <col min="1283" max="1283" width="15.5703125" style="483" customWidth="1"/>
    <col min="1284" max="1285" width="9.140625" style="483" customWidth="1"/>
    <col min="1286" max="1286" width="19" style="483" customWidth="1"/>
    <col min="1287" max="1287" width="15.42578125" style="483" customWidth="1"/>
    <col min="1288" max="1288" width="18.28515625" style="483" customWidth="1"/>
    <col min="1289" max="1289" width="9.140625" style="483" customWidth="1"/>
    <col min="1290" max="1290" width="26.42578125" style="483" customWidth="1"/>
    <col min="1291" max="1291" width="9.140625" style="483" customWidth="1"/>
    <col min="1292" max="1292" width="11.7109375" style="483" customWidth="1"/>
    <col min="1293" max="1297" width="0" style="483" hidden="1" customWidth="1"/>
    <col min="1298" max="1298" width="9.140625" style="483" customWidth="1"/>
    <col min="1299" max="1299" width="13" style="483" customWidth="1"/>
    <col min="1300" max="1300" width="0" style="483" hidden="1" customWidth="1"/>
    <col min="1301" max="1536" width="9.140625" style="483"/>
    <col min="1537" max="1538" width="9.140625" style="483" customWidth="1"/>
    <col min="1539" max="1539" width="15.5703125" style="483" customWidth="1"/>
    <col min="1540" max="1541" width="9.140625" style="483" customWidth="1"/>
    <col min="1542" max="1542" width="19" style="483" customWidth="1"/>
    <col min="1543" max="1543" width="15.42578125" style="483" customWidth="1"/>
    <col min="1544" max="1544" width="18.28515625" style="483" customWidth="1"/>
    <col min="1545" max="1545" width="9.140625" style="483" customWidth="1"/>
    <col min="1546" max="1546" width="26.42578125" style="483" customWidth="1"/>
    <col min="1547" max="1547" width="9.140625" style="483" customWidth="1"/>
    <col min="1548" max="1548" width="11.7109375" style="483" customWidth="1"/>
    <col min="1549" max="1553" width="0" style="483" hidden="1" customWidth="1"/>
    <col min="1554" max="1554" width="9.140625" style="483" customWidth="1"/>
    <col min="1555" max="1555" width="13" style="483" customWidth="1"/>
    <col min="1556" max="1556" width="0" style="483" hidden="1" customWidth="1"/>
    <col min="1557" max="1792" width="9.140625" style="483"/>
    <col min="1793" max="1794" width="9.140625" style="483" customWidth="1"/>
    <col min="1795" max="1795" width="15.5703125" style="483" customWidth="1"/>
    <col min="1796" max="1797" width="9.140625" style="483" customWidth="1"/>
    <col min="1798" max="1798" width="19" style="483" customWidth="1"/>
    <col min="1799" max="1799" width="15.42578125" style="483" customWidth="1"/>
    <col min="1800" max="1800" width="18.28515625" style="483" customWidth="1"/>
    <col min="1801" max="1801" width="9.140625" style="483" customWidth="1"/>
    <col min="1802" max="1802" width="26.42578125" style="483" customWidth="1"/>
    <col min="1803" max="1803" width="9.140625" style="483" customWidth="1"/>
    <col min="1804" max="1804" width="11.7109375" style="483" customWidth="1"/>
    <col min="1805" max="1809" width="0" style="483" hidden="1" customWidth="1"/>
    <col min="1810" max="1810" width="9.140625" style="483" customWidth="1"/>
    <col min="1811" max="1811" width="13" style="483" customWidth="1"/>
    <col min="1812" max="1812" width="0" style="483" hidden="1" customWidth="1"/>
    <col min="1813" max="2048" width="9.140625" style="483"/>
    <col min="2049" max="2050" width="9.140625" style="483" customWidth="1"/>
    <col min="2051" max="2051" width="15.5703125" style="483" customWidth="1"/>
    <col min="2052" max="2053" width="9.140625" style="483" customWidth="1"/>
    <col min="2054" max="2054" width="19" style="483" customWidth="1"/>
    <col min="2055" max="2055" width="15.42578125" style="483" customWidth="1"/>
    <col min="2056" max="2056" width="18.28515625" style="483" customWidth="1"/>
    <col min="2057" max="2057" width="9.140625" style="483" customWidth="1"/>
    <col min="2058" max="2058" width="26.42578125" style="483" customWidth="1"/>
    <col min="2059" max="2059" width="9.140625" style="483" customWidth="1"/>
    <col min="2060" max="2060" width="11.7109375" style="483" customWidth="1"/>
    <col min="2061" max="2065" width="0" style="483" hidden="1" customWidth="1"/>
    <col min="2066" max="2066" width="9.140625" style="483" customWidth="1"/>
    <col min="2067" max="2067" width="13" style="483" customWidth="1"/>
    <col min="2068" max="2068" width="0" style="483" hidden="1" customWidth="1"/>
    <col min="2069" max="2304" width="9.140625" style="483"/>
    <col min="2305" max="2306" width="9.140625" style="483" customWidth="1"/>
    <col min="2307" max="2307" width="15.5703125" style="483" customWidth="1"/>
    <col min="2308" max="2309" width="9.140625" style="483" customWidth="1"/>
    <col min="2310" max="2310" width="19" style="483" customWidth="1"/>
    <col min="2311" max="2311" width="15.42578125" style="483" customWidth="1"/>
    <col min="2312" max="2312" width="18.28515625" style="483" customWidth="1"/>
    <col min="2313" max="2313" width="9.140625" style="483" customWidth="1"/>
    <col min="2314" max="2314" width="26.42578125" style="483" customWidth="1"/>
    <col min="2315" max="2315" width="9.140625" style="483" customWidth="1"/>
    <col min="2316" max="2316" width="11.7109375" style="483" customWidth="1"/>
    <col min="2317" max="2321" width="0" style="483" hidden="1" customWidth="1"/>
    <col min="2322" max="2322" width="9.140625" style="483" customWidth="1"/>
    <col min="2323" max="2323" width="13" style="483" customWidth="1"/>
    <col min="2324" max="2324" width="0" style="483" hidden="1" customWidth="1"/>
    <col min="2325" max="2560" width="9.140625" style="483"/>
    <col min="2561" max="2562" width="9.140625" style="483" customWidth="1"/>
    <col min="2563" max="2563" width="15.5703125" style="483" customWidth="1"/>
    <col min="2564" max="2565" width="9.140625" style="483" customWidth="1"/>
    <col min="2566" max="2566" width="19" style="483" customWidth="1"/>
    <col min="2567" max="2567" width="15.42578125" style="483" customWidth="1"/>
    <col min="2568" max="2568" width="18.28515625" style="483" customWidth="1"/>
    <col min="2569" max="2569" width="9.140625" style="483" customWidth="1"/>
    <col min="2570" max="2570" width="26.42578125" style="483" customWidth="1"/>
    <col min="2571" max="2571" width="9.140625" style="483" customWidth="1"/>
    <col min="2572" max="2572" width="11.7109375" style="483" customWidth="1"/>
    <col min="2573" max="2577" width="0" style="483" hidden="1" customWidth="1"/>
    <col min="2578" max="2578" width="9.140625" style="483" customWidth="1"/>
    <col min="2579" max="2579" width="13" style="483" customWidth="1"/>
    <col min="2580" max="2580" width="0" style="483" hidden="1" customWidth="1"/>
    <col min="2581" max="2816" width="9.140625" style="483"/>
    <col min="2817" max="2818" width="9.140625" style="483" customWidth="1"/>
    <col min="2819" max="2819" width="15.5703125" style="483" customWidth="1"/>
    <col min="2820" max="2821" width="9.140625" style="483" customWidth="1"/>
    <col min="2822" max="2822" width="19" style="483" customWidth="1"/>
    <col min="2823" max="2823" width="15.42578125" style="483" customWidth="1"/>
    <col min="2824" max="2824" width="18.28515625" style="483" customWidth="1"/>
    <col min="2825" max="2825" width="9.140625" style="483" customWidth="1"/>
    <col min="2826" max="2826" width="26.42578125" style="483" customWidth="1"/>
    <col min="2827" max="2827" width="9.140625" style="483" customWidth="1"/>
    <col min="2828" max="2828" width="11.7109375" style="483" customWidth="1"/>
    <col min="2829" max="2833" width="0" style="483" hidden="1" customWidth="1"/>
    <col min="2834" max="2834" width="9.140625" style="483" customWidth="1"/>
    <col min="2835" max="2835" width="13" style="483" customWidth="1"/>
    <col min="2836" max="2836" width="0" style="483" hidden="1" customWidth="1"/>
    <col min="2837" max="3072" width="9.140625" style="483"/>
    <col min="3073" max="3074" width="9.140625" style="483" customWidth="1"/>
    <col min="3075" max="3075" width="15.5703125" style="483" customWidth="1"/>
    <col min="3076" max="3077" width="9.140625" style="483" customWidth="1"/>
    <col min="3078" max="3078" width="19" style="483" customWidth="1"/>
    <col min="3079" max="3079" width="15.42578125" style="483" customWidth="1"/>
    <col min="3080" max="3080" width="18.28515625" style="483" customWidth="1"/>
    <col min="3081" max="3081" width="9.140625" style="483" customWidth="1"/>
    <col min="3082" max="3082" width="26.42578125" style="483" customWidth="1"/>
    <col min="3083" max="3083" width="9.140625" style="483" customWidth="1"/>
    <col min="3084" max="3084" width="11.7109375" style="483" customWidth="1"/>
    <col min="3085" max="3089" width="0" style="483" hidden="1" customWidth="1"/>
    <col min="3090" max="3090" width="9.140625" style="483" customWidth="1"/>
    <col min="3091" max="3091" width="13" style="483" customWidth="1"/>
    <col min="3092" max="3092" width="0" style="483" hidden="1" customWidth="1"/>
    <col min="3093" max="3328" width="9.140625" style="483"/>
    <col min="3329" max="3330" width="9.140625" style="483" customWidth="1"/>
    <col min="3331" max="3331" width="15.5703125" style="483" customWidth="1"/>
    <col min="3332" max="3333" width="9.140625" style="483" customWidth="1"/>
    <col min="3334" max="3334" width="19" style="483" customWidth="1"/>
    <col min="3335" max="3335" width="15.42578125" style="483" customWidth="1"/>
    <col min="3336" max="3336" width="18.28515625" style="483" customWidth="1"/>
    <col min="3337" max="3337" width="9.140625" style="483" customWidth="1"/>
    <col min="3338" max="3338" width="26.42578125" style="483" customWidth="1"/>
    <col min="3339" max="3339" width="9.140625" style="483" customWidth="1"/>
    <col min="3340" max="3340" width="11.7109375" style="483" customWidth="1"/>
    <col min="3341" max="3345" width="0" style="483" hidden="1" customWidth="1"/>
    <col min="3346" max="3346" width="9.140625" style="483" customWidth="1"/>
    <col min="3347" max="3347" width="13" style="483" customWidth="1"/>
    <col min="3348" max="3348" width="0" style="483" hidden="1" customWidth="1"/>
    <col min="3349" max="3584" width="9.140625" style="483"/>
    <col min="3585" max="3586" width="9.140625" style="483" customWidth="1"/>
    <col min="3587" max="3587" width="15.5703125" style="483" customWidth="1"/>
    <col min="3588" max="3589" width="9.140625" style="483" customWidth="1"/>
    <col min="3590" max="3590" width="19" style="483" customWidth="1"/>
    <col min="3591" max="3591" width="15.42578125" style="483" customWidth="1"/>
    <col min="3592" max="3592" width="18.28515625" style="483" customWidth="1"/>
    <col min="3593" max="3593" width="9.140625" style="483" customWidth="1"/>
    <col min="3594" max="3594" width="26.42578125" style="483" customWidth="1"/>
    <col min="3595" max="3595" width="9.140625" style="483" customWidth="1"/>
    <col min="3596" max="3596" width="11.7109375" style="483" customWidth="1"/>
    <col min="3597" max="3601" width="0" style="483" hidden="1" customWidth="1"/>
    <col min="3602" max="3602" width="9.140625" style="483" customWidth="1"/>
    <col min="3603" max="3603" width="13" style="483" customWidth="1"/>
    <col min="3604" max="3604" width="0" style="483" hidden="1" customWidth="1"/>
    <col min="3605" max="3840" width="9.140625" style="483"/>
    <col min="3841" max="3842" width="9.140625" style="483" customWidth="1"/>
    <col min="3843" max="3843" width="15.5703125" style="483" customWidth="1"/>
    <col min="3844" max="3845" width="9.140625" style="483" customWidth="1"/>
    <col min="3846" max="3846" width="19" style="483" customWidth="1"/>
    <col min="3847" max="3847" width="15.42578125" style="483" customWidth="1"/>
    <col min="3848" max="3848" width="18.28515625" style="483" customWidth="1"/>
    <col min="3849" max="3849" width="9.140625" style="483" customWidth="1"/>
    <col min="3850" max="3850" width="26.42578125" style="483" customWidth="1"/>
    <col min="3851" max="3851" width="9.140625" style="483" customWidth="1"/>
    <col min="3852" max="3852" width="11.7109375" style="483" customWidth="1"/>
    <col min="3853" max="3857" width="0" style="483" hidden="1" customWidth="1"/>
    <col min="3858" max="3858" width="9.140625" style="483" customWidth="1"/>
    <col min="3859" max="3859" width="13" style="483" customWidth="1"/>
    <col min="3860" max="3860" width="0" style="483" hidden="1" customWidth="1"/>
    <col min="3861" max="4096" width="9.140625" style="483"/>
    <col min="4097" max="4098" width="9.140625" style="483" customWidth="1"/>
    <col min="4099" max="4099" width="15.5703125" style="483" customWidth="1"/>
    <col min="4100" max="4101" width="9.140625" style="483" customWidth="1"/>
    <col min="4102" max="4102" width="19" style="483" customWidth="1"/>
    <col min="4103" max="4103" width="15.42578125" style="483" customWidth="1"/>
    <col min="4104" max="4104" width="18.28515625" style="483" customWidth="1"/>
    <col min="4105" max="4105" width="9.140625" style="483" customWidth="1"/>
    <col min="4106" max="4106" width="26.42578125" style="483" customWidth="1"/>
    <col min="4107" max="4107" width="9.140625" style="483" customWidth="1"/>
    <col min="4108" max="4108" width="11.7109375" style="483" customWidth="1"/>
    <col min="4109" max="4113" width="0" style="483" hidden="1" customWidth="1"/>
    <col min="4114" max="4114" width="9.140625" style="483" customWidth="1"/>
    <col min="4115" max="4115" width="13" style="483" customWidth="1"/>
    <col min="4116" max="4116" width="0" style="483" hidden="1" customWidth="1"/>
    <col min="4117" max="4352" width="9.140625" style="483"/>
    <col min="4353" max="4354" width="9.140625" style="483" customWidth="1"/>
    <col min="4355" max="4355" width="15.5703125" style="483" customWidth="1"/>
    <col min="4356" max="4357" width="9.140625" style="483" customWidth="1"/>
    <col min="4358" max="4358" width="19" style="483" customWidth="1"/>
    <col min="4359" max="4359" width="15.42578125" style="483" customWidth="1"/>
    <col min="4360" max="4360" width="18.28515625" style="483" customWidth="1"/>
    <col min="4361" max="4361" width="9.140625" style="483" customWidth="1"/>
    <col min="4362" max="4362" width="26.42578125" style="483" customWidth="1"/>
    <col min="4363" max="4363" width="9.140625" style="483" customWidth="1"/>
    <col min="4364" max="4364" width="11.7109375" style="483" customWidth="1"/>
    <col min="4365" max="4369" width="0" style="483" hidden="1" customWidth="1"/>
    <col min="4370" max="4370" width="9.140625" style="483" customWidth="1"/>
    <col min="4371" max="4371" width="13" style="483" customWidth="1"/>
    <col min="4372" max="4372" width="0" style="483" hidden="1" customWidth="1"/>
    <col min="4373" max="4608" width="9.140625" style="483"/>
    <col min="4609" max="4610" width="9.140625" style="483" customWidth="1"/>
    <col min="4611" max="4611" width="15.5703125" style="483" customWidth="1"/>
    <col min="4612" max="4613" width="9.140625" style="483" customWidth="1"/>
    <col min="4614" max="4614" width="19" style="483" customWidth="1"/>
    <col min="4615" max="4615" width="15.42578125" style="483" customWidth="1"/>
    <col min="4616" max="4616" width="18.28515625" style="483" customWidth="1"/>
    <col min="4617" max="4617" width="9.140625" style="483" customWidth="1"/>
    <col min="4618" max="4618" width="26.42578125" style="483" customWidth="1"/>
    <col min="4619" max="4619" width="9.140625" style="483" customWidth="1"/>
    <col min="4620" max="4620" width="11.7109375" style="483" customWidth="1"/>
    <col min="4621" max="4625" width="0" style="483" hidden="1" customWidth="1"/>
    <col min="4626" max="4626" width="9.140625" style="483" customWidth="1"/>
    <col min="4627" max="4627" width="13" style="483" customWidth="1"/>
    <col min="4628" max="4628" width="0" style="483" hidden="1" customWidth="1"/>
    <col min="4629" max="4864" width="9.140625" style="483"/>
    <col min="4865" max="4866" width="9.140625" style="483" customWidth="1"/>
    <col min="4867" max="4867" width="15.5703125" style="483" customWidth="1"/>
    <col min="4868" max="4869" width="9.140625" style="483" customWidth="1"/>
    <col min="4870" max="4870" width="19" style="483" customWidth="1"/>
    <col min="4871" max="4871" width="15.42578125" style="483" customWidth="1"/>
    <col min="4872" max="4872" width="18.28515625" style="483" customWidth="1"/>
    <col min="4873" max="4873" width="9.140625" style="483" customWidth="1"/>
    <col min="4874" max="4874" width="26.42578125" style="483" customWidth="1"/>
    <col min="4875" max="4875" width="9.140625" style="483" customWidth="1"/>
    <col min="4876" max="4876" width="11.7109375" style="483" customWidth="1"/>
    <col min="4877" max="4881" width="0" style="483" hidden="1" customWidth="1"/>
    <col min="4882" max="4882" width="9.140625" style="483" customWidth="1"/>
    <col min="4883" max="4883" width="13" style="483" customWidth="1"/>
    <col min="4884" max="4884" width="0" style="483" hidden="1" customWidth="1"/>
    <col min="4885" max="5120" width="9.140625" style="483"/>
    <col min="5121" max="5122" width="9.140625" style="483" customWidth="1"/>
    <col min="5123" max="5123" width="15.5703125" style="483" customWidth="1"/>
    <col min="5124" max="5125" width="9.140625" style="483" customWidth="1"/>
    <col min="5126" max="5126" width="19" style="483" customWidth="1"/>
    <col min="5127" max="5127" width="15.42578125" style="483" customWidth="1"/>
    <col min="5128" max="5128" width="18.28515625" style="483" customWidth="1"/>
    <col min="5129" max="5129" width="9.140625" style="483" customWidth="1"/>
    <col min="5130" max="5130" width="26.42578125" style="483" customWidth="1"/>
    <col min="5131" max="5131" width="9.140625" style="483" customWidth="1"/>
    <col min="5132" max="5132" width="11.7109375" style="483" customWidth="1"/>
    <col min="5133" max="5137" width="0" style="483" hidden="1" customWidth="1"/>
    <col min="5138" max="5138" width="9.140625" style="483" customWidth="1"/>
    <col min="5139" max="5139" width="13" style="483" customWidth="1"/>
    <col min="5140" max="5140" width="0" style="483" hidden="1" customWidth="1"/>
    <col min="5141" max="5376" width="9.140625" style="483"/>
    <col min="5377" max="5378" width="9.140625" style="483" customWidth="1"/>
    <col min="5379" max="5379" width="15.5703125" style="483" customWidth="1"/>
    <col min="5380" max="5381" width="9.140625" style="483" customWidth="1"/>
    <col min="5382" max="5382" width="19" style="483" customWidth="1"/>
    <col min="5383" max="5383" width="15.42578125" style="483" customWidth="1"/>
    <col min="5384" max="5384" width="18.28515625" style="483" customWidth="1"/>
    <col min="5385" max="5385" width="9.140625" style="483" customWidth="1"/>
    <col min="5386" max="5386" width="26.42578125" style="483" customWidth="1"/>
    <col min="5387" max="5387" width="9.140625" style="483" customWidth="1"/>
    <col min="5388" max="5388" width="11.7109375" style="483" customWidth="1"/>
    <col min="5389" max="5393" width="0" style="483" hidden="1" customWidth="1"/>
    <col min="5394" max="5394" width="9.140625" style="483" customWidth="1"/>
    <col min="5395" max="5395" width="13" style="483" customWidth="1"/>
    <col min="5396" max="5396" width="0" style="483" hidden="1" customWidth="1"/>
    <col min="5397" max="5632" width="9.140625" style="483"/>
    <col min="5633" max="5634" width="9.140625" style="483" customWidth="1"/>
    <col min="5635" max="5635" width="15.5703125" style="483" customWidth="1"/>
    <col min="5636" max="5637" width="9.140625" style="483" customWidth="1"/>
    <col min="5638" max="5638" width="19" style="483" customWidth="1"/>
    <col min="5639" max="5639" width="15.42578125" style="483" customWidth="1"/>
    <col min="5640" max="5640" width="18.28515625" style="483" customWidth="1"/>
    <col min="5641" max="5641" width="9.140625" style="483" customWidth="1"/>
    <col min="5642" max="5642" width="26.42578125" style="483" customWidth="1"/>
    <col min="5643" max="5643" width="9.140625" style="483" customWidth="1"/>
    <col min="5644" max="5644" width="11.7109375" style="483" customWidth="1"/>
    <col min="5645" max="5649" width="0" style="483" hidden="1" customWidth="1"/>
    <col min="5650" max="5650" width="9.140625" style="483" customWidth="1"/>
    <col min="5651" max="5651" width="13" style="483" customWidth="1"/>
    <col min="5652" max="5652" width="0" style="483" hidden="1" customWidth="1"/>
    <col min="5653" max="5888" width="9.140625" style="483"/>
    <col min="5889" max="5890" width="9.140625" style="483" customWidth="1"/>
    <col min="5891" max="5891" width="15.5703125" style="483" customWidth="1"/>
    <col min="5892" max="5893" width="9.140625" style="483" customWidth="1"/>
    <col min="5894" max="5894" width="19" style="483" customWidth="1"/>
    <col min="5895" max="5895" width="15.42578125" style="483" customWidth="1"/>
    <col min="5896" max="5896" width="18.28515625" style="483" customWidth="1"/>
    <col min="5897" max="5897" width="9.140625" style="483" customWidth="1"/>
    <col min="5898" max="5898" width="26.42578125" style="483" customWidth="1"/>
    <col min="5899" max="5899" width="9.140625" style="483" customWidth="1"/>
    <col min="5900" max="5900" width="11.7109375" style="483" customWidth="1"/>
    <col min="5901" max="5905" width="0" style="483" hidden="1" customWidth="1"/>
    <col min="5906" max="5906" width="9.140625" style="483" customWidth="1"/>
    <col min="5907" max="5907" width="13" style="483" customWidth="1"/>
    <col min="5908" max="5908" width="0" style="483" hidden="1" customWidth="1"/>
    <col min="5909" max="6144" width="9.140625" style="483"/>
    <col min="6145" max="6146" width="9.140625" style="483" customWidth="1"/>
    <col min="6147" max="6147" width="15.5703125" style="483" customWidth="1"/>
    <col min="6148" max="6149" width="9.140625" style="483" customWidth="1"/>
    <col min="6150" max="6150" width="19" style="483" customWidth="1"/>
    <col min="6151" max="6151" width="15.42578125" style="483" customWidth="1"/>
    <col min="6152" max="6152" width="18.28515625" style="483" customWidth="1"/>
    <col min="6153" max="6153" width="9.140625" style="483" customWidth="1"/>
    <col min="6154" max="6154" width="26.42578125" style="483" customWidth="1"/>
    <col min="6155" max="6155" width="9.140625" style="483" customWidth="1"/>
    <col min="6156" max="6156" width="11.7109375" style="483" customWidth="1"/>
    <col min="6157" max="6161" width="0" style="483" hidden="1" customWidth="1"/>
    <col min="6162" max="6162" width="9.140625" style="483" customWidth="1"/>
    <col min="6163" max="6163" width="13" style="483" customWidth="1"/>
    <col min="6164" max="6164" width="0" style="483" hidden="1" customWidth="1"/>
    <col min="6165" max="6400" width="9.140625" style="483"/>
    <col min="6401" max="6402" width="9.140625" style="483" customWidth="1"/>
    <col min="6403" max="6403" width="15.5703125" style="483" customWidth="1"/>
    <col min="6404" max="6405" width="9.140625" style="483" customWidth="1"/>
    <col min="6406" max="6406" width="19" style="483" customWidth="1"/>
    <col min="6407" max="6407" width="15.42578125" style="483" customWidth="1"/>
    <col min="6408" max="6408" width="18.28515625" style="483" customWidth="1"/>
    <col min="6409" max="6409" width="9.140625" style="483" customWidth="1"/>
    <col min="6410" max="6410" width="26.42578125" style="483" customWidth="1"/>
    <col min="6411" max="6411" width="9.140625" style="483" customWidth="1"/>
    <col min="6412" max="6412" width="11.7109375" style="483" customWidth="1"/>
    <col min="6413" max="6417" width="0" style="483" hidden="1" customWidth="1"/>
    <col min="6418" max="6418" width="9.140625" style="483" customWidth="1"/>
    <col min="6419" max="6419" width="13" style="483" customWidth="1"/>
    <col min="6420" max="6420" width="0" style="483" hidden="1" customWidth="1"/>
    <col min="6421" max="6656" width="9.140625" style="483"/>
    <col min="6657" max="6658" width="9.140625" style="483" customWidth="1"/>
    <col min="6659" max="6659" width="15.5703125" style="483" customWidth="1"/>
    <col min="6660" max="6661" width="9.140625" style="483" customWidth="1"/>
    <col min="6662" max="6662" width="19" style="483" customWidth="1"/>
    <col min="6663" max="6663" width="15.42578125" style="483" customWidth="1"/>
    <col min="6664" max="6664" width="18.28515625" style="483" customWidth="1"/>
    <col min="6665" max="6665" width="9.140625" style="483" customWidth="1"/>
    <col min="6666" max="6666" width="26.42578125" style="483" customWidth="1"/>
    <col min="6667" max="6667" width="9.140625" style="483" customWidth="1"/>
    <col min="6668" max="6668" width="11.7109375" style="483" customWidth="1"/>
    <col min="6669" max="6673" width="0" style="483" hidden="1" customWidth="1"/>
    <col min="6674" max="6674" width="9.140625" style="483" customWidth="1"/>
    <col min="6675" max="6675" width="13" style="483" customWidth="1"/>
    <col min="6676" max="6676" width="0" style="483" hidden="1" customWidth="1"/>
    <col min="6677" max="6912" width="9.140625" style="483"/>
    <col min="6913" max="6914" width="9.140625" style="483" customWidth="1"/>
    <col min="6915" max="6915" width="15.5703125" style="483" customWidth="1"/>
    <col min="6916" max="6917" width="9.140625" style="483" customWidth="1"/>
    <col min="6918" max="6918" width="19" style="483" customWidth="1"/>
    <col min="6919" max="6919" width="15.42578125" style="483" customWidth="1"/>
    <col min="6920" max="6920" width="18.28515625" style="483" customWidth="1"/>
    <col min="6921" max="6921" width="9.140625" style="483" customWidth="1"/>
    <col min="6922" max="6922" width="26.42578125" style="483" customWidth="1"/>
    <col min="6923" max="6923" width="9.140625" style="483" customWidth="1"/>
    <col min="6924" max="6924" width="11.7109375" style="483" customWidth="1"/>
    <col min="6925" max="6929" width="0" style="483" hidden="1" customWidth="1"/>
    <col min="6930" max="6930" width="9.140625" style="483" customWidth="1"/>
    <col min="6931" max="6931" width="13" style="483" customWidth="1"/>
    <col min="6932" max="6932" width="0" style="483" hidden="1" customWidth="1"/>
    <col min="6933" max="7168" width="9.140625" style="483"/>
    <col min="7169" max="7170" width="9.140625" style="483" customWidth="1"/>
    <col min="7171" max="7171" width="15.5703125" style="483" customWidth="1"/>
    <col min="7172" max="7173" width="9.140625" style="483" customWidth="1"/>
    <col min="7174" max="7174" width="19" style="483" customWidth="1"/>
    <col min="7175" max="7175" width="15.42578125" style="483" customWidth="1"/>
    <col min="7176" max="7176" width="18.28515625" style="483" customWidth="1"/>
    <col min="7177" max="7177" width="9.140625" style="483" customWidth="1"/>
    <col min="7178" max="7178" width="26.42578125" style="483" customWidth="1"/>
    <col min="7179" max="7179" width="9.140625" style="483" customWidth="1"/>
    <col min="7180" max="7180" width="11.7109375" style="483" customWidth="1"/>
    <col min="7181" max="7185" width="0" style="483" hidden="1" customWidth="1"/>
    <col min="7186" max="7186" width="9.140625" style="483" customWidth="1"/>
    <col min="7187" max="7187" width="13" style="483" customWidth="1"/>
    <col min="7188" max="7188" width="0" style="483" hidden="1" customWidth="1"/>
    <col min="7189" max="7424" width="9.140625" style="483"/>
    <col min="7425" max="7426" width="9.140625" style="483" customWidth="1"/>
    <col min="7427" max="7427" width="15.5703125" style="483" customWidth="1"/>
    <col min="7428" max="7429" width="9.140625" style="483" customWidth="1"/>
    <col min="7430" max="7430" width="19" style="483" customWidth="1"/>
    <col min="7431" max="7431" width="15.42578125" style="483" customWidth="1"/>
    <col min="7432" max="7432" width="18.28515625" style="483" customWidth="1"/>
    <col min="7433" max="7433" width="9.140625" style="483" customWidth="1"/>
    <col min="7434" max="7434" width="26.42578125" style="483" customWidth="1"/>
    <col min="7435" max="7435" width="9.140625" style="483" customWidth="1"/>
    <col min="7436" max="7436" width="11.7109375" style="483" customWidth="1"/>
    <col min="7437" max="7441" width="0" style="483" hidden="1" customWidth="1"/>
    <col min="7442" max="7442" width="9.140625" style="483" customWidth="1"/>
    <col min="7443" max="7443" width="13" style="483" customWidth="1"/>
    <col min="7444" max="7444" width="0" style="483" hidden="1" customWidth="1"/>
    <col min="7445" max="7680" width="9.140625" style="483"/>
    <col min="7681" max="7682" width="9.140625" style="483" customWidth="1"/>
    <col min="7683" max="7683" width="15.5703125" style="483" customWidth="1"/>
    <col min="7684" max="7685" width="9.140625" style="483" customWidth="1"/>
    <col min="7686" max="7686" width="19" style="483" customWidth="1"/>
    <col min="7687" max="7687" width="15.42578125" style="483" customWidth="1"/>
    <col min="7688" max="7688" width="18.28515625" style="483" customWidth="1"/>
    <col min="7689" max="7689" width="9.140625" style="483" customWidth="1"/>
    <col min="7690" max="7690" width="26.42578125" style="483" customWidth="1"/>
    <col min="7691" max="7691" width="9.140625" style="483" customWidth="1"/>
    <col min="7692" max="7692" width="11.7109375" style="483" customWidth="1"/>
    <col min="7693" max="7697" width="0" style="483" hidden="1" customWidth="1"/>
    <col min="7698" max="7698" width="9.140625" style="483" customWidth="1"/>
    <col min="7699" max="7699" width="13" style="483" customWidth="1"/>
    <col min="7700" max="7700" width="0" style="483" hidden="1" customWidth="1"/>
    <col min="7701" max="7936" width="9.140625" style="483"/>
    <col min="7937" max="7938" width="9.140625" style="483" customWidth="1"/>
    <col min="7939" max="7939" width="15.5703125" style="483" customWidth="1"/>
    <col min="7940" max="7941" width="9.140625" style="483" customWidth="1"/>
    <col min="7942" max="7942" width="19" style="483" customWidth="1"/>
    <col min="7943" max="7943" width="15.42578125" style="483" customWidth="1"/>
    <col min="7944" max="7944" width="18.28515625" style="483" customWidth="1"/>
    <col min="7945" max="7945" width="9.140625" style="483" customWidth="1"/>
    <col min="7946" max="7946" width="26.42578125" style="483" customWidth="1"/>
    <col min="7947" max="7947" width="9.140625" style="483" customWidth="1"/>
    <col min="7948" max="7948" width="11.7109375" style="483" customWidth="1"/>
    <col min="7949" max="7953" width="0" style="483" hidden="1" customWidth="1"/>
    <col min="7954" max="7954" width="9.140625" style="483" customWidth="1"/>
    <col min="7955" max="7955" width="13" style="483" customWidth="1"/>
    <col min="7956" max="7956" width="0" style="483" hidden="1" customWidth="1"/>
    <col min="7957" max="8192" width="9.140625" style="483"/>
    <col min="8193" max="8194" width="9.140625" style="483" customWidth="1"/>
    <col min="8195" max="8195" width="15.5703125" style="483" customWidth="1"/>
    <col min="8196" max="8197" width="9.140625" style="483" customWidth="1"/>
    <col min="8198" max="8198" width="19" style="483" customWidth="1"/>
    <col min="8199" max="8199" width="15.42578125" style="483" customWidth="1"/>
    <col min="8200" max="8200" width="18.28515625" style="483" customWidth="1"/>
    <col min="8201" max="8201" width="9.140625" style="483" customWidth="1"/>
    <col min="8202" max="8202" width="26.42578125" style="483" customWidth="1"/>
    <col min="8203" max="8203" width="9.140625" style="483" customWidth="1"/>
    <col min="8204" max="8204" width="11.7109375" style="483" customWidth="1"/>
    <col min="8205" max="8209" width="0" style="483" hidden="1" customWidth="1"/>
    <col min="8210" max="8210" width="9.140625" style="483" customWidth="1"/>
    <col min="8211" max="8211" width="13" style="483" customWidth="1"/>
    <col min="8212" max="8212" width="0" style="483" hidden="1" customWidth="1"/>
    <col min="8213" max="8448" width="9.140625" style="483"/>
    <col min="8449" max="8450" width="9.140625" style="483" customWidth="1"/>
    <col min="8451" max="8451" width="15.5703125" style="483" customWidth="1"/>
    <col min="8452" max="8453" width="9.140625" style="483" customWidth="1"/>
    <col min="8454" max="8454" width="19" style="483" customWidth="1"/>
    <col min="8455" max="8455" width="15.42578125" style="483" customWidth="1"/>
    <col min="8456" max="8456" width="18.28515625" style="483" customWidth="1"/>
    <col min="8457" max="8457" width="9.140625" style="483" customWidth="1"/>
    <col min="8458" max="8458" width="26.42578125" style="483" customWidth="1"/>
    <col min="8459" max="8459" width="9.140625" style="483" customWidth="1"/>
    <col min="8460" max="8460" width="11.7109375" style="483" customWidth="1"/>
    <col min="8461" max="8465" width="0" style="483" hidden="1" customWidth="1"/>
    <col min="8466" max="8466" width="9.140625" style="483" customWidth="1"/>
    <col min="8467" max="8467" width="13" style="483" customWidth="1"/>
    <col min="8468" max="8468" width="0" style="483" hidden="1" customWidth="1"/>
    <col min="8469" max="8704" width="9.140625" style="483"/>
    <col min="8705" max="8706" width="9.140625" style="483" customWidth="1"/>
    <col min="8707" max="8707" width="15.5703125" style="483" customWidth="1"/>
    <col min="8708" max="8709" width="9.140625" style="483" customWidth="1"/>
    <col min="8710" max="8710" width="19" style="483" customWidth="1"/>
    <col min="8711" max="8711" width="15.42578125" style="483" customWidth="1"/>
    <col min="8712" max="8712" width="18.28515625" style="483" customWidth="1"/>
    <col min="8713" max="8713" width="9.140625" style="483" customWidth="1"/>
    <col min="8714" max="8714" width="26.42578125" style="483" customWidth="1"/>
    <col min="8715" max="8715" width="9.140625" style="483" customWidth="1"/>
    <col min="8716" max="8716" width="11.7109375" style="483" customWidth="1"/>
    <col min="8717" max="8721" width="0" style="483" hidden="1" customWidth="1"/>
    <col min="8722" max="8722" width="9.140625" style="483" customWidth="1"/>
    <col min="8723" max="8723" width="13" style="483" customWidth="1"/>
    <col min="8724" max="8724" width="0" style="483" hidden="1" customWidth="1"/>
    <col min="8725" max="8960" width="9.140625" style="483"/>
    <col min="8961" max="8962" width="9.140625" style="483" customWidth="1"/>
    <col min="8963" max="8963" width="15.5703125" style="483" customWidth="1"/>
    <col min="8964" max="8965" width="9.140625" style="483" customWidth="1"/>
    <col min="8966" max="8966" width="19" style="483" customWidth="1"/>
    <col min="8967" max="8967" width="15.42578125" style="483" customWidth="1"/>
    <col min="8968" max="8968" width="18.28515625" style="483" customWidth="1"/>
    <col min="8969" max="8969" width="9.140625" style="483" customWidth="1"/>
    <col min="8970" max="8970" width="26.42578125" style="483" customWidth="1"/>
    <col min="8971" max="8971" width="9.140625" style="483" customWidth="1"/>
    <col min="8972" max="8972" width="11.7109375" style="483" customWidth="1"/>
    <col min="8973" max="8977" width="0" style="483" hidden="1" customWidth="1"/>
    <col min="8978" max="8978" width="9.140625" style="483" customWidth="1"/>
    <col min="8979" max="8979" width="13" style="483" customWidth="1"/>
    <col min="8980" max="8980" width="0" style="483" hidden="1" customWidth="1"/>
    <col min="8981" max="9216" width="9.140625" style="483"/>
    <col min="9217" max="9218" width="9.140625" style="483" customWidth="1"/>
    <col min="9219" max="9219" width="15.5703125" style="483" customWidth="1"/>
    <col min="9220" max="9221" width="9.140625" style="483" customWidth="1"/>
    <col min="9222" max="9222" width="19" style="483" customWidth="1"/>
    <col min="9223" max="9223" width="15.42578125" style="483" customWidth="1"/>
    <col min="9224" max="9224" width="18.28515625" style="483" customWidth="1"/>
    <col min="9225" max="9225" width="9.140625" style="483" customWidth="1"/>
    <col min="9226" max="9226" width="26.42578125" style="483" customWidth="1"/>
    <col min="9227" max="9227" width="9.140625" style="483" customWidth="1"/>
    <col min="9228" max="9228" width="11.7109375" style="483" customWidth="1"/>
    <col min="9229" max="9233" width="0" style="483" hidden="1" customWidth="1"/>
    <col min="9234" max="9234" width="9.140625" style="483" customWidth="1"/>
    <col min="9235" max="9235" width="13" style="483" customWidth="1"/>
    <col min="9236" max="9236" width="0" style="483" hidden="1" customWidth="1"/>
    <col min="9237" max="9472" width="9.140625" style="483"/>
    <col min="9473" max="9474" width="9.140625" style="483" customWidth="1"/>
    <col min="9475" max="9475" width="15.5703125" style="483" customWidth="1"/>
    <col min="9476" max="9477" width="9.140625" style="483" customWidth="1"/>
    <col min="9478" max="9478" width="19" style="483" customWidth="1"/>
    <col min="9479" max="9479" width="15.42578125" style="483" customWidth="1"/>
    <col min="9480" max="9480" width="18.28515625" style="483" customWidth="1"/>
    <col min="9481" max="9481" width="9.140625" style="483" customWidth="1"/>
    <col min="9482" max="9482" width="26.42578125" style="483" customWidth="1"/>
    <col min="9483" max="9483" width="9.140625" style="483" customWidth="1"/>
    <col min="9484" max="9484" width="11.7109375" style="483" customWidth="1"/>
    <col min="9485" max="9489" width="0" style="483" hidden="1" customWidth="1"/>
    <col min="9490" max="9490" width="9.140625" style="483" customWidth="1"/>
    <col min="9491" max="9491" width="13" style="483" customWidth="1"/>
    <col min="9492" max="9492" width="0" style="483" hidden="1" customWidth="1"/>
    <col min="9493" max="9728" width="9.140625" style="483"/>
    <col min="9729" max="9730" width="9.140625" style="483" customWidth="1"/>
    <col min="9731" max="9731" width="15.5703125" style="483" customWidth="1"/>
    <col min="9732" max="9733" width="9.140625" style="483" customWidth="1"/>
    <col min="9734" max="9734" width="19" style="483" customWidth="1"/>
    <col min="9735" max="9735" width="15.42578125" style="483" customWidth="1"/>
    <col min="9736" max="9736" width="18.28515625" style="483" customWidth="1"/>
    <col min="9737" max="9737" width="9.140625" style="483" customWidth="1"/>
    <col min="9738" max="9738" width="26.42578125" style="483" customWidth="1"/>
    <col min="9739" max="9739" width="9.140625" style="483" customWidth="1"/>
    <col min="9740" max="9740" width="11.7109375" style="483" customWidth="1"/>
    <col min="9741" max="9745" width="0" style="483" hidden="1" customWidth="1"/>
    <col min="9746" max="9746" width="9.140625" style="483" customWidth="1"/>
    <col min="9747" max="9747" width="13" style="483" customWidth="1"/>
    <col min="9748" max="9748" width="0" style="483" hidden="1" customWidth="1"/>
    <col min="9749" max="9984" width="9.140625" style="483"/>
    <col min="9985" max="9986" width="9.140625" style="483" customWidth="1"/>
    <col min="9987" max="9987" width="15.5703125" style="483" customWidth="1"/>
    <col min="9988" max="9989" width="9.140625" style="483" customWidth="1"/>
    <col min="9990" max="9990" width="19" style="483" customWidth="1"/>
    <col min="9991" max="9991" width="15.42578125" style="483" customWidth="1"/>
    <col min="9992" max="9992" width="18.28515625" style="483" customWidth="1"/>
    <col min="9993" max="9993" width="9.140625" style="483" customWidth="1"/>
    <col min="9994" max="9994" width="26.42578125" style="483" customWidth="1"/>
    <col min="9995" max="9995" width="9.140625" style="483" customWidth="1"/>
    <col min="9996" max="9996" width="11.7109375" style="483" customWidth="1"/>
    <col min="9997" max="10001" width="0" style="483" hidden="1" customWidth="1"/>
    <col min="10002" max="10002" width="9.140625" style="483" customWidth="1"/>
    <col min="10003" max="10003" width="13" style="483" customWidth="1"/>
    <col min="10004" max="10004" width="0" style="483" hidden="1" customWidth="1"/>
    <col min="10005" max="10240" width="9.140625" style="483"/>
    <col min="10241" max="10242" width="9.140625" style="483" customWidth="1"/>
    <col min="10243" max="10243" width="15.5703125" style="483" customWidth="1"/>
    <col min="10244" max="10245" width="9.140625" style="483" customWidth="1"/>
    <col min="10246" max="10246" width="19" style="483" customWidth="1"/>
    <col min="10247" max="10247" width="15.42578125" style="483" customWidth="1"/>
    <col min="10248" max="10248" width="18.28515625" style="483" customWidth="1"/>
    <col min="10249" max="10249" width="9.140625" style="483" customWidth="1"/>
    <col min="10250" max="10250" width="26.42578125" style="483" customWidth="1"/>
    <col min="10251" max="10251" width="9.140625" style="483" customWidth="1"/>
    <col min="10252" max="10252" width="11.7109375" style="483" customWidth="1"/>
    <col min="10253" max="10257" width="0" style="483" hidden="1" customWidth="1"/>
    <col min="10258" max="10258" width="9.140625" style="483" customWidth="1"/>
    <col min="10259" max="10259" width="13" style="483" customWidth="1"/>
    <col min="10260" max="10260" width="0" style="483" hidden="1" customWidth="1"/>
    <col min="10261" max="10496" width="9.140625" style="483"/>
    <col min="10497" max="10498" width="9.140625" style="483" customWidth="1"/>
    <col min="10499" max="10499" width="15.5703125" style="483" customWidth="1"/>
    <col min="10500" max="10501" width="9.140625" style="483" customWidth="1"/>
    <col min="10502" max="10502" width="19" style="483" customWidth="1"/>
    <col min="10503" max="10503" width="15.42578125" style="483" customWidth="1"/>
    <col min="10504" max="10504" width="18.28515625" style="483" customWidth="1"/>
    <col min="10505" max="10505" width="9.140625" style="483" customWidth="1"/>
    <col min="10506" max="10506" width="26.42578125" style="483" customWidth="1"/>
    <col min="10507" max="10507" width="9.140625" style="483" customWidth="1"/>
    <col min="10508" max="10508" width="11.7109375" style="483" customWidth="1"/>
    <col min="10509" max="10513" width="0" style="483" hidden="1" customWidth="1"/>
    <col min="10514" max="10514" width="9.140625" style="483" customWidth="1"/>
    <col min="10515" max="10515" width="13" style="483" customWidth="1"/>
    <col min="10516" max="10516" width="0" style="483" hidden="1" customWidth="1"/>
    <col min="10517" max="10752" width="9.140625" style="483"/>
    <col min="10753" max="10754" width="9.140625" style="483" customWidth="1"/>
    <col min="10755" max="10755" width="15.5703125" style="483" customWidth="1"/>
    <col min="10756" max="10757" width="9.140625" style="483" customWidth="1"/>
    <col min="10758" max="10758" width="19" style="483" customWidth="1"/>
    <col min="10759" max="10759" width="15.42578125" style="483" customWidth="1"/>
    <col min="10760" max="10760" width="18.28515625" style="483" customWidth="1"/>
    <col min="10761" max="10761" width="9.140625" style="483" customWidth="1"/>
    <col min="10762" max="10762" width="26.42578125" style="483" customWidth="1"/>
    <col min="10763" max="10763" width="9.140625" style="483" customWidth="1"/>
    <col min="10764" max="10764" width="11.7109375" style="483" customWidth="1"/>
    <col min="10765" max="10769" width="0" style="483" hidden="1" customWidth="1"/>
    <col min="10770" max="10770" width="9.140625" style="483" customWidth="1"/>
    <col min="10771" max="10771" width="13" style="483" customWidth="1"/>
    <col min="10772" max="10772" width="0" style="483" hidden="1" customWidth="1"/>
    <col min="10773" max="11008" width="9.140625" style="483"/>
    <col min="11009" max="11010" width="9.140625" style="483" customWidth="1"/>
    <col min="11011" max="11011" width="15.5703125" style="483" customWidth="1"/>
    <col min="11012" max="11013" width="9.140625" style="483" customWidth="1"/>
    <col min="11014" max="11014" width="19" style="483" customWidth="1"/>
    <col min="11015" max="11015" width="15.42578125" style="483" customWidth="1"/>
    <col min="11016" max="11016" width="18.28515625" style="483" customWidth="1"/>
    <col min="11017" max="11017" width="9.140625" style="483" customWidth="1"/>
    <col min="11018" max="11018" width="26.42578125" style="483" customWidth="1"/>
    <col min="11019" max="11019" width="9.140625" style="483" customWidth="1"/>
    <col min="11020" max="11020" width="11.7109375" style="483" customWidth="1"/>
    <col min="11021" max="11025" width="0" style="483" hidden="1" customWidth="1"/>
    <col min="11026" max="11026" width="9.140625" style="483" customWidth="1"/>
    <col min="11027" max="11027" width="13" style="483" customWidth="1"/>
    <col min="11028" max="11028" width="0" style="483" hidden="1" customWidth="1"/>
    <col min="11029" max="11264" width="9.140625" style="483"/>
    <col min="11265" max="11266" width="9.140625" style="483" customWidth="1"/>
    <col min="11267" max="11267" width="15.5703125" style="483" customWidth="1"/>
    <col min="11268" max="11269" width="9.140625" style="483" customWidth="1"/>
    <col min="11270" max="11270" width="19" style="483" customWidth="1"/>
    <col min="11271" max="11271" width="15.42578125" style="483" customWidth="1"/>
    <col min="11272" max="11272" width="18.28515625" style="483" customWidth="1"/>
    <col min="11273" max="11273" width="9.140625" style="483" customWidth="1"/>
    <col min="11274" max="11274" width="26.42578125" style="483" customWidth="1"/>
    <col min="11275" max="11275" width="9.140625" style="483" customWidth="1"/>
    <col min="11276" max="11276" width="11.7109375" style="483" customWidth="1"/>
    <col min="11277" max="11281" width="0" style="483" hidden="1" customWidth="1"/>
    <col min="11282" max="11282" width="9.140625" style="483" customWidth="1"/>
    <col min="11283" max="11283" width="13" style="483" customWidth="1"/>
    <col min="11284" max="11284" width="0" style="483" hidden="1" customWidth="1"/>
    <col min="11285" max="11520" width="9.140625" style="483"/>
    <col min="11521" max="11522" width="9.140625" style="483" customWidth="1"/>
    <col min="11523" max="11523" width="15.5703125" style="483" customWidth="1"/>
    <col min="11524" max="11525" width="9.140625" style="483" customWidth="1"/>
    <col min="11526" max="11526" width="19" style="483" customWidth="1"/>
    <col min="11527" max="11527" width="15.42578125" style="483" customWidth="1"/>
    <col min="11528" max="11528" width="18.28515625" style="483" customWidth="1"/>
    <col min="11529" max="11529" width="9.140625" style="483" customWidth="1"/>
    <col min="11530" max="11530" width="26.42578125" style="483" customWidth="1"/>
    <col min="11531" max="11531" width="9.140625" style="483" customWidth="1"/>
    <col min="11532" max="11532" width="11.7109375" style="483" customWidth="1"/>
    <col min="11533" max="11537" width="0" style="483" hidden="1" customWidth="1"/>
    <col min="11538" max="11538" width="9.140625" style="483" customWidth="1"/>
    <col min="11539" max="11539" width="13" style="483" customWidth="1"/>
    <col min="11540" max="11540" width="0" style="483" hidden="1" customWidth="1"/>
    <col min="11541" max="11776" width="9.140625" style="483"/>
    <col min="11777" max="11778" width="9.140625" style="483" customWidth="1"/>
    <col min="11779" max="11779" width="15.5703125" style="483" customWidth="1"/>
    <col min="11780" max="11781" width="9.140625" style="483" customWidth="1"/>
    <col min="11782" max="11782" width="19" style="483" customWidth="1"/>
    <col min="11783" max="11783" width="15.42578125" style="483" customWidth="1"/>
    <col min="11784" max="11784" width="18.28515625" style="483" customWidth="1"/>
    <col min="11785" max="11785" width="9.140625" style="483" customWidth="1"/>
    <col min="11786" max="11786" width="26.42578125" style="483" customWidth="1"/>
    <col min="11787" max="11787" width="9.140625" style="483" customWidth="1"/>
    <col min="11788" max="11788" width="11.7109375" style="483" customWidth="1"/>
    <col min="11789" max="11793" width="0" style="483" hidden="1" customWidth="1"/>
    <col min="11794" max="11794" width="9.140625" style="483" customWidth="1"/>
    <col min="11795" max="11795" width="13" style="483" customWidth="1"/>
    <col min="11796" max="11796" width="0" style="483" hidden="1" customWidth="1"/>
    <col min="11797" max="12032" width="9.140625" style="483"/>
    <col min="12033" max="12034" width="9.140625" style="483" customWidth="1"/>
    <col min="12035" max="12035" width="15.5703125" style="483" customWidth="1"/>
    <col min="12036" max="12037" width="9.140625" style="483" customWidth="1"/>
    <col min="12038" max="12038" width="19" style="483" customWidth="1"/>
    <col min="12039" max="12039" width="15.42578125" style="483" customWidth="1"/>
    <col min="12040" max="12040" width="18.28515625" style="483" customWidth="1"/>
    <col min="12041" max="12041" width="9.140625" style="483" customWidth="1"/>
    <col min="12042" max="12042" width="26.42578125" style="483" customWidth="1"/>
    <col min="12043" max="12043" width="9.140625" style="483" customWidth="1"/>
    <col min="12044" max="12044" width="11.7109375" style="483" customWidth="1"/>
    <col min="12045" max="12049" width="0" style="483" hidden="1" customWidth="1"/>
    <col min="12050" max="12050" width="9.140625" style="483" customWidth="1"/>
    <col min="12051" max="12051" width="13" style="483" customWidth="1"/>
    <col min="12052" max="12052" width="0" style="483" hidden="1" customWidth="1"/>
    <col min="12053" max="12288" width="9.140625" style="483"/>
    <col min="12289" max="12290" width="9.140625" style="483" customWidth="1"/>
    <col min="12291" max="12291" width="15.5703125" style="483" customWidth="1"/>
    <col min="12292" max="12293" width="9.140625" style="483" customWidth="1"/>
    <col min="12294" max="12294" width="19" style="483" customWidth="1"/>
    <col min="12295" max="12295" width="15.42578125" style="483" customWidth="1"/>
    <col min="12296" max="12296" width="18.28515625" style="483" customWidth="1"/>
    <col min="12297" max="12297" width="9.140625" style="483" customWidth="1"/>
    <col min="12298" max="12298" width="26.42578125" style="483" customWidth="1"/>
    <col min="12299" max="12299" width="9.140625" style="483" customWidth="1"/>
    <col min="12300" max="12300" width="11.7109375" style="483" customWidth="1"/>
    <col min="12301" max="12305" width="0" style="483" hidden="1" customWidth="1"/>
    <col min="12306" max="12306" width="9.140625" style="483" customWidth="1"/>
    <col min="12307" max="12307" width="13" style="483" customWidth="1"/>
    <col min="12308" max="12308" width="0" style="483" hidden="1" customWidth="1"/>
    <col min="12309" max="12544" width="9.140625" style="483"/>
    <col min="12545" max="12546" width="9.140625" style="483" customWidth="1"/>
    <col min="12547" max="12547" width="15.5703125" style="483" customWidth="1"/>
    <col min="12548" max="12549" width="9.140625" style="483" customWidth="1"/>
    <col min="12550" max="12550" width="19" style="483" customWidth="1"/>
    <col min="12551" max="12551" width="15.42578125" style="483" customWidth="1"/>
    <col min="12552" max="12552" width="18.28515625" style="483" customWidth="1"/>
    <col min="12553" max="12553" width="9.140625" style="483" customWidth="1"/>
    <col min="12554" max="12554" width="26.42578125" style="483" customWidth="1"/>
    <col min="12555" max="12555" width="9.140625" style="483" customWidth="1"/>
    <col min="12556" max="12556" width="11.7109375" style="483" customWidth="1"/>
    <col min="12557" max="12561" width="0" style="483" hidden="1" customWidth="1"/>
    <col min="12562" max="12562" width="9.140625" style="483" customWidth="1"/>
    <col min="12563" max="12563" width="13" style="483" customWidth="1"/>
    <col min="12564" max="12564" width="0" style="483" hidden="1" customWidth="1"/>
    <col min="12565" max="12800" width="9.140625" style="483"/>
    <col min="12801" max="12802" width="9.140625" style="483" customWidth="1"/>
    <col min="12803" max="12803" width="15.5703125" style="483" customWidth="1"/>
    <col min="12804" max="12805" width="9.140625" style="483" customWidth="1"/>
    <col min="12806" max="12806" width="19" style="483" customWidth="1"/>
    <col min="12807" max="12807" width="15.42578125" style="483" customWidth="1"/>
    <col min="12808" max="12808" width="18.28515625" style="483" customWidth="1"/>
    <col min="12809" max="12809" width="9.140625" style="483" customWidth="1"/>
    <col min="12810" max="12810" width="26.42578125" style="483" customWidth="1"/>
    <col min="12811" max="12811" width="9.140625" style="483" customWidth="1"/>
    <col min="12812" max="12812" width="11.7109375" style="483" customWidth="1"/>
    <col min="12813" max="12817" width="0" style="483" hidden="1" customWidth="1"/>
    <col min="12818" max="12818" width="9.140625" style="483" customWidth="1"/>
    <col min="12819" max="12819" width="13" style="483" customWidth="1"/>
    <col min="12820" max="12820" width="0" style="483" hidden="1" customWidth="1"/>
    <col min="12821" max="13056" width="9.140625" style="483"/>
    <col min="13057" max="13058" width="9.140625" style="483" customWidth="1"/>
    <col min="13059" max="13059" width="15.5703125" style="483" customWidth="1"/>
    <col min="13060" max="13061" width="9.140625" style="483" customWidth="1"/>
    <col min="13062" max="13062" width="19" style="483" customWidth="1"/>
    <col min="13063" max="13063" width="15.42578125" style="483" customWidth="1"/>
    <col min="13064" max="13064" width="18.28515625" style="483" customWidth="1"/>
    <col min="13065" max="13065" width="9.140625" style="483" customWidth="1"/>
    <col min="13066" max="13066" width="26.42578125" style="483" customWidth="1"/>
    <col min="13067" max="13067" width="9.140625" style="483" customWidth="1"/>
    <col min="13068" max="13068" width="11.7109375" style="483" customWidth="1"/>
    <col min="13069" max="13073" width="0" style="483" hidden="1" customWidth="1"/>
    <col min="13074" max="13074" width="9.140625" style="483" customWidth="1"/>
    <col min="13075" max="13075" width="13" style="483" customWidth="1"/>
    <col min="13076" max="13076" width="0" style="483" hidden="1" customWidth="1"/>
    <col min="13077" max="13312" width="9.140625" style="483"/>
    <col min="13313" max="13314" width="9.140625" style="483" customWidth="1"/>
    <col min="13315" max="13315" width="15.5703125" style="483" customWidth="1"/>
    <col min="13316" max="13317" width="9.140625" style="483" customWidth="1"/>
    <col min="13318" max="13318" width="19" style="483" customWidth="1"/>
    <col min="13319" max="13319" width="15.42578125" style="483" customWidth="1"/>
    <col min="13320" max="13320" width="18.28515625" style="483" customWidth="1"/>
    <col min="13321" max="13321" width="9.140625" style="483" customWidth="1"/>
    <col min="13322" max="13322" width="26.42578125" style="483" customWidth="1"/>
    <col min="13323" max="13323" width="9.140625" style="483" customWidth="1"/>
    <col min="13324" max="13324" width="11.7109375" style="483" customWidth="1"/>
    <col min="13325" max="13329" width="0" style="483" hidden="1" customWidth="1"/>
    <col min="13330" max="13330" width="9.140625" style="483" customWidth="1"/>
    <col min="13331" max="13331" width="13" style="483" customWidth="1"/>
    <col min="13332" max="13332" width="0" style="483" hidden="1" customWidth="1"/>
    <col min="13333" max="13568" width="9.140625" style="483"/>
    <col min="13569" max="13570" width="9.140625" style="483" customWidth="1"/>
    <col min="13571" max="13571" width="15.5703125" style="483" customWidth="1"/>
    <col min="13572" max="13573" width="9.140625" style="483" customWidth="1"/>
    <col min="13574" max="13574" width="19" style="483" customWidth="1"/>
    <col min="13575" max="13575" width="15.42578125" style="483" customWidth="1"/>
    <col min="13576" max="13576" width="18.28515625" style="483" customWidth="1"/>
    <col min="13577" max="13577" width="9.140625" style="483" customWidth="1"/>
    <col min="13578" max="13578" width="26.42578125" style="483" customWidth="1"/>
    <col min="13579" max="13579" width="9.140625" style="483" customWidth="1"/>
    <col min="13580" max="13580" width="11.7109375" style="483" customWidth="1"/>
    <col min="13581" max="13585" width="0" style="483" hidden="1" customWidth="1"/>
    <col min="13586" max="13586" width="9.140625" style="483" customWidth="1"/>
    <col min="13587" max="13587" width="13" style="483" customWidth="1"/>
    <col min="13588" max="13588" width="0" style="483" hidden="1" customWidth="1"/>
    <col min="13589" max="13824" width="9.140625" style="483"/>
    <col min="13825" max="13826" width="9.140625" style="483" customWidth="1"/>
    <col min="13827" max="13827" width="15.5703125" style="483" customWidth="1"/>
    <col min="13828" max="13829" width="9.140625" style="483" customWidth="1"/>
    <col min="13830" max="13830" width="19" style="483" customWidth="1"/>
    <col min="13831" max="13831" width="15.42578125" style="483" customWidth="1"/>
    <col min="13832" max="13832" width="18.28515625" style="483" customWidth="1"/>
    <col min="13833" max="13833" width="9.140625" style="483" customWidth="1"/>
    <col min="13834" max="13834" width="26.42578125" style="483" customWidth="1"/>
    <col min="13835" max="13835" width="9.140625" style="483" customWidth="1"/>
    <col min="13836" max="13836" width="11.7109375" style="483" customWidth="1"/>
    <col min="13837" max="13841" width="0" style="483" hidden="1" customWidth="1"/>
    <col min="13842" max="13842" width="9.140625" style="483" customWidth="1"/>
    <col min="13843" max="13843" width="13" style="483" customWidth="1"/>
    <col min="13844" max="13844" width="0" style="483" hidden="1" customWidth="1"/>
    <col min="13845" max="14080" width="9.140625" style="483"/>
    <col min="14081" max="14082" width="9.140625" style="483" customWidth="1"/>
    <col min="14083" max="14083" width="15.5703125" style="483" customWidth="1"/>
    <col min="14084" max="14085" width="9.140625" style="483" customWidth="1"/>
    <col min="14086" max="14086" width="19" style="483" customWidth="1"/>
    <col min="14087" max="14087" width="15.42578125" style="483" customWidth="1"/>
    <col min="14088" max="14088" width="18.28515625" style="483" customWidth="1"/>
    <col min="14089" max="14089" width="9.140625" style="483" customWidth="1"/>
    <col min="14090" max="14090" width="26.42578125" style="483" customWidth="1"/>
    <col min="14091" max="14091" width="9.140625" style="483" customWidth="1"/>
    <col min="14092" max="14092" width="11.7109375" style="483" customWidth="1"/>
    <col min="14093" max="14097" width="0" style="483" hidden="1" customWidth="1"/>
    <col min="14098" max="14098" width="9.140625" style="483" customWidth="1"/>
    <col min="14099" max="14099" width="13" style="483" customWidth="1"/>
    <col min="14100" max="14100" width="0" style="483" hidden="1" customWidth="1"/>
    <col min="14101" max="14336" width="9.140625" style="483"/>
    <col min="14337" max="14338" width="9.140625" style="483" customWidth="1"/>
    <col min="14339" max="14339" width="15.5703125" style="483" customWidth="1"/>
    <col min="14340" max="14341" width="9.140625" style="483" customWidth="1"/>
    <col min="14342" max="14342" width="19" style="483" customWidth="1"/>
    <col min="14343" max="14343" width="15.42578125" style="483" customWidth="1"/>
    <col min="14344" max="14344" width="18.28515625" style="483" customWidth="1"/>
    <col min="14345" max="14345" width="9.140625" style="483" customWidth="1"/>
    <col min="14346" max="14346" width="26.42578125" style="483" customWidth="1"/>
    <col min="14347" max="14347" width="9.140625" style="483" customWidth="1"/>
    <col min="14348" max="14348" width="11.7109375" style="483" customWidth="1"/>
    <col min="14349" max="14353" width="0" style="483" hidden="1" customWidth="1"/>
    <col min="14354" max="14354" width="9.140625" style="483" customWidth="1"/>
    <col min="14355" max="14355" width="13" style="483" customWidth="1"/>
    <col min="14356" max="14356" width="0" style="483" hidden="1" customWidth="1"/>
    <col min="14357" max="14592" width="9.140625" style="483"/>
    <col min="14593" max="14594" width="9.140625" style="483" customWidth="1"/>
    <col min="14595" max="14595" width="15.5703125" style="483" customWidth="1"/>
    <col min="14596" max="14597" width="9.140625" style="483" customWidth="1"/>
    <col min="14598" max="14598" width="19" style="483" customWidth="1"/>
    <col min="14599" max="14599" width="15.42578125" style="483" customWidth="1"/>
    <col min="14600" max="14600" width="18.28515625" style="483" customWidth="1"/>
    <col min="14601" max="14601" width="9.140625" style="483" customWidth="1"/>
    <col min="14602" max="14602" width="26.42578125" style="483" customWidth="1"/>
    <col min="14603" max="14603" width="9.140625" style="483" customWidth="1"/>
    <col min="14604" max="14604" width="11.7109375" style="483" customWidth="1"/>
    <col min="14605" max="14609" width="0" style="483" hidden="1" customWidth="1"/>
    <col min="14610" max="14610" width="9.140625" style="483" customWidth="1"/>
    <col min="14611" max="14611" width="13" style="483" customWidth="1"/>
    <col min="14612" max="14612" width="0" style="483" hidden="1" customWidth="1"/>
    <col min="14613" max="14848" width="9.140625" style="483"/>
    <col min="14849" max="14850" width="9.140625" style="483" customWidth="1"/>
    <col min="14851" max="14851" width="15.5703125" style="483" customWidth="1"/>
    <col min="14852" max="14853" width="9.140625" style="483" customWidth="1"/>
    <col min="14854" max="14854" width="19" style="483" customWidth="1"/>
    <col min="14855" max="14855" width="15.42578125" style="483" customWidth="1"/>
    <col min="14856" max="14856" width="18.28515625" style="483" customWidth="1"/>
    <col min="14857" max="14857" width="9.140625" style="483" customWidth="1"/>
    <col min="14858" max="14858" width="26.42578125" style="483" customWidth="1"/>
    <col min="14859" max="14859" width="9.140625" style="483" customWidth="1"/>
    <col min="14860" max="14860" width="11.7109375" style="483" customWidth="1"/>
    <col min="14861" max="14865" width="0" style="483" hidden="1" customWidth="1"/>
    <col min="14866" max="14866" width="9.140625" style="483" customWidth="1"/>
    <col min="14867" max="14867" width="13" style="483" customWidth="1"/>
    <col min="14868" max="14868" width="0" style="483" hidden="1" customWidth="1"/>
    <col min="14869" max="15104" width="9.140625" style="483"/>
    <col min="15105" max="15106" width="9.140625" style="483" customWidth="1"/>
    <col min="15107" max="15107" width="15.5703125" style="483" customWidth="1"/>
    <col min="15108" max="15109" width="9.140625" style="483" customWidth="1"/>
    <col min="15110" max="15110" width="19" style="483" customWidth="1"/>
    <col min="15111" max="15111" width="15.42578125" style="483" customWidth="1"/>
    <col min="15112" max="15112" width="18.28515625" style="483" customWidth="1"/>
    <col min="15113" max="15113" width="9.140625" style="483" customWidth="1"/>
    <col min="15114" max="15114" width="26.42578125" style="483" customWidth="1"/>
    <col min="15115" max="15115" width="9.140625" style="483" customWidth="1"/>
    <col min="15116" max="15116" width="11.7109375" style="483" customWidth="1"/>
    <col min="15117" max="15121" width="0" style="483" hidden="1" customWidth="1"/>
    <col min="15122" max="15122" width="9.140625" style="483" customWidth="1"/>
    <col min="15123" max="15123" width="13" style="483" customWidth="1"/>
    <col min="15124" max="15124" width="0" style="483" hidden="1" customWidth="1"/>
    <col min="15125" max="15360" width="9.140625" style="483"/>
    <col min="15361" max="15362" width="9.140625" style="483" customWidth="1"/>
    <col min="15363" max="15363" width="15.5703125" style="483" customWidth="1"/>
    <col min="15364" max="15365" width="9.140625" style="483" customWidth="1"/>
    <col min="15366" max="15366" width="19" style="483" customWidth="1"/>
    <col min="15367" max="15367" width="15.42578125" style="483" customWidth="1"/>
    <col min="15368" max="15368" width="18.28515625" style="483" customWidth="1"/>
    <col min="15369" max="15369" width="9.140625" style="483" customWidth="1"/>
    <col min="15370" max="15370" width="26.42578125" style="483" customWidth="1"/>
    <col min="15371" max="15371" width="9.140625" style="483" customWidth="1"/>
    <col min="15372" max="15372" width="11.7109375" style="483" customWidth="1"/>
    <col min="15373" max="15377" width="0" style="483" hidden="1" customWidth="1"/>
    <col min="15378" max="15378" width="9.140625" style="483" customWidth="1"/>
    <col min="15379" max="15379" width="13" style="483" customWidth="1"/>
    <col min="15380" max="15380" width="0" style="483" hidden="1" customWidth="1"/>
    <col min="15381" max="15616" width="9.140625" style="483"/>
    <col min="15617" max="15618" width="9.140625" style="483" customWidth="1"/>
    <col min="15619" max="15619" width="15.5703125" style="483" customWidth="1"/>
    <col min="15620" max="15621" width="9.140625" style="483" customWidth="1"/>
    <col min="15622" max="15622" width="19" style="483" customWidth="1"/>
    <col min="15623" max="15623" width="15.42578125" style="483" customWidth="1"/>
    <col min="15624" max="15624" width="18.28515625" style="483" customWidth="1"/>
    <col min="15625" max="15625" width="9.140625" style="483" customWidth="1"/>
    <col min="15626" max="15626" width="26.42578125" style="483" customWidth="1"/>
    <col min="15627" max="15627" width="9.140625" style="483" customWidth="1"/>
    <col min="15628" max="15628" width="11.7109375" style="483" customWidth="1"/>
    <col min="15629" max="15633" width="0" style="483" hidden="1" customWidth="1"/>
    <col min="15634" max="15634" width="9.140625" style="483" customWidth="1"/>
    <col min="15635" max="15635" width="13" style="483" customWidth="1"/>
    <col min="15636" max="15636" width="0" style="483" hidden="1" customWidth="1"/>
    <col min="15637" max="15872" width="9.140625" style="483"/>
    <col min="15873" max="15874" width="9.140625" style="483" customWidth="1"/>
    <col min="15875" max="15875" width="15.5703125" style="483" customWidth="1"/>
    <col min="15876" max="15877" width="9.140625" style="483" customWidth="1"/>
    <col min="15878" max="15878" width="19" style="483" customWidth="1"/>
    <col min="15879" max="15879" width="15.42578125" style="483" customWidth="1"/>
    <col min="15880" max="15880" width="18.28515625" style="483" customWidth="1"/>
    <col min="15881" max="15881" width="9.140625" style="483" customWidth="1"/>
    <col min="15882" max="15882" width="26.42578125" style="483" customWidth="1"/>
    <col min="15883" max="15883" width="9.140625" style="483" customWidth="1"/>
    <col min="15884" max="15884" width="11.7109375" style="483" customWidth="1"/>
    <col min="15885" max="15889" width="0" style="483" hidden="1" customWidth="1"/>
    <col min="15890" max="15890" width="9.140625" style="483" customWidth="1"/>
    <col min="15891" max="15891" width="13" style="483" customWidth="1"/>
    <col min="15892" max="15892" width="0" style="483" hidden="1" customWidth="1"/>
    <col min="15893" max="16128" width="9.140625" style="483"/>
    <col min="16129" max="16130" width="9.140625" style="483" customWidth="1"/>
    <col min="16131" max="16131" width="15.5703125" style="483" customWidth="1"/>
    <col min="16132" max="16133" width="9.140625" style="483" customWidth="1"/>
    <col min="16134" max="16134" width="19" style="483" customWidth="1"/>
    <col min="16135" max="16135" width="15.42578125" style="483" customWidth="1"/>
    <col min="16136" max="16136" width="18.28515625" style="483" customWidth="1"/>
    <col min="16137" max="16137" width="9.140625" style="483" customWidth="1"/>
    <col min="16138" max="16138" width="26.42578125" style="483" customWidth="1"/>
    <col min="16139" max="16139" width="9.140625" style="483" customWidth="1"/>
    <col min="16140" max="16140" width="11.7109375" style="483" customWidth="1"/>
    <col min="16141" max="16145" width="0" style="483" hidden="1" customWidth="1"/>
    <col min="16146" max="16146" width="9.140625" style="483" customWidth="1"/>
    <col min="16147" max="16147" width="13" style="483" customWidth="1"/>
    <col min="16148" max="16148" width="0" style="483" hidden="1" customWidth="1"/>
    <col min="16149" max="16384" width="9.140625" style="483"/>
  </cols>
  <sheetData>
    <row r="1" spans="8:20" ht="15.75" hidden="1" x14ac:dyDescent="0.25">
      <c r="K1" s="477"/>
      <c r="L1" s="770" t="s">
        <v>613</v>
      </c>
      <c r="M1" s="770"/>
    </row>
    <row r="2" spans="8:20" ht="15.75" hidden="1" x14ac:dyDescent="0.25">
      <c r="J2" s="477"/>
      <c r="K2" s="477"/>
      <c r="L2" s="770" t="s">
        <v>443</v>
      </c>
      <c r="M2" s="770"/>
      <c r="N2" s="770"/>
    </row>
    <row r="3" spans="8:20" ht="15.75" hidden="1" x14ac:dyDescent="0.25">
      <c r="H3" s="477"/>
      <c r="I3" s="477"/>
      <c r="J3" s="477"/>
      <c r="K3" s="477"/>
      <c r="L3" s="770" t="s">
        <v>614</v>
      </c>
      <c r="M3" s="770"/>
      <c r="N3" s="770"/>
      <c r="O3" s="770"/>
      <c r="P3" s="770"/>
    </row>
    <row r="4" spans="8:20" ht="15.75" hidden="1" x14ac:dyDescent="0.25">
      <c r="I4" s="477"/>
      <c r="J4" s="477"/>
      <c r="K4" s="477"/>
      <c r="L4" s="770" t="s">
        <v>441</v>
      </c>
      <c r="M4" s="770"/>
      <c r="N4" s="770"/>
      <c r="O4" s="770"/>
    </row>
    <row r="5" spans="8:20" ht="15.75" hidden="1" x14ac:dyDescent="0.25">
      <c r="I5" s="477"/>
      <c r="J5" s="477"/>
      <c r="K5" s="477"/>
      <c r="L5" s="770" t="s">
        <v>441</v>
      </c>
      <c r="M5" s="770"/>
      <c r="N5" s="770"/>
      <c r="O5" s="770"/>
    </row>
    <row r="6" spans="8:20" ht="15.75" hidden="1" x14ac:dyDescent="0.2">
      <c r="J6" s="477"/>
      <c r="K6" s="477"/>
      <c r="L6" s="771" t="s">
        <v>615</v>
      </c>
      <c r="M6" s="771"/>
      <c r="N6" s="771"/>
    </row>
    <row r="7" spans="8:20" hidden="1" x14ac:dyDescent="0.2"/>
    <row r="8" spans="8:20" ht="15.75" hidden="1" x14ac:dyDescent="0.25">
      <c r="L8" s="770" t="s">
        <v>439</v>
      </c>
    </row>
    <row r="9" spans="8:20" hidden="1" x14ac:dyDescent="0.2"/>
    <row r="10" spans="8:20" ht="15.75" hidden="1" x14ac:dyDescent="0.25">
      <c r="L10" s="770" t="s">
        <v>616</v>
      </c>
    </row>
    <row r="11" spans="8:20" ht="15.75" hidden="1" x14ac:dyDescent="0.25">
      <c r="L11" s="770"/>
    </row>
    <row r="12" spans="8:20" ht="15.75" x14ac:dyDescent="0.25">
      <c r="I12" s="261"/>
      <c r="J12" s="261"/>
      <c r="K12" s="937" t="s">
        <v>780</v>
      </c>
      <c r="L12" s="937"/>
      <c r="M12" s="937"/>
      <c r="N12" s="937"/>
      <c r="O12" s="937"/>
      <c r="P12" s="937"/>
      <c r="Q12" s="937"/>
      <c r="R12" s="937"/>
      <c r="S12" s="937"/>
      <c r="T12" s="937"/>
    </row>
    <row r="13" spans="8:20" ht="15.75" x14ac:dyDescent="0.25">
      <c r="I13" s="261"/>
      <c r="J13" s="261"/>
      <c r="K13" s="937" t="s">
        <v>443</v>
      </c>
      <c r="L13" s="937"/>
      <c r="M13" s="937"/>
      <c r="N13" s="937"/>
      <c r="O13" s="937"/>
      <c r="P13" s="937"/>
      <c r="Q13" s="937"/>
      <c r="R13" s="937"/>
      <c r="S13" s="937"/>
      <c r="T13" s="937"/>
    </row>
    <row r="14" spans="8:20" ht="15.75" x14ac:dyDescent="0.25">
      <c r="I14" s="261"/>
      <c r="J14" s="937" t="s">
        <v>442</v>
      </c>
      <c r="K14" s="937"/>
      <c r="L14" s="937"/>
      <c r="M14" s="937"/>
      <c r="N14" s="937"/>
      <c r="O14" s="937"/>
      <c r="P14" s="937"/>
      <c r="Q14" s="937"/>
      <c r="R14" s="937"/>
      <c r="S14" s="937"/>
      <c r="T14" s="937"/>
    </row>
    <row r="15" spans="8:20" ht="15.75" x14ac:dyDescent="0.25">
      <c r="I15" s="261"/>
      <c r="J15" s="261"/>
      <c r="K15" s="937" t="s">
        <v>441</v>
      </c>
      <c r="L15" s="937"/>
      <c r="M15" s="937"/>
      <c r="N15" s="937"/>
      <c r="O15" s="937"/>
      <c r="P15" s="937"/>
      <c r="Q15" s="937"/>
      <c r="R15" s="937"/>
      <c r="S15" s="937"/>
      <c r="T15" s="937"/>
    </row>
    <row r="16" spans="8:20" ht="15.75" x14ac:dyDescent="0.2">
      <c r="H16" s="331" t="s">
        <v>606</v>
      </c>
      <c r="I16" s="773"/>
      <c r="K16" s="1184" t="s">
        <v>891</v>
      </c>
      <c r="L16" s="1185"/>
      <c r="M16" s="1185"/>
      <c r="N16" s="1185"/>
      <c r="O16" s="1185"/>
      <c r="P16" s="1185"/>
      <c r="Q16" s="1185"/>
      <c r="R16" s="1185"/>
      <c r="S16" s="1185"/>
      <c r="T16" s="1185"/>
    </row>
    <row r="17" spans="1:20" ht="15.75" x14ac:dyDescent="0.25">
      <c r="H17" s="770"/>
      <c r="I17" s="770"/>
      <c r="J17" s="770"/>
      <c r="K17" s="770"/>
      <c r="R17" s="485"/>
    </row>
    <row r="18" spans="1:20" ht="15.75" x14ac:dyDescent="0.25">
      <c r="H18" s="770"/>
      <c r="I18" s="770"/>
      <c r="J18" s="770"/>
      <c r="K18" s="770"/>
      <c r="R18" s="485"/>
    </row>
    <row r="19" spans="1:20" ht="15.75" hidden="1" x14ac:dyDescent="0.25">
      <c r="H19" s="770"/>
      <c r="I19" s="770"/>
      <c r="K19" s="937" t="s">
        <v>439</v>
      </c>
      <c r="L19" s="937"/>
      <c r="M19" s="937"/>
      <c r="N19" s="937"/>
      <c r="O19" s="937"/>
      <c r="P19" s="937"/>
      <c r="Q19" s="937"/>
      <c r="R19" s="937"/>
      <c r="S19" s="937"/>
      <c r="T19" s="937"/>
    </row>
    <row r="20" spans="1:20" ht="15.75" hidden="1" x14ac:dyDescent="0.25">
      <c r="H20" s="770"/>
      <c r="I20" s="770"/>
      <c r="J20" s="770"/>
      <c r="K20" s="770"/>
      <c r="R20" s="485"/>
    </row>
    <row r="21" spans="1:20" ht="15.75" hidden="1" x14ac:dyDescent="0.25">
      <c r="H21" s="770"/>
      <c r="I21" s="770"/>
      <c r="J21" s="770"/>
      <c r="K21" s="937" t="s">
        <v>829</v>
      </c>
      <c r="L21" s="937"/>
      <c r="M21" s="937"/>
      <c r="N21" s="937"/>
      <c r="O21" s="937"/>
      <c r="P21" s="937"/>
      <c r="Q21" s="937"/>
      <c r="R21" s="937"/>
      <c r="S21" s="937"/>
      <c r="T21" s="937"/>
    </row>
    <row r="22" spans="1:20" ht="15.75" hidden="1" x14ac:dyDescent="0.25">
      <c r="J22" s="770"/>
      <c r="K22" s="770"/>
      <c r="L22" s="770"/>
      <c r="R22" s="485"/>
    </row>
    <row r="23" spans="1:20" ht="15" hidden="1" customHeight="1" x14ac:dyDescent="0.25">
      <c r="J23" s="770"/>
      <c r="K23" s="770"/>
      <c r="L23" s="770"/>
      <c r="R23" s="485"/>
    </row>
    <row r="24" spans="1:20" ht="19.5" customHeight="1" x14ac:dyDescent="0.2">
      <c r="R24" s="485"/>
    </row>
    <row r="25" spans="1:20" ht="18.75" x14ac:dyDescent="0.3">
      <c r="A25" s="938" t="s">
        <v>618</v>
      </c>
      <c r="B25" s="938"/>
      <c r="C25" s="938"/>
      <c r="D25" s="938"/>
      <c r="E25" s="938"/>
      <c r="F25" s="938"/>
      <c r="G25" s="938"/>
      <c r="H25" s="938"/>
      <c r="I25" s="938"/>
      <c r="J25" s="938"/>
      <c r="K25" s="938"/>
      <c r="L25" s="938"/>
      <c r="M25" s="938"/>
      <c r="N25" s="938"/>
      <c r="O25" s="938"/>
      <c r="P25" s="938"/>
      <c r="Q25" s="938"/>
      <c r="R25" s="938"/>
      <c r="S25" s="938"/>
      <c r="T25" s="875"/>
    </row>
    <row r="26" spans="1:20" ht="17.45" customHeight="1" x14ac:dyDescent="0.3">
      <c r="A26" s="938" t="s">
        <v>781</v>
      </c>
      <c r="B26" s="938"/>
      <c r="C26" s="938"/>
      <c r="D26" s="938"/>
      <c r="E26" s="938"/>
      <c r="F26" s="938"/>
      <c r="G26" s="938"/>
      <c r="H26" s="938"/>
      <c r="I26" s="938"/>
      <c r="J26" s="938"/>
      <c r="K26" s="938"/>
      <c r="L26" s="938"/>
      <c r="M26" s="938"/>
      <c r="N26" s="938"/>
      <c r="O26" s="938"/>
      <c r="P26" s="938"/>
      <c r="Q26" s="938"/>
      <c r="R26" s="938"/>
      <c r="S26" s="938"/>
      <c r="T26" s="875"/>
    </row>
    <row r="27" spans="1:20" ht="18.75" hidden="1" x14ac:dyDescent="0.3">
      <c r="A27" s="938" t="s">
        <v>782</v>
      </c>
      <c r="B27" s="938"/>
      <c r="C27" s="938"/>
      <c r="D27" s="938"/>
      <c r="E27" s="938"/>
      <c r="F27" s="938"/>
      <c r="G27" s="938"/>
      <c r="H27" s="938"/>
      <c r="I27" s="938"/>
      <c r="J27" s="938"/>
      <c r="K27" s="938"/>
      <c r="L27" s="938"/>
      <c r="M27" s="916"/>
      <c r="N27" s="916"/>
      <c r="O27" s="916"/>
      <c r="P27" s="916"/>
      <c r="Q27" s="917"/>
      <c r="R27" s="917"/>
      <c r="S27" s="875"/>
      <c r="T27" s="875"/>
    </row>
    <row r="28" spans="1:20" ht="18.75" x14ac:dyDescent="0.3">
      <c r="A28" s="938" t="s">
        <v>832</v>
      </c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875"/>
    </row>
    <row r="29" spans="1:20" ht="15" customHeight="1" thickBot="1" x14ac:dyDescent="0.35">
      <c r="A29" s="918"/>
      <c r="B29" s="918"/>
      <c r="C29" s="918"/>
      <c r="D29" s="918"/>
      <c r="E29" s="918"/>
      <c r="F29" s="918"/>
      <c r="G29" s="918"/>
      <c r="H29" s="918"/>
      <c r="I29" s="918"/>
      <c r="J29" s="918"/>
      <c r="K29" s="918"/>
      <c r="L29" s="918"/>
      <c r="M29" s="916"/>
      <c r="N29" s="916"/>
      <c r="O29" s="916"/>
      <c r="P29" s="916"/>
      <c r="Q29" s="917"/>
      <c r="R29" s="917"/>
      <c r="S29" s="939" t="s">
        <v>620</v>
      </c>
      <c r="T29" s="939"/>
    </row>
    <row r="30" spans="1:20" ht="15.75" x14ac:dyDescent="0.25">
      <c r="A30" s="965" t="s">
        <v>621</v>
      </c>
      <c r="B30" s="966"/>
      <c r="C30" s="967"/>
      <c r="D30" s="1003" t="s">
        <v>622</v>
      </c>
      <c r="E30" s="1004"/>
      <c r="F30" s="1004"/>
      <c r="G30" s="1004"/>
      <c r="H30" s="1004"/>
      <c r="I30" s="1004"/>
      <c r="J30" s="1005"/>
      <c r="K30" s="1003" t="s">
        <v>783</v>
      </c>
      <c r="L30" s="1005"/>
      <c r="M30" s="1177" t="s">
        <v>624</v>
      </c>
      <c r="N30" s="1179" t="s">
        <v>625</v>
      </c>
      <c r="O30" s="1179" t="s">
        <v>626</v>
      </c>
      <c r="P30" s="1177" t="s">
        <v>627</v>
      </c>
      <c r="Q30" s="1181" t="s">
        <v>628</v>
      </c>
      <c r="R30" s="1003" t="s">
        <v>831</v>
      </c>
      <c r="S30" s="1005"/>
      <c r="T30" s="955" t="s">
        <v>629</v>
      </c>
    </row>
    <row r="31" spans="1:20" ht="16.5" thickBot="1" x14ac:dyDescent="0.3">
      <c r="A31" s="968" t="s">
        <v>630</v>
      </c>
      <c r="B31" s="969"/>
      <c r="C31" s="970"/>
      <c r="D31" s="1006"/>
      <c r="E31" s="1007"/>
      <c r="F31" s="1007"/>
      <c r="G31" s="1007"/>
      <c r="H31" s="1007"/>
      <c r="I31" s="1007"/>
      <c r="J31" s="1008"/>
      <c r="K31" s="1006"/>
      <c r="L31" s="1008"/>
      <c r="M31" s="1178"/>
      <c r="N31" s="1180"/>
      <c r="O31" s="1180"/>
      <c r="P31" s="1178"/>
      <c r="Q31" s="1182"/>
      <c r="R31" s="1006"/>
      <c r="S31" s="1008"/>
      <c r="T31" s="958"/>
    </row>
    <row r="32" spans="1:20" ht="15.6" customHeight="1" x14ac:dyDescent="0.2">
      <c r="A32" s="965" t="s">
        <v>631</v>
      </c>
      <c r="B32" s="966"/>
      <c r="C32" s="967"/>
      <c r="D32" s="971" t="s">
        <v>632</v>
      </c>
      <c r="E32" s="972"/>
      <c r="F32" s="972"/>
      <c r="G32" s="972"/>
      <c r="H32" s="972"/>
      <c r="I32" s="972"/>
      <c r="J32" s="973"/>
      <c r="K32" s="1191">
        <f>K34+K45+K51+K57+K76+K82+K98+K41+K38+K94</f>
        <v>78243.179999999993</v>
      </c>
      <c r="L32" s="1192"/>
      <c r="M32" s="1183">
        <v>17235.358</v>
      </c>
      <c r="N32" s="1183"/>
      <c r="O32" s="1183"/>
      <c r="P32" s="1183">
        <f>P34+P45+P51+P57+P76+P82+P98</f>
        <v>21212.394</v>
      </c>
      <c r="Q32" s="1183">
        <v>20829</v>
      </c>
      <c r="R32" s="1191">
        <f>R34+R45+R51+R57+R76+R82+R98+R41+R38+R94</f>
        <v>82838.281000000017</v>
      </c>
      <c r="S32" s="1192"/>
      <c r="T32" s="875"/>
    </row>
    <row r="33" spans="1:24" ht="13.9" customHeight="1" thickBot="1" x14ac:dyDescent="0.25">
      <c r="A33" s="968"/>
      <c r="B33" s="969"/>
      <c r="C33" s="970"/>
      <c r="D33" s="974"/>
      <c r="E33" s="975"/>
      <c r="F33" s="975"/>
      <c r="G33" s="975"/>
      <c r="H33" s="975"/>
      <c r="I33" s="975"/>
      <c r="J33" s="976"/>
      <c r="K33" s="1193"/>
      <c r="L33" s="1194"/>
      <c r="M33" s="1183"/>
      <c r="N33" s="1183"/>
      <c r="O33" s="1183"/>
      <c r="P33" s="1183"/>
      <c r="Q33" s="1183"/>
      <c r="R33" s="1193"/>
      <c r="S33" s="1194"/>
      <c r="T33" s="875"/>
    </row>
    <row r="34" spans="1:24" ht="15.75" x14ac:dyDescent="0.25">
      <c r="A34" s="880" t="s">
        <v>633</v>
      </c>
      <c r="B34" s="881"/>
      <c r="C34" s="882"/>
      <c r="D34" s="880"/>
      <c r="E34" s="881"/>
      <c r="F34" s="881"/>
      <c r="G34" s="881"/>
      <c r="H34" s="881"/>
      <c r="I34" s="881"/>
      <c r="J34" s="882"/>
      <c r="K34" s="1191">
        <f>K36</f>
        <v>30570.5</v>
      </c>
      <c r="L34" s="1192"/>
      <c r="M34" s="1183">
        <v>4523.7</v>
      </c>
      <c r="N34" s="1183"/>
      <c r="O34" s="1183"/>
      <c r="P34" s="1183">
        <f>P36</f>
        <v>5592.7</v>
      </c>
      <c r="Q34" s="1186">
        <v>4938.4639999999999</v>
      </c>
      <c r="R34" s="1191">
        <f>R36</f>
        <v>32404.7</v>
      </c>
      <c r="S34" s="1192"/>
      <c r="T34" s="875"/>
    </row>
    <row r="35" spans="1:24" ht="16.149999999999999" customHeight="1" thickBot="1" x14ac:dyDescent="0.3">
      <c r="A35" s="883" t="s">
        <v>635</v>
      </c>
      <c r="B35" s="884"/>
      <c r="C35" s="885"/>
      <c r="D35" s="883" t="s">
        <v>634</v>
      </c>
      <c r="E35" s="884"/>
      <c r="F35" s="884"/>
      <c r="G35" s="884"/>
      <c r="H35" s="884"/>
      <c r="I35" s="884"/>
      <c r="J35" s="885"/>
      <c r="K35" s="1193"/>
      <c r="L35" s="1194"/>
      <c r="M35" s="1183"/>
      <c r="N35" s="1183"/>
      <c r="O35" s="1183"/>
      <c r="P35" s="1183"/>
      <c r="Q35" s="1186"/>
      <c r="R35" s="1193"/>
      <c r="S35" s="1194"/>
      <c r="T35" s="875"/>
      <c r="X35" s="774" t="s">
        <v>106</v>
      </c>
    </row>
    <row r="36" spans="1:24" ht="13.9" customHeight="1" x14ac:dyDescent="0.25">
      <c r="A36" s="952" t="s">
        <v>636</v>
      </c>
      <c r="B36" s="953"/>
      <c r="C36" s="954"/>
      <c r="D36" s="886"/>
      <c r="E36" s="887"/>
      <c r="F36" s="887"/>
      <c r="G36" s="887"/>
      <c r="H36" s="887"/>
      <c r="I36" s="887"/>
      <c r="J36" s="888"/>
      <c r="K36" s="1187">
        <v>30570.5</v>
      </c>
      <c r="L36" s="1188"/>
      <c r="M36" s="1183">
        <v>4523.7</v>
      </c>
      <c r="N36" s="1183">
        <v>534.5</v>
      </c>
      <c r="O36" s="1183">
        <v>534.5</v>
      </c>
      <c r="P36" s="1183">
        <f>M36+N36+O36</f>
        <v>5592.7</v>
      </c>
      <c r="Q36" s="1186">
        <v>4938.4639999999999</v>
      </c>
      <c r="R36" s="1187">
        <v>32404.7</v>
      </c>
      <c r="S36" s="1188"/>
      <c r="T36" s="875"/>
    </row>
    <row r="37" spans="1:24" ht="16.149999999999999" customHeight="1" thickBot="1" x14ac:dyDescent="0.3">
      <c r="A37" s="946"/>
      <c r="B37" s="939"/>
      <c r="C37" s="947"/>
      <c r="D37" s="889" t="s">
        <v>637</v>
      </c>
      <c r="E37" s="890"/>
      <c r="F37" s="890"/>
      <c r="G37" s="890"/>
      <c r="H37" s="890"/>
      <c r="I37" s="890"/>
      <c r="J37" s="891"/>
      <c r="K37" s="1189"/>
      <c r="L37" s="1190"/>
      <c r="M37" s="1183"/>
      <c r="N37" s="1183"/>
      <c r="O37" s="1183"/>
      <c r="P37" s="1183"/>
      <c r="Q37" s="1186"/>
      <c r="R37" s="1189"/>
      <c r="S37" s="1190"/>
      <c r="T37" s="875"/>
    </row>
    <row r="38" spans="1:24" ht="15.6" customHeight="1" x14ac:dyDescent="0.2">
      <c r="A38" s="1003" t="s">
        <v>638</v>
      </c>
      <c r="B38" s="1004"/>
      <c r="C38" s="1005"/>
      <c r="D38" s="1200" t="s">
        <v>639</v>
      </c>
      <c r="E38" s="1201"/>
      <c r="F38" s="1201"/>
      <c r="G38" s="1201"/>
      <c r="H38" s="1201"/>
      <c r="I38" s="1201"/>
      <c r="J38" s="1202"/>
      <c r="K38" s="1191">
        <f>K40</f>
        <v>822</v>
      </c>
      <c r="L38" s="1192"/>
      <c r="M38" s="1183">
        <v>9794</v>
      </c>
      <c r="N38" s="1183"/>
      <c r="O38" s="1183"/>
      <c r="P38" s="1183" t="e">
        <f>#REF!+P41+P42</f>
        <v>#REF!</v>
      </c>
      <c r="Q38" s="1186">
        <v>12087.288329999999</v>
      </c>
      <c r="R38" s="1191">
        <f>R40</f>
        <v>822</v>
      </c>
      <c r="S38" s="1192"/>
      <c r="T38" s="875"/>
    </row>
    <row r="39" spans="1:24" ht="16.149999999999999" customHeight="1" thickBot="1" x14ac:dyDescent="0.25">
      <c r="A39" s="1006"/>
      <c r="B39" s="1007"/>
      <c r="C39" s="1008"/>
      <c r="D39" s="1203"/>
      <c r="E39" s="1204"/>
      <c r="F39" s="1204"/>
      <c r="G39" s="1204"/>
      <c r="H39" s="1204"/>
      <c r="I39" s="1204"/>
      <c r="J39" s="1205"/>
      <c r="K39" s="1193"/>
      <c r="L39" s="1194"/>
      <c r="M39" s="1183"/>
      <c r="N39" s="1183"/>
      <c r="O39" s="1183"/>
      <c r="P39" s="1183"/>
      <c r="Q39" s="1186"/>
      <c r="R39" s="1193"/>
      <c r="S39" s="1194"/>
      <c r="T39" s="875"/>
    </row>
    <row r="40" spans="1:24" ht="31.15" customHeight="1" thickBot="1" x14ac:dyDescent="0.3">
      <c r="A40" s="989" t="s">
        <v>640</v>
      </c>
      <c r="B40" s="990"/>
      <c r="C40" s="991"/>
      <c r="D40" s="1197" t="s">
        <v>641</v>
      </c>
      <c r="E40" s="1198"/>
      <c r="F40" s="1198"/>
      <c r="G40" s="1198"/>
      <c r="H40" s="1198"/>
      <c r="I40" s="1198"/>
      <c r="J40" s="1199"/>
      <c r="K40" s="1195">
        <v>822</v>
      </c>
      <c r="L40" s="1196"/>
      <c r="M40" s="919">
        <v>124</v>
      </c>
      <c r="N40" s="919"/>
      <c r="O40" s="919"/>
      <c r="P40" s="919">
        <f>M40+N40+O40</f>
        <v>124</v>
      </c>
      <c r="Q40" s="920">
        <v>206.22337999999999</v>
      </c>
      <c r="R40" s="1195">
        <v>822</v>
      </c>
      <c r="S40" s="1196"/>
      <c r="T40" s="875"/>
    </row>
    <row r="41" spans="1:24" ht="15.6" customHeight="1" x14ac:dyDescent="0.2">
      <c r="A41" s="1003" t="s">
        <v>642</v>
      </c>
      <c r="B41" s="1004"/>
      <c r="C41" s="1005"/>
      <c r="D41" s="1024" t="s">
        <v>643</v>
      </c>
      <c r="E41" s="1025"/>
      <c r="F41" s="1025"/>
      <c r="G41" s="1025"/>
      <c r="H41" s="1025"/>
      <c r="I41" s="1025"/>
      <c r="J41" s="1026"/>
      <c r="K41" s="1191">
        <f>K44</f>
        <v>76</v>
      </c>
      <c r="L41" s="1192"/>
      <c r="M41" s="1183">
        <v>9794</v>
      </c>
      <c r="N41" s="1183"/>
      <c r="O41" s="1183"/>
      <c r="P41" s="1183">
        <f>P44+P45+P46</f>
        <v>11948</v>
      </c>
      <c r="Q41" s="1186">
        <v>12087.288329999999</v>
      </c>
      <c r="R41" s="1191">
        <f>R44</f>
        <v>80.599999999999994</v>
      </c>
      <c r="S41" s="1192"/>
      <c r="T41" s="875"/>
    </row>
    <row r="42" spans="1:24" ht="16.149999999999999" customHeight="1" thickBot="1" x14ac:dyDescent="0.25">
      <c r="A42" s="1006"/>
      <c r="B42" s="1007"/>
      <c r="C42" s="1008"/>
      <c r="D42" s="1027"/>
      <c r="E42" s="1028"/>
      <c r="F42" s="1028"/>
      <c r="G42" s="1028"/>
      <c r="H42" s="1028"/>
      <c r="I42" s="1028"/>
      <c r="J42" s="1029"/>
      <c r="K42" s="1193"/>
      <c r="L42" s="1194"/>
      <c r="M42" s="1183"/>
      <c r="N42" s="1183"/>
      <c r="O42" s="1183"/>
      <c r="P42" s="1183"/>
      <c r="Q42" s="1186"/>
      <c r="R42" s="1193"/>
      <c r="S42" s="1194"/>
      <c r="T42" s="875"/>
    </row>
    <row r="43" spans="1:24" ht="16.149999999999999" hidden="1" customHeight="1" thickBot="1" x14ac:dyDescent="0.3">
      <c r="A43" s="883"/>
      <c r="B43" s="884"/>
      <c r="C43" s="884"/>
      <c r="D43" s="892"/>
      <c r="E43" s="893"/>
      <c r="F43" s="893"/>
      <c r="G43" s="893"/>
      <c r="H43" s="893"/>
      <c r="I43" s="893"/>
      <c r="J43" s="894"/>
      <c r="K43" s="921"/>
      <c r="L43" s="922"/>
      <c r="M43" s="923"/>
      <c r="N43" s="923"/>
      <c r="O43" s="923"/>
      <c r="P43" s="923"/>
      <c r="Q43" s="924"/>
      <c r="R43" s="921"/>
      <c r="S43" s="922"/>
      <c r="T43" s="875"/>
    </row>
    <row r="44" spans="1:24" ht="16.5" thickBot="1" x14ac:dyDescent="0.3">
      <c r="A44" s="948" t="s">
        <v>644</v>
      </c>
      <c r="B44" s="1020"/>
      <c r="C44" s="949"/>
      <c r="D44" s="1021" t="s">
        <v>645</v>
      </c>
      <c r="E44" s="1022"/>
      <c r="F44" s="1022"/>
      <c r="G44" s="1022"/>
      <c r="H44" s="1022"/>
      <c r="I44" s="1022"/>
      <c r="J44" s="1023"/>
      <c r="K44" s="1195">
        <v>76</v>
      </c>
      <c r="L44" s="1196"/>
      <c r="M44" s="919">
        <v>124</v>
      </c>
      <c r="N44" s="919"/>
      <c r="O44" s="919"/>
      <c r="P44" s="919">
        <f>M44+N44+O44</f>
        <v>124</v>
      </c>
      <c r="Q44" s="920">
        <v>206.22337999999999</v>
      </c>
      <c r="R44" s="1195">
        <v>80.599999999999994</v>
      </c>
      <c r="S44" s="1196"/>
      <c r="T44" s="875"/>
    </row>
    <row r="45" spans="1:24" ht="15.6" customHeight="1" x14ac:dyDescent="0.2">
      <c r="A45" s="1003" t="s">
        <v>646</v>
      </c>
      <c r="B45" s="1004"/>
      <c r="C45" s="1005"/>
      <c r="D45" s="1024" t="s">
        <v>647</v>
      </c>
      <c r="E45" s="1025"/>
      <c r="F45" s="1025"/>
      <c r="G45" s="1025"/>
      <c r="H45" s="1025"/>
      <c r="I45" s="1025"/>
      <c r="J45" s="1026"/>
      <c r="K45" s="1191">
        <f>K48+K50+K49</f>
        <v>44852.9</v>
      </c>
      <c r="L45" s="1192"/>
      <c r="M45" s="1183">
        <v>9794</v>
      </c>
      <c r="N45" s="1183"/>
      <c r="O45" s="1183"/>
      <c r="P45" s="1183">
        <f>P48+P49+P50</f>
        <v>11824</v>
      </c>
      <c r="Q45" s="1186">
        <v>12087.288329999999</v>
      </c>
      <c r="R45" s="1191">
        <f>R48+R50+R49</f>
        <v>47544.1</v>
      </c>
      <c r="S45" s="1192"/>
      <c r="T45" s="875"/>
    </row>
    <row r="46" spans="1:24" ht="16.149999999999999" customHeight="1" thickBot="1" x14ac:dyDescent="0.25">
      <c r="A46" s="1006"/>
      <c r="B46" s="1007"/>
      <c r="C46" s="1008"/>
      <c r="D46" s="1027"/>
      <c r="E46" s="1028"/>
      <c r="F46" s="1028"/>
      <c r="G46" s="1028"/>
      <c r="H46" s="1028"/>
      <c r="I46" s="1028"/>
      <c r="J46" s="1029"/>
      <c r="K46" s="1193"/>
      <c r="L46" s="1194"/>
      <c r="M46" s="1183"/>
      <c r="N46" s="1183"/>
      <c r="O46" s="1183"/>
      <c r="P46" s="1183"/>
      <c r="Q46" s="1186"/>
      <c r="R46" s="1193"/>
      <c r="S46" s="1194"/>
      <c r="T46" s="875"/>
    </row>
    <row r="47" spans="1:24" ht="16.149999999999999" hidden="1" customHeight="1" thickBot="1" x14ac:dyDescent="0.3">
      <c r="A47" s="883"/>
      <c r="B47" s="884"/>
      <c r="C47" s="884"/>
      <c r="D47" s="897"/>
      <c r="E47" s="898"/>
      <c r="F47" s="898"/>
      <c r="G47" s="898"/>
      <c r="H47" s="898"/>
      <c r="I47" s="898"/>
      <c r="J47" s="899"/>
      <c r="K47" s="921"/>
      <c r="L47" s="922"/>
      <c r="M47" s="923"/>
      <c r="N47" s="923"/>
      <c r="O47" s="923"/>
      <c r="P47" s="923"/>
      <c r="Q47" s="924"/>
      <c r="R47" s="921"/>
      <c r="S47" s="922"/>
      <c r="T47" s="875"/>
    </row>
    <row r="48" spans="1:24" ht="15.6" customHeight="1" thickBot="1" x14ac:dyDescent="0.3">
      <c r="A48" s="948" t="s">
        <v>648</v>
      </c>
      <c r="B48" s="1020"/>
      <c r="C48" s="949"/>
      <c r="D48" s="876" t="s">
        <v>649</v>
      </c>
      <c r="E48" s="879"/>
      <c r="F48" s="879"/>
      <c r="G48" s="879"/>
      <c r="H48" s="879"/>
      <c r="I48" s="879"/>
      <c r="J48" s="878"/>
      <c r="K48" s="1195">
        <v>7392.9</v>
      </c>
      <c r="L48" s="1196"/>
      <c r="M48" s="919">
        <v>124</v>
      </c>
      <c r="N48" s="919"/>
      <c r="O48" s="919"/>
      <c r="P48" s="919">
        <f>M48+N48+O48</f>
        <v>124</v>
      </c>
      <c r="Q48" s="920">
        <v>206.22337999999999</v>
      </c>
      <c r="R48" s="1195">
        <v>7836.5</v>
      </c>
      <c r="S48" s="1196"/>
      <c r="T48" s="875"/>
    </row>
    <row r="49" spans="1:20" ht="15.6" hidden="1" customHeight="1" thickBot="1" x14ac:dyDescent="0.3">
      <c r="A49" s="948" t="s">
        <v>650</v>
      </c>
      <c r="B49" s="1020"/>
      <c r="C49" s="949"/>
      <c r="D49" s="900" t="s">
        <v>651</v>
      </c>
      <c r="E49" s="901"/>
      <c r="F49" s="901"/>
      <c r="G49" s="901"/>
      <c r="H49" s="901"/>
      <c r="I49" s="901"/>
      <c r="J49" s="902"/>
      <c r="K49" s="1195"/>
      <c r="L49" s="1196"/>
      <c r="M49" s="919"/>
      <c r="N49" s="919"/>
      <c r="O49" s="919"/>
      <c r="P49" s="919"/>
      <c r="Q49" s="920"/>
      <c r="R49" s="1195"/>
      <c r="S49" s="1196"/>
      <c r="T49" s="875"/>
    </row>
    <row r="50" spans="1:20" ht="16.5" thickBot="1" x14ac:dyDescent="0.3">
      <c r="A50" s="948" t="s">
        <v>652</v>
      </c>
      <c r="B50" s="1020"/>
      <c r="C50" s="949"/>
      <c r="D50" s="876" t="s">
        <v>653</v>
      </c>
      <c r="E50" s="879"/>
      <c r="F50" s="879"/>
      <c r="G50" s="879"/>
      <c r="H50" s="879"/>
      <c r="I50" s="879"/>
      <c r="J50" s="878"/>
      <c r="K50" s="1195">
        <v>37460</v>
      </c>
      <c r="L50" s="1196"/>
      <c r="M50" s="919">
        <v>7700</v>
      </c>
      <c r="N50" s="919">
        <v>2000</v>
      </c>
      <c r="O50" s="919">
        <v>2000</v>
      </c>
      <c r="P50" s="919">
        <f>M50+N50+O50</f>
        <v>11700</v>
      </c>
      <c r="Q50" s="920">
        <v>9069.3240700000006</v>
      </c>
      <c r="R50" s="1195">
        <v>39707.599999999999</v>
      </c>
      <c r="S50" s="1196"/>
      <c r="T50" s="875"/>
    </row>
    <row r="51" spans="1:20" ht="15.6" customHeight="1" x14ac:dyDescent="0.2">
      <c r="A51" s="1003" t="s">
        <v>654</v>
      </c>
      <c r="B51" s="1004"/>
      <c r="C51" s="1005"/>
      <c r="D51" s="1024" t="s">
        <v>655</v>
      </c>
      <c r="E51" s="1025"/>
      <c r="F51" s="1025"/>
      <c r="G51" s="1025"/>
      <c r="H51" s="1025"/>
      <c r="I51" s="1025"/>
      <c r="J51" s="1026"/>
      <c r="K51" s="1191">
        <f>K53</f>
        <v>6</v>
      </c>
      <c r="L51" s="1192"/>
      <c r="M51" s="1183">
        <v>17</v>
      </c>
      <c r="N51" s="1183"/>
      <c r="O51" s="1183"/>
      <c r="P51" s="1183">
        <f>M51+N51+O51</f>
        <v>17</v>
      </c>
      <c r="Q51" s="1183">
        <v>3.9649999999999999</v>
      </c>
      <c r="R51" s="1191">
        <f>R53</f>
        <v>7</v>
      </c>
      <c r="S51" s="1192"/>
      <c r="T51" s="875"/>
    </row>
    <row r="52" spans="1:20" ht="13.9" customHeight="1" thickBot="1" x14ac:dyDescent="0.25">
      <c r="A52" s="1006"/>
      <c r="B52" s="1007"/>
      <c r="C52" s="1008"/>
      <c r="D52" s="1027"/>
      <c r="E52" s="1028"/>
      <c r="F52" s="1028"/>
      <c r="G52" s="1028"/>
      <c r="H52" s="1028"/>
      <c r="I52" s="1028"/>
      <c r="J52" s="1029"/>
      <c r="K52" s="1193"/>
      <c r="L52" s="1194"/>
      <c r="M52" s="1183"/>
      <c r="N52" s="1183"/>
      <c r="O52" s="1183"/>
      <c r="P52" s="1183"/>
      <c r="Q52" s="1183"/>
      <c r="R52" s="1193"/>
      <c r="S52" s="1194"/>
      <c r="T52" s="875"/>
    </row>
    <row r="53" spans="1:20" ht="15.75" x14ac:dyDescent="0.25">
      <c r="A53" s="955" t="s">
        <v>656</v>
      </c>
      <c r="B53" s="956"/>
      <c r="C53" s="957"/>
      <c r="D53" s="886" t="s">
        <v>657</v>
      </c>
      <c r="E53" s="887"/>
      <c r="F53" s="887"/>
      <c r="G53" s="887"/>
      <c r="H53" s="887"/>
      <c r="I53" s="887"/>
      <c r="J53" s="887"/>
      <c r="K53" s="1187">
        <v>6</v>
      </c>
      <c r="L53" s="1188"/>
      <c r="M53" s="1183">
        <v>17</v>
      </c>
      <c r="N53" s="1183"/>
      <c r="O53" s="1183"/>
      <c r="P53" s="1183">
        <f>M53+N53+O53</f>
        <v>17</v>
      </c>
      <c r="Q53" s="1183">
        <v>3.9649999999999999</v>
      </c>
      <c r="R53" s="1187">
        <v>7</v>
      </c>
      <c r="S53" s="1188"/>
      <c r="T53" s="875"/>
    </row>
    <row r="54" spans="1:20" ht="15.75" x14ac:dyDescent="0.25">
      <c r="A54" s="1030"/>
      <c r="B54" s="1031"/>
      <c r="C54" s="1032"/>
      <c r="D54" s="900" t="s">
        <v>658</v>
      </c>
      <c r="E54" s="901"/>
      <c r="F54" s="901"/>
      <c r="G54" s="901"/>
      <c r="H54" s="901"/>
      <c r="I54" s="901"/>
      <c r="J54" s="901"/>
      <c r="K54" s="1206"/>
      <c r="L54" s="1207"/>
      <c r="M54" s="1183"/>
      <c r="N54" s="1183"/>
      <c r="O54" s="1183"/>
      <c r="P54" s="1183"/>
      <c r="Q54" s="1183"/>
      <c r="R54" s="1206"/>
      <c r="S54" s="1207"/>
      <c r="T54" s="875"/>
    </row>
    <row r="55" spans="1:20" ht="15.75" x14ac:dyDescent="0.25">
      <c r="A55" s="1030"/>
      <c r="B55" s="1031"/>
      <c r="C55" s="1032"/>
      <c r="D55" s="900" t="s">
        <v>659</v>
      </c>
      <c r="E55" s="901"/>
      <c r="F55" s="901"/>
      <c r="G55" s="901"/>
      <c r="H55" s="901"/>
      <c r="I55" s="901"/>
      <c r="J55" s="901"/>
      <c r="K55" s="1206"/>
      <c r="L55" s="1207"/>
      <c r="M55" s="1183"/>
      <c r="N55" s="1183"/>
      <c r="O55" s="1183"/>
      <c r="P55" s="1183"/>
      <c r="Q55" s="1183"/>
      <c r="R55" s="1206"/>
      <c r="S55" s="1207"/>
      <c r="T55" s="875"/>
    </row>
    <row r="56" spans="1:20" ht="16.5" thickBot="1" x14ac:dyDescent="0.3">
      <c r="A56" s="958"/>
      <c r="B56" s="959"/>
      <c r="C56" s="960"/>
      <c r="D56" s="889" t="s">
        <v>660</v>
      </c>
      <c r="E56" s="890"/>
      <c r="F56" s="890"/>
      <c r="G56" s="890"/>
      <c r="H56" s="890"/>
      <c r="I56" s="890"/>
      <c r="J56" s="890"/>
      <c r="K56" s="1189"/>
      <c r="L56" s="1190"/>
      <c r="M56" s="1183"/>
      <c r="N56" s="1183"/>
      <c r="O56" s="1183"/>
      <c r="P56" s="1183"/>
      <c r="Q56" s="1183"/>
      <c r="R56" s="1189"/>
      <c r="S56" s="1190"/>
      <c r="T56" s="875"/>
    </row>
    <row r="57" spans="1:20" ht="15.75" x14ac:dyDescent="0.25">
      <c r="A57" s="1003" t="s">
        <v>661</v>
      </c>
      <c r="B57" s="1004"/>
      <c r="C57" s="1005"/>
      <c r="D57" s="880" t="s">
        <v>662</v>
      </c>
      <c r="E57" s="881"/>
      <c r="F57" s="881"/>
      <c r="G57" s="881"/>
      <c r="H57" s="881"/>
      <c r="I57" s="881"/>
      <c r="J57" s="882"/>
      <c r="K57" s="1191">
        <f>K60+K64+K72+K68</f>
        <v>1842.78</v>
      </c>
      <c r="L57" s="1192"/>
      <c r="M57" s="1183">
        <v>2183.6579999999999</v>
      </c>
      <c r="N57" s="1183"/>
      <c r="O57" s="1183"/>
      <c r="P57" s="1183">
        <f>P60+P64+P72</f>
        <v>2913.6940000000004</v>
      </c>
      <c r="Q57" s="1183">
        <v>2859.2967100000001</v>
      </c>
      <c r="R57" s="1191">
        <f>R60+R64+R72+R68</f>
        <v>1903.681</v>
      </c>
      <c r="S57" s="1192"/>
      <c r="T57" s="875"/>
    </row>
    <row r="58" spans="1:20" ht="15.75" x14ac:dyDescent="0.25">
      <c r="A58" s="1037"/>
      <c r="B58" s="1038"/>
      <c r="C58" s="1039"/>
      <c r="D58" s="903" t="s">
        <v>663</v>
      </c>
      <c r="E58" s="904"/>
      <c r="F58" s="904"/>
      <c r="G58" s="904"/>
      <c r="H58" s="904"/>
      <c r="I58" s="904"/>
      <c r="J58" s="905"/>
      <c r="K58" s="1208"/>
      <c r="L58" s="1209"/>
      <c r="M58" s="1183"/>
      <c r="N58" s="1183"/>
      <c r="O58" s="1183"/>
      <c r="P58" s="1183"/>
      <c r="Q58" s="1183"/>
      <c r="R58" s="1208"/>
      <c r="S58" s="1209"/>
      <c r="T58" s="875"/>
    </row>
    <row r="59" spans="1:20" ht="16.5" thickBot="1" x14ac:dyDescent="0.3">
      <c r="A59" s="1006"/>
      <c r="B59" s="1007"/>
      <c r="C59" s="1008"/>
      <c r="D59" s="883" t="s">
        <v>664</v>
      </c>
      <c r="E59" s="884"/>
      <c r="F59" s="884"/>
      <c r="G59" s="884"/>
      <c r="H59" s="884"/>
      <c r="I59" s="884"/>
      <c r="J59" s="885"/>
      <c r="K59" s="1193"/>
      <c r="L59" s="1194"/>
      <c r="M59" s="1183"/>
      <c r="N59" s="1183"/>
      <c r="O59" s="1183"/>
      <c r="P59" s="1183"/>
      <c r="Q59" s="1183"/>
      <c r="R59" s="1193"/>
      <c r="S59" s="1194"/>
      <c r="T59" s="875"/>
    </row>
    <row r="60" spans="1:20" ht="15.6" hidden="1" customHeight="1" thickBot="1" x14ac:dyDescent="0.3">
      <c r="A60" s="955" t="s">
        <v>665</v>
      </c>
      <c r="B60" s="956"/>
      <c r="C60" s="957"/>
      <c r="D60" s="886" t="s">
        <v>666</v>
      </c>
      <c r="E60" s="887"/>
      <c r="F60" s="887"/>
      <c r="G60" s="887"/>
      <c r="H60" s="887"/>
      <c r="I60" s="887"/>
      <c r="J60" s="888"/>
      <c r="K60" s="1187"/>
      <c r="L60" s="1188"/>
      <c r="M60" s="1183">
        <v>1030</v>
      </c>
      <c r="N60" s="1183">
        <v>140</v>
      </c>
      <c r="O60" s="1183">
        <v>140</v>
      </c>
      <c r="P60" s="1183">
        <f>M60+N60+O60</f>
        <v>1310</v>
      </c>
      <c r="Q60" s="1183">
        <v>1430.7293099999999</v>
      </c>
      <c r="R60" s="1187"/>
      <c r="S60" s="1188"/>
      <c r="T60" s="875"/>
    </row>
    <row r="61" spans="1:20" ht="15.6" hidden="1" customHeight="1" thickBot="1" x14ac:dyDescent="0.3">
      <c r="A61" s="1030"/>
      <c r="B61" s="1031"/>
      <c r="C61" s="1032"/>
      <c r="D61" s="900" t="s">
        <v>667</v>
      </c>
      <c r="E61" s="901"/>
      <c r="F61" s="901"/>
      <c r="G61" s="901"/>
      <c r="H61" s="901"/>
      <c r="I61" s="901"/>
      <c r="J61" s="902"/>
      <c r="K61" s="1206"/>
      <c r="L61" s="1207"/>
      <c r="M61" s="1183"/>
      <c r="N61" s="1183"/>
      <c r="O61" s="1183"/>
      <c r="P61" s="1183"/>
      <c r="Q61" s="1183"/>
      <c r="R61" s="1206"/>
      <c r="S61" s="1207"/>
      <c r="T61" s="875"/>
    </row>
    <row r="62" spans="1:20" ht="15.6" hidden="1" customHeight="1" thickBot="1" x14ac:dyDescent="0.3">
      <c r="A62" s="1030"/>
      <c r="B62" s="1031"/>
      <c r="C62" s="1032"/>
      <c r="D62" s="900" t="s">
        <v>668</v>
      </c>
      <c r="E62" s="901"/>
      <c r="F62" s="901"/>
      <c r="G62" s="901"/>
      <c r="H62" s="901"/>
      <c r="I62" s="901"/>
      <c r="J62" s="902"/>
      <c r="K62" s="1206"/>
      <c r="L62" s="1207"/>
      <c r="M62" s="1183"/>
      <c r="N62" s="1183"/>
      <c r="O62" s="1183"/>
      <c r="P62" s="1183"/>
      <c r="Q62" s="1183"/>
      <c r="R62" s="1206"/>
      <c r="S62" s="1207"/>
      <c r="T62" s="875"/>
    </row>
    <row r="63" spans="1:20" ht="15.6" hidden="1" customHeight="1" thickBot="1" x14ac:dyDescent="0.3">
      <c r="A63" s="958"/>
      <c r="B63" s="959"/>
      <c r="C63" s="960"/>
      <c r="D63" s="889" t="s">
        <v>669</v>
      </c>
      <c r="E63" s="890"/>
      <c r="F63" s="890"/>
      <c r="G63" s="890"/>
      <c r="H63" s="890"/>
      <c r="I63" s="890"/>
      <c r="J63" s="891"/>
      <c r="K63" s="1189"/>
      <c r="L63" s="1190"/>
      <c r="M63" s="1183"/>
      <c r="N63" s="1183"/>
      <c r="O63" s="1183"/>
      <c r="P63" s="1183"/>
      <c r="Q63" s="1183"/>
      <c r="R63" s="1189"/>
      <c r="S63" s="1190"/>
      <c r="T63" s="875"/>
    </row>
    <row r="64" spans="1:20" ht="15.6" hidden="1" customHeight="1" thickBot="1" x14ac:dyDescent="0.3">
      <c r="A64" s="955" t="s">
        <v>670</v>
      </c>
      <c r="B64" s="956"/>
      <c r="C64" s="957"/>
      <c r="D64" s="886" t="s">
        <v>671</v>
      </c>
      <c r="E64" s="887"/>
      <c r="F64" s="887"/>
      <c r="G64" s="887"/>
      <c r="H64" s="887"/>
      <c r="I64" s="887"/>
      <c r="J64" s="888"/>
      <c r="K64" s="1187"/>
      <c r="L64" s="1188"/>
      <c r="M64" s="1183">
        <v>928.55</v>
      </c>
      <c r="N64" s="1183">
        <v>200</v>
      </c>
      <c r="O64" s="1183">
        <v>200</v>
      </c>
      <c r="P64" s="1183">
        <f>M64+N64+O64</f>
        <v>1328.55</v>
      </c>
      <c r="Q64" s="1183">
        <v>1007.7294000000001</v>
      </c>
      <c r="R64" s="1187"/>
      <c r="S64" s="1188"/>
      <c r="T64" s="875"/>
    </row>
    <row r="65" spans="1:20" ht="14.25" hidden="1" customHeight="1" x14ac:dyDescent="0.25">
      <c r="A65" s="1030"/>
      <c r="B65" s="1031"/>
      <c r="C65" s="1032"/>
      <c r="D65" s="900" t="s">
        <v>672</v>
      </c>
      <c r="E65" s="901"/>
      <c r="F65" s="901"/>
      <c r="G65" s="901"/>
      <c r="H65" s="901"/>
      <c r="I65" s="901"/>
      <c r="J65" s="902"/>
      <c r="K65" s="1206"/>
      <c r="L65" s="1207"/>
      <c r="M65" s="1183"/>
      <c r="N65" s="1183"/>
      <c r="O65" s="1183"/>
      <c r="P65" s="1183"/>
      <c r="Q65" s="1183"/>
      <c r="R65" s="1206"/>
      <c r="S65" s="1207"/>
      <c r="T65" s="875"/>
    </row>
    <row r="66" spans="1:20" ht="15.75" hidden="1" customHeight="1" x14ac:dyDescent="0.25">
      <c r="A66" s="1030"/>
      <c r="B66" s="1031"/>
      <c r="C66" s="1032"/>
      <c r="D66" s="900" t="s">
        <v>673</v>
      </c>
      <c r="E66" s="901"/>
      <c r="F66" s="901"/>
      <c r="G66" s="901"/>
      <c r="H66" s="901"/>
      <c r="I66" s="901"/>
      <c r="J66" s="902"/>
      <c r="K66" s="1206"/>
      <c r="L66" s="1207"/>
      <c r="M66" s="1183"/>
      <c r="N66" s="1183"/>
      <c r="O66" s="1183"/>
      <c r="P66" s="1183"/>
      <c r="Q66" s="1183"/>
      <c r="R66" s="1206"/>
      <c r="S66" s="1207"/>
      <c r="T66" s="875"/>
    </row>
    <row r="67" spans="1:20" ht="15.75" hidden="1" customHeight="1" thickBot="1" x14ac:dyDescent="0.3">
      <c r="A67" s="958"/>
      <c r="B67" s="959"/>
      <c r="C67" s="960"/>
      <c r="D67" s="889" t="s">
        <v>674</v>
      </c>
      <c r="E67" s="890"/>
      <c r="F67" s="890"/>
      <c r="G67" s="890"/>
      <c r="H67" s="890"/>
      <c r="I67" s="890"/>
      <c r="J67" s="891"/>
      <c r="K67" s="1189"/>
      <c r="L67" s="1190"/>
      <c r="M67" s="1183"/>
      <c r="N67" s="1183"/>
      <c r="O67" s="1183"/>
      <c r="P67" s="1183"/>
      <c r="Q67" s="1183"/>
      <c r="R67" s="1189"/>
      <c r="S67" s="1190"/>
      <c r="T67" s="875"/>
    </row>
    <row r="68" spans="1:20" ht="15.75" x14ac:dyDescent="0.25">
      <c r="A68" s="955" t="s">
        <v>675</v>
      </c>
      <c r="B68" s="956"/>
      <c r="C68" s="957"/>
      <c r="D68" s="906"/>
      <c r="E68" s="901"/>
      <c r="F68" s="901"/>
      <c r="G68" s="901"/>
      <c r="H68" s="901"/>
      <c r="I68" s="901"/>
      <c r="J68" s="902"/>
      <c r="K68" s="1187">
        <v>851.68</v>
      </c>
      <c r="L68" s="1188"/>
      <c r="M68" s="1183">
        <v>928.55</v>
      </c>
      <c r="N68" s="1183">
        <v>200</v>
      </c>
      <c r="O68" s="1183">
        <v>200</v>
      </c>
      <c r="P68" s="1183">
        <f>M68+N68+O68</f>
        <v>1328.55</v>
      </c>
      <c r="Q68" s="1183">
        <v>1007.7294000000001</v>
      </c>
      <c r="R68" s="1187">
        <v>853.08100000000002</v>
      </c>
      <c r="S68" s="1188"/>
      <c r="T68" s="875"/>
    </row>
    <row r="69" spans="1:20" ht="14.25" customHeight="1" x14ac:dyDescent="0.25">
      <c r="A69" s="1030"/>
      <c r="B69" s="1031"/>
      <c r="C69" s="1032"/>
      <c r="D69" s="901" t="s">
        <v>676</v>
      </c>
      <c r="E69" s="901"/>
      <c r="F69" s="901"/>
      <c r="G69" s="901"/>
      <c r="H69" s="901"/>
      <c r="I69" s="901"/>
      <c r="J69" s="902"/>
      <c r="K69" s="1206"/>
      <c r="L69" s="1207"/>
      <c r="M69" s="1183"/>
      <c r="N69" s="1183"/>
      <c r="O69" s="1183"/>
      <c r="P69" s="1183"/>
      <c r="Q69" s="1183"/>
      <c r="R69" s="1206"/>
      <c r="S69" s="1207"/>
      <c r="T69" s="875"/>
    </row>
    <row r="70" spans="1:20" ht="15.75" customHeight="1" x14ac:dyDescent="0.25">
      <c r="A70" s="1030"/>
      <c r="B70" s="1031"/>
      <c r="C70" s="1032"/>
      <c r="D70" s="901" t="s">
        <v>677</v>
      </c>
      <c r="E70" s="901"/>
      <c r="F70" s="901"/>
      <c r="G70" s="901"/>
      <c r="H70" s="901"/>
      <c r="I70" s="901"/>
      <c r="J70" s="902"/>
      <c r="K70" s="1206"/>
      <c r="L70" s="1207"/>
      <c r="M70" s="1183"/>
      <c r="N70" s="1183"/>
      <c r="O70" s="1183"/>
      <c r="P70" s="1183"/>
      <c r="Q70" s="1183"/>
      <c r="R70" s="1206"/>
      <c r="S70" s="1207"/>
      <c r="T70" s="875"/>
    </row>
    <row r="71" spans="1:20" ht="15.75" customHeight="1" thickBot="1" x14ac:dyDescent="0.3">
      <c r="A71" s="958"/>
      <c r="B71" s="959"/>
      <c r="C71" s="960"/>
      <c r="D71" s="890"/>
      <c r="E71" s="890"/>
      <c r="F71" s="890"/>
      <c r="G71" s="890"/>
      <c r="H71" s="890"/>
      <c r="I71" s="890"/>
      <c r="J71" s="891"/>
      <c r="K71" s="1189"/>
      <c r="L71" s="1190"/>
      <c r="M71" s="1183"/>
      <c r="N71" s="1183"/>
      <c r="O71" s="1183"/>
      <c r="P71" s="1183"/>
      <c r="Q71" s="1183"/>
      <c r="R71" s="1189"/>
      <c r="S71" s="1190"/>
      <c r="T71" s="875"/>
    </row>
    <row r="72" spans="1:20" ht="15" customHeight="1" x14ac:dyDescent="0.25">
      <c r="A72" s="955" t="s">
        <v>678</v>
      </c>
      <c r="B72" s="956"/>
      <c r="C72" s="957"/>
      <c r="D72" s="886" t="s">
        <v>679</v>
      </c>
      <c r="E72" s="887"/>
      <c r="F72" s="887"/>
      <c r="G72" s="887"/>
      <c r="H72" s="887"/>
      <c r="I72" s="887"/>
      <c r="J72" s="888"/>
      <c r="K72" s="1187">
        <v>991.1</v>
      </c>
      <c r="L72" s="1188"/>
      <c r="M72" s="1210">
        <v>225.108</v>
      </c>
      <c r="N72" s="1213">
        <f>24.9+0.118</f>
        <v>25.017999999999997</v>
      </c>
      <c r="O72" s="1213">
        <v>25.018000000000001</v>
      </c>
      <c r="P72" s="1213">
        <f>M72+N72+O72</f>
        <v>275.14400000000001</v>
      </c>
      <c r="Q72" s="1213">
        <v>420.83800000000002</v>
      </c>
      <c r="R72" s="1187">
        <v>1050.5999999999999</v>
      </c>
      <c r="S72" s="1188"/>
      <c r="T72" s="875"/>
    </row>
    <row r="73" spans="1:20" ht="13.15" customHeight="1" x14ac:dyDescent="0.25">
      <c r="A73" s="1030"/>
      <c r="B73" s="1031"/>
      <c r="C73" s="1032"/>
      <c r="D73" s="900" t="s">
        <v>680</v>
      </c>
      <c r="E73" s="901"/>
      <c r="F73" s="901"/>
      <c r="G73" s="901"/>
      <c r="H73" s="901"/>
      <c r="I73" s="901"/>
      <c r="J73" s="902"/>
      <c r="K73" s="1206"/>
      <c r="L73" s="1207"/>
      <c r="M73" s="1211"/>
      <c r="N73" s="1214"/>
      <c r="O73" s="1214"/>
      <c r="P73" s="1214"/>
      <c r="Q73" s="1214"/>
      <c r="R73" s="1206"/>
      <c r="S73" s="1207"/>
      <c r="T73" s="875"/>
    </row>
    <row r="74" spans="1:20" ht="13.15" customHeight="1" x14ac:dyDescent="0.25">
      <c r="A74" s="1030"/>
      <c r="B74" s="1031"/>
      <c r="C74" s="1032"/>
      <c r="D74" s="900" t="s">
        <v>681</v>
      </c>
      <c r="E74" s="901"/>
      <c r="F74" s="901"/>
      <c r="G74" s="901"/>
      <c r="H74" s="901"/>
      <c r="I74" s="901"/>
      <c r="J74" s="902"/>
      <c r="K74" s="1206"/>
      <c r="L74" s="1207"/>
      <c r="M74" s="1211"/>
      <c r="N74" s="1214"/>
      <c r="O74" s="1214"/>
      <c r="P74" s="1214"/>
      <c r="Q74" s="1214"/>
      <c r="R74" s="1206"/>
      <c r="S74" s="1207"/>
      <c r="T74" s="875"/>
    </row>
    <row r="75" spans="1:20" ht="12.75" customHeight="1" thickBot="1" x14ac:dyDescent="0.3">
      <c r="A75" s="958"/>
      <c r="B75" s="959"/>
      <c r="C75" s="960"/>
      <c r="D75" s="889" t="s">
        <v>682</v>
      </c>
      <c r="E75" s="890"/>
      <c r="F75" s="890"/>
      <c r="G75" s="890"/>
      <c r="H75" s="890"/>
      <c r="I75" s="890"/>
      <c r="J75" s="891"/>
      <c r="K75" s="1189"/>
      <c r="L75" s="1190"/>
      <c r="M75" s="1212"/>
      <c r="N75" s="1215"/>
      <c r="O75" s="1215"/>
      <c r="P75" s="1215"/>
      <c r="Q75" s="1215"/>
      <c r="R75" s="1189"/>
      <c r="S75" s="1190"/>
      <c r="T75" s="875"/>
    </row>
    <row r="76" spans="1:20" ht="15.75" x14ac:dyDescent="0.25">
      <c r="A76" s="1003" t="s">
        <v>683</v>
      </c>
      <c r="B76" s="1004"/>
      <c r="C76" s="1005"/>
      <c r="D76" s="880" t="s">
        <v>883</v>
      </c>
      <c r="E76" s="881"/>
      <c r="F76" s="881"/>
      <c r="G76" s="881"/>
      <c r="H76" s="881"/>
      <c r="I76" s="881"/>
      <c r="J76" s="882"/>
      <c r="K76" s="1191">
        <f>K78+K81</f>
        <v>26.5</v>
      </c>
      <c r="L76" s="1192"/>
      <c r="M76" s="1183">
        <v>97</v>
      </c>
      <c r="N76" s="1183"/>
      <c r="O76" s="1183"/>
      <c r="P76" s="1183">
        <f>P78+P81</f>
        <v>125</v>
      </c>
      <c r="Q76" s="1183">
        <v>435.29176000000001</v>
      </c>
      <c r="R76" s="1191">
        <f>R78+R81</f>
        <v>28.1</v>
      </c>
      <c r="S76" s="1192"/>
      <c r="T76" s="875"/>
    </row>
    <row r="77" spans="1:20" ht="16.5" thickBot="1" x14ac:dyDescent="0.3">
      <c r="A77" s="1006"/>
      <c r="B77" s="1007"/>
      <c r="C77" s="1008"/>
      <c r="D77" s="883" t="s">
        <v>684</v>
      </c>
      <c r="E77" s="884"/>
      <c r="F77" s="884"/>
      <c r="G77" s="884"/>
      <c r="H77" s="884"/>
      <c r="I77" s="884"/>
      <c r="J77" s="885"/>
      <c r="K77" s="1193"/>
      <c r="L77" s="1194"/>
      <c r="M77" s="1183"/>
      <c r="N77" s="1183"/>
      <c r="O77" s="1183"/>
      <c r="P77" s="1183"/>
      <c r="Q77" s="1183"/>
      <c r="R77" s="1193"/>
      <c r="S77" s="1194"/>
      <c r="T77" s="875"/>
    </row>
    <row r="78" spans="1:20" ht="15" hidden="1" customHeight="1" x14ac:dyDescent="0.25">
      <c r="A78" s="955" t="s">
        <v>685</v>
      </c>
      <c r="B78" s="956"/>
      <c r="C78" s="957"/>
      <c r="D78" s="886" t="s">
        <v>686</v>
      </c>
      <c r="E78" s="887"/>
      <c r="F78" s="887"/>
      <c r="G78" s="887"/>
      <c r="H78" s="887"/>
      <c r="I78" s="887"/>
      <c r="J78" s="888"/>
      <c r="K78" s="1187"/>
      <c r="L78" s="1216"/>
      <c r="M78" s="1183">
        <v>69</v>
      </c>
      <c r="N78" s="1183">
        <v>7</v>
      </c>
      <c r="O78" s="1183">
        <v>7</v>
      </c>
      <c r="P78" s="1183">
        <f>M78+N78+O78</f>
        <v>83</v>
      </c>
      <c r="Q78" s="1183">
        <v>0.5</v>
      </c>
      <c r="R78" s="1187"/>
      <c r="S78" s="1216"/>
      <c r="T78" s="875"/>
    </row>
    <row r="79" spans="1:20" ht="15" hidden="1" customHeight="1" x14ac:dyDescent="0.25">
      <c r="A79" s="1030"/>
      <c r="B79" s="1031"/>
      <c r="C79" s="1032"/>
      <c r="D79" s="900" t="s">
        <v>687</v>
      </c>
      <c r="E79" s="901"/>
      <c r="F79" s="901"/>
      <c r="G79" s="901"/>
      <c r="H79" s="901"/>
      <c r="I79" s="901"/>
      <c r="J79" s="902"/>
      <c r="K79" s="1217"/>
      <c r="L79" s="1218"/>
      <c r="M79" s="1183"/>
      <c r="N79" s="1183"/>
      <c r="O79" s="1183"/>
      <c r="P79" s="1183"/>
      <c r="Q79" s="1183"/>
      <c r="R79" s="1217"/>
      <c r="S79" s="1218"/>
      <c r="T79" s="875"/>
    </row>
    <row r="80" spans="1:20" ht="7.15" hidden="1" customHeight="1" x14ac:dyDescent="0.25">
      <c r="A80" s="1084"/>
      <c r="B80" s="1085"/>
      <c r="C80" s="1086"/>
      <c r="D80" s="907"/>
      <c r="E80" s="908"/>
      <c r="F80" s="908"/>
      <c r="G80" s="908"/>
      <c r="H80" s="908"/>
      <c r="I80" s="908"/>
      <c r="J80" s="909"/>
      <c r="K80" s="1219"/>
      <c r="L80" s="1220"/>
      <c r="M80" s="1183"/>
      <c r="N80" s="1183"/>
      <c r="O80" s="1183"/>
      <c r="P80" s="1183"/>
      <c r="Q80" s="1183"/>
      <c r="R80" s="1219"/>
      <c r="S80" s="1220"/>
      <c r="T80" s="875"/>
    </row>
    <row r="81" spans="1:20" ht="16.5" thickBot="1" x14ac:dyDescent="0.3">
      <c r="A81" s="1105" t="s">
        <v>688</v>
      </c>
      <c r="B81" s="1106"/>
      <c r="C81" s="1107"/>
      <c r="D81" s="900" t="s">
        <v>689</v>
      </c>
      <c r="E81" s="901"/>
      <c r="F81" s="901"/>
      <c r="G81" s="901"/>
      <c r="H81" s="901"/>
      <c r="I81" s="901"/>
      <c r="J81" s="902"/>
      <c r="K81" s="1221">
        <v>26.5</v>
      </c>
      <c r="L81" s="1222"/>
      <c r="M81" s="919">
        <v>28</v>
      </c>
      <c r="N81" s="919">
        <v>7</v>
      </c>
      <c r="O81" s="919">
        <v>7</v>
      </c>
      <c r="P81" s="919">
        <f>M81+N81+O81</f>
        <v>42</v>
      </c>
      <c r="Q81" s="919">
        <v>434.79176000000001</v>
      </c>
      <c r="R81" s="1221">
        <v>28.1</v>
      </c>
      <c r="S81" s="1222"/>
      <c r="T81" s="875"/>
    </row>
    <row r="82" spans="1:20" ht="15.75" hidden="1" x14ac:dyDescent="0.25">
      <c r="A82" s="1003" t="s">
        <v>690</v>
      </c>
      <c r="B82" s="1004"/>
      <c r="C82" s="1005"/>
      <c r="D82" s="880" t="s">
        <v>691</v>
      </c>
      <c r="E82" s="881"/>
      <c r="F82" s="881"/>
      <c r="G82" s="881"/>
      <c r="H82" s="881"/>
      <c r="I82" s="881"/>
      <c r="J82" s="882"/>
      <c r="K82" s="1191">
        <f>K85+K90+K84</f>
        <v>0</v>
      </c>
      <c r="L82" s="1192"/>
      <c r="M82" s="1183">
        <v>530</v>
      </c>
      <c r="N82" s="1183"/>
      <c r="O82" s="1183"/>
      <c r="P82" s="1183">
        <f>P84+P85+P90</f>
        <v>590</v>
      </c>
      <c r="Q82" s="1183">
        <v>375.10428000000002</v>
      </c>
      <c r="R82" s="1191">
        <f>R85+R90+R84</f>
        <v>0</v>
      </c>
      <c r="S82" s="1192"/>
      <c r="T82" s="875"/>
    </row>
    <row r="83" spans="1:20" ht="16.5" hidden="1" thickBot="1" x14ac:dyDescent="0.3">
      <c r="A83" s="1006"/>
      <c r="B83" s="1007"/>
      <c r="C83" s="1008"/>
      <c r="D83" s="883" t="s">
        <v>692</v>
      </c>
      <c r="E83" s="884"/>
      <c r="F83" s="884"/>
      <c r="G83" s="884"/>
      <c r="H83" s="884"/>
      <c r="I83" s="884"/>
      <c r="J83" s="885"/>
      <c r="K83" s="1193"/>
      <c r="L83" s="1194"/>
      <c r="M83" s="1213"/>
      <c r="N83" s="1213"/>
      <c r="O83" s="1213"/>
      <c r="P83" s="1213"/>
      <c r="Q83" s="1213"/>
      <c r="R83" s="1193"/>
      <c r="S83" s="1194"/>
      <c r="T83" s="875"/>
    </row>
    <row r="84" spans="1:20" ht="15.6" hidden="1" customHeight="1" x14ac:dyDescent="0.25">
      <c r="A84" s="1098" t="s">
        <v>693</v>
      </c>
      <c r="B84" s="1099"/>
      <c r="C84" s="1100"/>
      <c r="D84" s="910" t="s">
        <v>694</v>
      </c>
      <c r="E84" s="911"/>
      <c r="F84" s="911"/>
      <c r="G84" s="911"/>
      <c r="H84" s="911"/>
      <c r="I84" s="911"/>
      <c r="J84" s="912"/>
      <c r="K84" s="1223"/>
      <c r="L84" s="1224"/>
      <c r="M84" s="925"/>
      <c r="N84" s="926"/>
      <c r="O84" s="926"/>
      <c r="P84" s="926"/>
      <c r="Q84" s="927">
        <v>62.085000000000001</v>
      </c>
      <c r="R84" s="1223"/>
      <c r="S84" s="1224"/>
      <c r="T84" s="875"/>
    </row>
    <row r="85" spans="1:20" ht="15.75" hidden="1" x14ac:dyDescent="0.25">
      <c r="A85" s="1115" t="s">
        <v>695</v>
      </c>
      <c r="B85" s="1116"/>
      <c r="C85" s="1117"/>
      <c r="D85" s="900" t="s">
        <v>696</v>
      </c>
      <c r="E85" s="901"/>
      <c r="F85" s="901"/>
      <c r="G85" s="901"/>
      <c r="H85" s="901"/>
      <c r="I85" s="901"/>
      <c r="J85" s="902"/>
      <c r="K85" s="1206">
        <v>0</v>
      </c>
      <c r="L85" s="1207"/>
      <c r="M85" s="1215">
        <v>190</v>
      </c>
      <c r="N85" s="1215">
        <v>30</v>
      </c>
      <c r="O85" s="1215">
        <v>30</v>
      </c>
      <c r="P85" s="1215">
        <f>M85+N85+O85</f>
        <v>250</v>
      </c>
      <c r="Q85" s="1215">
        <v>243.4375</v>
      </c>
      <c r="R85" s="1206">
        <v>0</v>
      </c>
      <c r="S85" s="1207"/>
      <c r="T85" s="875"/>
    </row>
    <row r="86" spans="1:20" ht="15.75" hidden="1" x14ac:dyDescent="0.25">
      <c r="A86" s="1030"/>
      <c r="B86" s="1031"/>
      <c r="C86" s="1032"/>
      <c r="D86" s="900" t="s">
        <v>697</v>
      </c>
      <c r="E86" s="901"/>
      <c r="F86" s="901"/>
      <c r="G86" s="901"/>
      <c r="H86" s="901"/>
      <c r="I86" s="901"/>
      <c r="J86" s="902"/>
      <c r="K86" s="1206"/>
      <c r="L86" s="1207"/>
      <c r="M86" s="1183"/>
      <c r="N86" s="1183"/>
      <c r="O86" s="1183"/>
      <c r="P86" s="1183"/>
      <c r="Q86" s="1183"/>
      <c r="R86" s="1206"/>
      <c r="S86" s="1207"/>
      <c r="T86" s="875"/>
    </row>
    <row r="87" spans="1:20" ht="15.75" hidden="1" x14ac:dyDescent="0.25">
      <c r="A87" s="1030"/>
      <c r="B87" s="1031"/>
      <c r="C87" s="1032"/>
      <c r="D87" s="900" t="s">
        <v>698</v>
      </c>
      <c r="E87" s="901"/>
      <c r="F87" s="901"/>
      <c r="G87" s="901"/>
      <c r="H87" s="901"/>
      <c r="I87" s="901"/>
      <c r="J87" s="902"/>
      <c r="K87" s="1206"/>
      <c r="L87" s="1207"/>
      <c r="M87" s="1183"/>
      <c r="N87" s="1183"/>
      <c r="O87" s="1183"/>
      <c r="P87" s="1183"/>
      <c r="Q87" s="1183"/>
      <c r="R87" s="1206"/>
      <c r="S87" s="1207"/>
      <c r="T87" s="875"/>
    </row>
    <row r="88" spans="1:20" ht="15.75" hidden="1" x14ac:dyDescent="0.25">
      <c r="A88" s="1030"/>
      <c r="B88" s="1031"/>
      <c r="C88" s="1032"/>
      <c r="D88" s="900" t="s">
        <v>699</v>
      </c>
      <c r="E88" s="901"/>
      <c r="F88" s="901"/>
      <c r="G88" s="901"/>
      <c r="H88" s="901"/>
      <c r="I88" s="901"/>
      <c r="J88" s="902"/>
      <c r="K88" s="1206"/>
      <c r="L88" s="1207"/>
      <c r="M88" s="1183"/>
      <c r="N88" s="1183"/>
      <c r="O88" s="1183"/>
      <c r="P88" s="1183"/>
      <c r="Q88" s="1183"/>
      <c r="R88" s="1206"/>
      <c r="S88" s="1207"/>
      <c r="T88" s="875"/>
    </row>
    <row r="89" spans="1:20" ht="16.5" hidden="1" thickBot="1" x14ac:dyDescent="0.3">
      <c r="A89" s="958"/>
      <c r="B89" s="959"/>
      <c r="C89" s="960"/>
      <c r="D89" s="889" t="s">
        <v>700</v>
      </c>
      <c r="E89" s="890"/>
      <c r="F89" s="890"/>
      <c r="G89" s="890"/>
      <c r="H89" s="890"/>
      <c r="I89" s="890"/>
      <c r="J89" s="891"/>
      <c r="K89" s="1189"/>
      <c r="L89" s="1190"/>
      <c r="M89" s="1183"/>
      <c r="N89" s="1183"/>
      <c r="O89" s="1183"/>
      <c r="P89" s="1183"/>
      <c r="Q89" s="1183"/>
      <c r="R89" s="1189"/>
      <c r="S89" s="1190"/>
      <c r="T89" s="875"/>
    </row>
    <row r="90" spans="1:20" ht="15.6" hidden="1" customHeight="1" thickBot="1" x14ac:dyDescent="0.3">
      <c r="A90" s="955" t="s">
        <v>701</v>
      </c>
      <c r="B90" s="956"/>
      <c r="C90" s="957"/>
      <c r="D90" s="900" t="s">
        <v>702</v>
      </c>
      <c r="E90" s="901"/>
      <c r="F90" s="901"/>
      <c r="G90" s="901"/>
      <c r="H90" s="901"/>
      <c r="I90" s="901"/>
      <c r="J90" s="902"/>
      <c r="K90" s="1187"/>
      <c r="L90" s="1188"/>
      <c r="M90" s="1183">
        <v>340</v>
      </c>
      <c r="N90" s="1183"/>
      <c r="O90" s="1183"/>
      <c r="P90" s="1183">
        <f>M90+N90+O90</f>
        <v>340</v>
      </c>
      <c r="Q90" s="1183">
        <v>69.581779999999995</v>
      </c>
      <c r="R90" s="1187"/>
      <c r="S90" s="1188"/>
      <c r="T90" s="875"/>
    </row>
    <row r="91" spans="1:20" ht="15.6" hidden="1" customHeight="1" thickBot="1" x14ac:dyDescent="0.3">
      <c r="A91" s="1030"/>
      <c r="B91" s="1031"/>
      <c r="C91" s="1032"/>
      <c r="D91" s="900" t="s">
        <v>703</v>
      </c>
      <c r="E91" s="901"/>
      <c r="F91" s="901"/>
      <c r="G91" s="901"/>
      <c r="H91" s="901"/>
      <c r="I91" s="901"/>
      <c r="J91" s="902"/>
      <c r="K91" s="1206"/>
      <c r="L91" s="1207"/>
      <c r="M91" s="1183"/>
      <c r="N91" s="1183"/>
      <c r="O91" s="1183"/>
      <c r="P91" s="1183"/>
      <c r="Q91" s="1183"/>
      <c r="R91" s="1206"/>
      <c r="S91" s="1207"/>
      <c r="T91" s="875"/>
    </row>
    <row r="92" spans="1:20" ht="15.6" hidden="1" customHeight="1" thickBot="1" x14ac:dyDescent="0.3">
      <c r="A92" s="1030"/>
      <c r="B92" s="1031"/>
      <c r="C92" s="1032"/>
      <c r="D92" s="900" t="s">
        <v>704</v>
      </c>
      <c r="E92" s="901"/>
      <c r="F92" s="901"/>
      <c r="G92" s="901"/>
      <c r="H92" s="901"/>
      <c r="I92" s="901"/>
      <c r="J92" s="902"/>
      <c r="K92" s="1206"/>
      <c r="L92" s="1207"/>
      <c r="M92" s="1183"/>
      <c r="N92" s="1183"/>
      <c r="O92" s="1183"/>
      <c r="P92" s="1183"/>
      <c r="Q92" s="1183"/>
      <c r="R92" s="1206"/>
      <c r="S92" s="1207"/>
      <c r="T92" s="875"/>
    </row>
    <row r="93" spans="1:20" ht="15.75" hidden="1" customHeight="1" thickBot="1" x14ac:dyDescent="0.3">
      <c r="A93" s="900"/>
      <c r="B93" s="901"/>
      <c r="C93" s="902"/>
      <c r="D93" s="900"/>
      <c r="E93" s="901"/>
      <c r="F93" s="901"/>
      <c r="G93" s="901"/>
      <c r="H93" s="901"/>
      <c r="I93" s="901"/>
      <c r="J93" s="902"/>
      <c r="K93" s="1206"/>
      <c r="L93" s="1207"/>
      <c r="M93" s="919"/>
      <c r="N93" s="919"/>
      <c r="O93" s="919"/>
      <c r="P93" s="919"/>
      <c r="Q93" s="920"/>
      <c r="R93" s="1206"/>
      <c r="S93" s="1207"/>
      <c r="T93" s="875"/>
    </row>
    <row r="94" spans="1:20" ht="15.75" customHeight="1" x14ac:dyDescent="0.2">
      <c r="A94" s="1003" t="s">
        <v>705</v>
      </c>
      <c r="B94" s="1004"/>
      <c r="C94" s="1005"/>
      <c r="D94" s="1024" t="s">
        <v>706</v>
      </c>
      <c r="E94" s="1025"/>
      <c r="F94" s="1025"/>
      <c r="G94" s="1025"/>
      <c r="H94" s="1025"/>
      <c r="I94" s="1025"/>
      <c r="J94" s="1026"/>
      <c r="K94" s="1191">
        <f>K96</f>
        <v>20</v>
      </c>
      <c r="L94" s="1192"/>
      <c r="M94" s="919"/>
      <c r="N94" s="919"/>
      <c r="O94" s="919"/>
      <c r="P94" s="919"/>
      <c r="Q94" s="920"/>
      <c r="R94" s="1191">
        <f>R96</f>
        <v>20</v>
      </c>
      <c r="S94" s="1192"/>
      <c r="T94" s="875"/>
    </row>
    <row r="95" spans="1:20" ht="15.75" customHeight="1" thickBot="1" x14ac:dyDescent="0.25">
      <c r="A95" s="1006"/>
      <c r="B95" s="1007"/>
      <c r="C95" s="1008"/>
      <c r="D95" s="1027"/>
      <c r="E95" s="1028"/>
      <c r="F95" s="1028"/>
      <c r="G95" s="1028"/>
      <c r="H95" s="1028"/>
      <c r="I95" s="1028"/>
      <c r="J95" s="1029"/>
      <c r="K95" s="1225"/>
      <c r="L95" s="1226"/>
      <c r="M95" s="919"/>
      <c r="N95" s="919"/>
      <c r="O95" s="919"/>
      <c r="P95" s="919"/>
      <c r="Q95" s="920"/>
      <c r="R95" s="1225"/>
      <c r="S95" s="1226"/>
      <c r="T95" s="875"/>
    </row>
    <row r="96" spans="1:20" ht="15.75" customHeight="1" x14ac:dyDescent="0.2">
      <c r="A96" s="955" t="s">
        <v>707</v>
      </c>
      <c r="B96" s="956"/>
      <c r="C96" s="957"/>
      <c r="D96" s="1120" t="s">
        <v>708</v>
      </c>
      <c r="E96" s="1121"/>
      <c r="F96" s="1121"/>
      <c r="G96" s="1121"/>
      <c r="H96" s="1121"/>
      <c r="I96" s="1121"/>
      <c r="J96" s="1122"/>
      <c r="K96" s="1187">
        <v>20</v>
      </c>
      <c r="L96" s="1188"/>
      <c r="M96" s="919"/>
      <c r="N96" s="919"/>
      <c r="O96" s="919"/>
      <c r="P96" s="919"/>
      <c r="Q96" s="920"/>
      <c r="R96" s="1187">
        <v>20</v>
      </c>
      <c r="S96" s="1188"/>
      <c r="T96" s="875"/>
    </row>
    <row r="97" spans="1:20" ht="27" customHeight="1" thickBot="1" x14ac:dyDescent="0.25">
      <c r="A97" s="958"/>
      <c r="B97" s="959"/>
      <c r="C97" s="960"/>
      <c r="D97" s="1123"/>
      <c r="E97" s="1124"/>
      <c r="F97" s="1124"/>
      <c r="G97" s="1124"/>
      <c r="H97" s="1124"/>
      <c r="I97" s="1124"/>
      <c r="J97" s="1125"/>
      <c r="K97" s="1227"/>
      <c r="L97" s="1228"/>
      <c r="M97" s="919"/>
      <c r="N97" s="919"/>
      <c r="O97" s="919"/>
      <c r="P97" s="919"/>
      <c r="Q97" s="920"/>
      <c r="R97" s="1227"/>
      <c r="S97" s="1228"/>
      <c r="T97" s="875"/>
    </row>
    <row r="98" spans="1:20" ht="15.75" x14ac:dyDescent="0.25">
      <c r="A98" s="965" t="s">
        <v>709</v>
      </c>
      <c r="B98" s="966"/>
      <c r="C98" s="967"/>
      <c r="D98" s="880"/>
      <c r="E98" s="881"/>
      <c r="F98" s="881"/>
      <c r="G98" s="881"/>
      <c r="H98" s="881"/>
      <c r="I98" s="881"/>
      <c r="J98" s="882"/>
      <c r="K98" s="1191">
        <f>K100</f>
        <v>26.5</v>
      </c>
      <c r="L98" s="1192"/>
      <c r="M98" s="1183">
        <v>90</v>
      </c>
      <c r="N98" s="1183"/>
      <c r="O98" s="1183"/>
      <c r="P98" s="1183">
        <f>P100</f>
        <v>150</v>
      </c>
      <c r="Q98" s="1183">
        <v>129.83756</v>
      </c>
      <c r="R98" s="1191">
        <f>R100</f>
        <v>28.1</v>
      </c>
      <c r="S98" s="1192"/>
      <c r="T98" s="875"/>
    </row>
    <row r="99" spans="1:20" ht="16.5" thickBot="1" x14ac:dyDescent="0.3">
      <c r="A99" s="968"/>
      <c r="B99" s="969"/>
      <c r="C99" s="970"/>
      <c r="D99" s="913" t="s">
        <v>710</v>
      </c>
      <c r="E99" s="914"/>
      <c r="F99" s="914"/>
      <c r="G99" s="914"/>
      <c r="H99" s="914"/>
      <c r="I99" s="914"/>
      <c r="J99" s="915"/>
      <c r="K99" s="1225"/>
      <c r="L99" s="1226"/>
      <c r="M99" s="1183"/>
      <c r="N99" s="1183"/>
      <c r="O99" s="1183"/>
      <c r="P99" s="1183"/>
      <c r="Q99" s="1183"/>
      <c r="R99" s="1225"/>
      <c r="S99" s="1226"/>
      <c r="T99" s="875"/>
    </row>
    <row r="100" spans="1:20" ht="15.75" x14ac:dyDescent="0.25">
      <c r="A100" s="952" t="s">
        <v>711</v>
      </c>
      <c r="B100" s="953"/>
      <c r="C100" s="954"/>
      <c r="D100" s="880"/>
      <c r="E100" s="881"/>
      <c r="F100" s="881"/>
      <c r="G100" s="881"/>
      <c r="H100" s="881"/>
      <c r="I100" s="881"/>
      <c r="J100" s="882"/>
      <c r="K100" s="1187">
        <v>26.5</v>
      </c>
      <c r="L100" s="1188"/>
      <c r="M100" s="1183">
        <v>90</v>
      </c>
      <c r="N100" s="1183">
        <v>30</v>
      </c>
      <c r="O100" s="1183">
        <v>30</v>
      </c>
      <c r="P100" s="1183">
        <f>M100+N100+O100</f>
        <v>150</v>
      </c>
      <c r="Q100" s="1183">
        <v>117.42055999999999</v>
      </c>
      <c r="R100" s="1187">
        <v>28.1</v>
      </c>
      <c r="S100" s="1188"/>
      <c r="T100" s="875"/>
    </row>
    <row r="101" spans="1:20" ht="16.5" thickBot="1" x14ac:dyDescent="0.3">
      <c r="A101" s="946"/>
      <c r="B101" s="939"/>
      <c r="C101" s="947"/>
      <c r="D101" s="907" t="s">
        <v>712</v>
      </c>
      <c r="E101" s="914"/>
      <c r="F101" s="914"/>
      <c r="G101" s="914"/>
      <c r="H101" s="914"/>
      <c r="I101" s="914"/>
      <c r="J101" s="915"/>
      <c r="K101" s="1227"/>
      <c r="L101" s="1228"/>
      <c r="M101" s="1183"/>
      <c r="N101" s="1183"/>
      <c r="O101" s="1183"/>
      <c r="P101" s="1183"/>
      <c r="Q101" s="1183"/>
      <c r="R101" s="1227"/>
      <c r="S101" s="1228"/>
      <c r="T101" s="875"/>
    </row>
    <row r="102" spans="1:20" ht="15.6" customHeight="1" x14ac:dyDescent="0.25">
      <c r="A102" s="965" t="s">
        <v>713</v>
      </c>
      <c r="B102" s="966"/>
      <c r="C102" s="967"/>
      <c r="D102" s="880"/>
      <c r="E102" s="881"/>
      <c r="F102" s="881"/>
      <c r="G102" s="881"/>
      <c r="H102" s="881"/>
      <c r="I102" s="881"/>
      <c r="J102" s="882"/>
      <c r="K102" s="1191">
        <f>K105+K110+K111+K112+K114+K106+L107+K113+K109+K108</f>
        <v>20143.5</v>
      </c>
      <c r="L102" s="1192"/>
      <c r="M102" s="1183">
        <v>8484.0619999999999</v>
      </c>
      <c r="N102" s="1183"/>
      <c r="O102" s="1183"/>
      <c r="P102" s="1183">
        <f>P105+P110+P111+P112+P114</f>
        <v>8524.0619999999999</v>
      </c>
      <c r="Q102" s="1183">
        <v>3580.9459499999998</v>
      </c>
      <c r="R102" s="1191">
        <f>R105+R110+R111+R112+R114+R106+S107+R113+R109+R108</f>
        <v>20057.400000000001</v>
      </c>
      <c r="S102" s="1192"/>
      <c r="T102" s="875"/>
    </row>
    <row r="103" spans="1:20" ht="15.6" customHeight="1" x14ac:dyDescent="0.25">
      <c r="A103" s="1148"/>
      <c r="B103" s="1149"/>
      <c r="C103" s="1150"/>
      <c r="D103" s="903" t="s">
        <v>714</v>
      </c>
      <c r="E103" s="904"/>
      <c r="F103" s="904"/>
      <c r="G103" s="904"/>
      <c r="H103" s="904"/>
      <c r="I103" s="904"/>
      <c r="J103" s="905"/>
      <c r="K103" s="1208"/>
      <c r="L103" s="1209"/>
      <c r="M103" s="1183"/>
      <c r="N103" s="1183"/>
      <c r="O103" s="1183"/>
      <c r="P103" s="1183"/>
      <c r="Q103" s="1183"/>
      <c r="R103" s="1208"/>
      <c r="S103" s="1209"/>
      <c r="T103" s="875"/>
    </row>
    <row r="104" spans="1:20" ht="0.75" customHeight="1" thickBot="1" x14ac:dyDescent="0.3">
      <c r="A104" s="883"/>
      <c r="B104" s="884"/>
      <c r="C104" s="885"/>
      <c r="D104" s="883"/>
      <c r="E104" s="884"/>
      <c r="F104" s="884"/>
      <c r="G104" s="884"/>
      <c r="H104" s="884"/>
      <c r="I104" s="884"/>
      <c r="J104" s="885"/>
      <c r="K104" s="1193"/>
      <c r="L104" s="1194"/>
      <c r="M104" s="919"/>
      <c r="N104" s="919"/>
      <c r="O104" s="919"/>
      <c r="P104" s="919"/>
      <c r="Q104" s="920"/>
      <c r="R104" s="1193"/>
      <c r="S104" s="1194"/>
      <c r="T104" s="875"/>
    </row>
    <row r="105" spans="1:20" ht="34.5" customHeight="1" thickBot="1" x14ac:dyDescent="0.3">
      <c r="A105" s="1130" t="s">
        <v>715</v>
      </c>
      <c r="B105" s="1131"/>
      <c r="C105" s="1132"/>
      <c r="D105" s="1133" t="s">
        <v>859</v>
      </c>
      <c r="E105" s="1144"/>
      <c r="F105" s="1144"/>
      <c r="G105" s="1144"/>
      <c r="H105" s="1144"/>
      <c r="I105" s="1144"/>
      <c r="J105" s="1145"/>
      <c r="K105" s="1195">
        <f>18807.1</f>
        <v>18807.099999999999</v>
      </c>
      <c r="L105" s="1196"/>
      <c r="M105" s="919">
        <v>6410.5</v>
      </c>
      <c r="N105" s="919"/>
      <c r="O105" s="919"/>
      <c r="P105" s="919">
        <f>M105</f>
        <v>6410.5</v>
      </c>
      <c r="Q105" s="920">
        <v>1538.52</v>
      </c>
      <c r="R105" s="1195">
        <v>19358.900000000001</v>
      </c>
      <c r="S105" s="1196"/>
      <c r="T105" s="875"/>
    </row>
    <row r="106" spans="1:20" ht="34.5" hidden="1" customHeight="1" thickBot="1" x14ac:dyDescent="0.3">
      <c r="A106" s="1130" t="s">
        <v>716</v>
      </c>
      <c r="B106" s="1131"/>
      <c r="C106" s="1132"/>
      <c r="D106" s="1133" t="s">
        <v>784</v>
      </c>
      <c r="E106" s="1144"/>
      <c r="F106" s="1144"/>
      <c r="G106" s="1144"/>
      <c r="H106" s="1144"/>
      <c r="I106" s="1144"/>
      <c r="J106" s="1145"/>
      <c r="K106" s="1195"/>
      <c r="L106" s="1196"/>
      <c r="M106" s="919"/>
      <c r="N106" s="919"/>
      <c r="O106" s="919"/>
      <c r="P106" s="919"/>
      <c r="Q106" s="920"/>
      <c r="R106" s="1195"/>
      <c r="S106" s="1196"/>
      <c r="T106" s="875"/>
    </row>
    <row r="107" spans="1:20" ht="36.75" hidden="1" customHeight="1" thickBot="1" x14ac:dyDescent="0.3">
      <c r="A107" s="1130" t="s">
        <v>718</v>
      </c>
      <c r="B107" s="1131"/>
      <c r="C107" s="1132"/>
      <c r="D107" s="1133" t="s">
        <v>719</v>
      </c>
      <c r="E107" s="1144"/>
      <c r="F107" s="1144"/>
      <c r="G107" s="1144"/>
      <c r="H107" s="1144"/>
      <c r="I107" s="1144"/>
      <c r="J107" s="1145"/>
      <c r="K107" s="928"/>
      <c r="L107" s="929"/>
      <c r="M107" s="919">
        <v>485.56200000000001</v>
      </c>
      <c r="N107" s="919"/>
      <c r="O107" s="919"/>
      <c r="P107" s="919">
        <v>485.56200000000001</v>
      </c>
      <c r="Q107" s="920">
        <v>485.56200000000001</v>
      </c>
      <c r="R107" s="928"/>
      <c r="S107" s="929"/>
      <c r="T107" s="875"/>
    </row>
    <row r="108" spans="1:20" ht="60.6" hidden="1" customHeight="1" thickBot="1" x14ac:dyDescent="0.3">
      <c r="A108" s="1130" t="s">
        <v>720</v>
      </c>
      <c r="B108" s="1131"/>
      <c r="C108" s="1132"/>
      <c r="D108" s="1229" t="s">
        <v>721</v>
      </c>
      <c r="E108" s="1230"/>
      <c r="F108" s="1230"/>
      <c r="G108" s="1230"/>
      <c r="H108" s="1230"/>
      <c r="I108" s="1230"/>
      <c r="J108" s="1231"/>
      <c r="K108" s="1159"/>
      <c r="L108" s="1160"/>
      <c r="M108" s="919"/>
      <c r="N108" s="919"/>
      <c r="O108" s="919"/>
      <c r="P108" s="919"/>
      <c r="Q108" s="920"/>
      <c r="R108" s="1159"/>
      <c r="S108" s="1160"/>
      <c r="T108" s="875"/>
    </row>
    <row r="109" spans="1:20" ht="60.6" hidden="1" customHeight="1" thickBot="1" x14ac:dyDescent="0.3">
      <c r="A109" s="1130" t="s">
        <v>722</v>
      </c>
      <c r="B109" s="1131"/>
      <c r="C109" s="1132"/>
      <c r="D109" s="1163" t="s">
        <v>723</v>
      </c>
      <c r="E109" s="1164"/>
      <c r="F109" s="1164"/>
      <c r="G109" s="1164"/>
      <c r="H109" s="1164"/>
      <c r="I109" s="1164"/>
      <c r="J109" s="1165"/>
      <c r="K109" s="1159"/>
      <c r="L109" s="1160"/>
      <c r="M109" s="919"/>
      <c r="N109" s="919"/>
      <c r="O109" s="919"/>
      <c r="P109" s="919"/>
      <c r="Q109" s="920"/>
      <c r="R109" s="1159"/>
      <c r="S109" s="1160"/>
      <c r="T109" s="875"/>
    </row>
    <row r="110" spans="1:20" ht="36.75" customHeight="1" thickBot="1" x14ac:dyDescent="0.3">
      <c r="A110" s="1130" t="s">
        <v>724</v>
      </c>
      <c r="B110" s="1131"/>
      <c r="C110" s="1132"/>
      <c r="D110" s="1133" t="s">
        <v>725</v>
      </c>
      <c r="E110" s="1144"/>
      <c r="F110" s="1144"/>
      <c r="G110" s="1144"/>
      <c r="H110" s="1144"/>
      <c r="I110" s="1144"/>
      <c r="J110" s="1145"/>
      <c r="K110" s="1159">
        <v>662.9</v>
      </c>
      <c r="L110" s="1160"/>
      <c r="M110" s="919">
        <v>485.56200000000001</v>
      </c>
      <c r="N110" s="919"/>
      <c r="O110" s="919"/>
      <c r="P110" s="919">
        <v>485.56200000000001</v>
      </c>
      <c r="Q110" s="920">
        <v>485.56200000000001</v>
      </c>
      <c r="R110" s="1159">
        <v>0</v>
      </c>
      <c r="S110" s="1160"/>
      <c r="T110" s="875"/>
    </row>
    <row r="111" spans="1:20" ht="53.25" customHeight="1" thickBot="1" x14ac:dyDescent="0.3">
      <c r="A111" s="1130" t="s">
        <v>726</v>
      </c>
      <c r="B111" s="1131"/>
      <c r="C111" s="1132"/>
      <c r="D111" s="1133" t="s">
        <v>886</v>
      </c>
      <c r="E111" s="1144"/>
      <c r="F111" s="1144"/>
      <c r="G111" s="1144"/>
      <c r="H111" s="1144"/>
      <c r="I111" s="1144"/>
      <c r="J111" s="1145"/>
      <c r="K111" s="1159">
        <f>598.5+0.008</f>
        <v>598.50800000000004</v>
      </c>
      <c r="L111" s="1160"/>
      <c r="M111" s="919">
        <v>10</v>
      </c>
      <c r="N111" s="919"/>
      <c r="O111" s="919"/>
      <c r="P111" s="919">
        <v>10</v>
      </c>
      <c r="Q111" s="920">
        <v>10</v>
      </c>
      <c r="R111" s="1159">
        <f>598.5+0.008</f>
        <v>598.50800000000004</v>
      </c>
      <c r="S111" s="1160"/>
      <c r="T111" s="875"/>
    </row>
    <row r="112" spans="1:20" ht="49.15" hidden="1" customHeight="1" thickBot="1" x14ac:dyDescent="0.3">
      <c r="A112" s="1130" t="s">
        <v>727</v>
      </c>
      <c r="B112" s="1131"/>
      <c r="C112" s="1132"/>
      <c r="D112" s="1133" t="s">
        <v>728</v>
      </c>
      <c r="E112" s="1144"/>
      <c r="F112" s="1144"/>
      <c r="G112" s="1144"/>
      <c r="H112" s="1144"/>
      <c r="I112" s="1144"/>
      <c r="J112" s="1145"/>
      <c r="K112" s="1159"/>
      <c r="L112" s="1160"/>
      <c r="M112" s="919">
        <v>613</v>
      </c>
      <c r="N112" s="919"/>
      <c r="O112" s="919"/>
      <c r="P112" s="919">
        <v>613</v>
      </c>
      <c r="Q112" s="920">
        <v>613</v>
      </c>
      <c r="R112" s="1159"/>
      <c r="S112" s="1160"/>
      <c r="T112" s="875"/>
    </row>
    <row r="113" spans="1:20" ht="58.9" hidden="1" customHeight="1" thickBot="1" x14ac:dyDescent="0.3">
      <c r="A113" s="1130" t="s">
        <v>729</v>
      </c>
      <c r="B113" s="1131"/>
      <c r="C113" s="1132"/>
      <c r="D113" s="1133" t="s">
        <v>730</v>
      </c>
      <c r="E113" s="1144"/>
      <c r="F113" s="1144"/>
      <c r="G113" s="1144"/>
      <c r="H113" s="1144"/>
      <c r="I113" s="1144"/>
      <c r="J113" s="1145"/>
      <c r="K113" s="1159"/>
      <c r="L113" s="1160"/>
      <c r="M113" s="919"/>
      <c r="N113" s="919"/>
      <c r="O113" s="919"/>
      <c r="P113" s="919"/>
      <c r="Q113" s="920"/>
      <c r="R113" s="1159"/>
      <c r="S113" s="1160"/>
      <c r="T113" s="875"/>
    </row>
    <row r="114" spans="1:20" ht="34.5" customHeight="1" thickBot="1" x14ac:dyDescent="0.3">
      <c r="A114" s="1130" t="s">
        <v>731</v>
      </c>
      <c r="B114" s="1131"/>
      <c r="C114" s="1132"/>
      <c r="D114" s="1170" t="s">
        <v>732</v>
      </c>
      <c r="E114" s="1171"/>
      <c r="F114" s="1171"/>
      <c r="G114" s="1171"/>
      <c r="H114" s="1171"/>
      <c r="I114" s="1171"/>
      <c r="J114" s="1172"/>
      <c r="K114" s="1195">
        <f>75-0.008</f>
        <v>74.992000000000004</v>
      </c>
      <c r="L114" s="1196"/>
      <c r="M114" s="919">
        <v>965</v>
      </c>
      <c r="N114" s="919">
        <v>20</v>
      </c>
      <c r="O114" s="919">
        <v>20</v>
      </c>
      <c r="P114" s="919">
        <f>M114+N114+O114</f>
        <v>1005</v>
      </c>
      <c r="Q114" s="920">
        <v>1222.22</v>
      </c>
      <c r="R114" s="1195">
        <f>100-0.008</f>
        <v>99.992000000000004</v>
      </c>
      <c r="S114" s="1196"/>
      <c r="T114" s="875"/>
    </row>
    <row r="115" spans="1:20" ht="12.75" customHeight="1" x14ac:dyDescent="0.25">
      <c r="A115" s="965" t="s">
        <v>733</v>
      </c>
      <c r="B115" s="966"/>
      <c r="C115" s="967"/>
      <c r="D115" s="886"/>
      <c r="E115" s="887"/>
      <c r="F115" s="887"/>
      <c r="G115" s="887"/>
      <c r="H115" s="887"/>
      <c r="I115" s="887"/>
      <c r="J115" s="888"/>
      <c r="K115" s="1191">
        <f>K32+K102</f>
        <v>98386.68</v>
      </c>
      <c r="L115" s="1192"/>
      <c r="M115" s="1183">
        <v>25719.42</v>
      </c>
      <c r="N115" s="1183"/>
      <c r="O115" s="1183"/>
      <c r="P115" s="1213">
        <f>P32+P102</f>
        <v>29736.455999999998</v>
      </c>
      <c r="Q115" s="1183"/>
      <c r="R115" s="1191">
        <f>R32+R102</f>
        <v>102895.68100000001</v>
      </c>
      <c r="S115" s="1192"/>
      <c r="T115" s="875"/>
    </row>
    <row r="116" spans="1:20" ht="16.5" customHeight="1" thickBot="1" x14ac:dyDescent="0.3">
      <c r="A116" s="968"/>
      <c r="B116" s="969"/>
      <c r="C116" s="970"/>
      <c r="D116" s="883"/>
      <c r="E116" s="884"/>
      <c r="F116" s="884"/>
      <c r="G116" s="890"/>
      <c r="H116" s="890"/>
      <c r="I116" s="890"/>
      <c r="J116" s="891"/>
      <c r="K116" s="1193"/>
      <c r="L116" s="1194"/>
      <c r="M116" s="1183"/>
      <c r="N116" s="1183"/>
      <c r="O116" s="1183"/>
      <c r="P116" s="1215"/>
      <c r="Q116" s="1183"/>
      <c r="R116" s="1193"/>
      <c r="S116" s="1194"/>
      <c r="T116" s="875"/>
    </row>
    <row r="117" spans="1:20" x14ac:dyDescent="0.2">
      <c r="K117" s="486"/>
      <c r="L117" s="486"/>
      <c r="N117" s="484">
        <f>SUM(N32:N116)</f>
        <v>3193.518</v>
      </c>
      <c r="O117" s="484">
        <f>SUM(O32:O116)</f>
        <v>3193.518</v>
      </c>
      <c r="P117" s="484">
        <f>M115+N117+O117</f>
        <v>32106.455999999998</v>
      </c>
    </row>
  </sheetData>
  <mergeCells count="272">
    <mergeCell ref="Q115:Q116"/>
    <mergeCell ref="R115:S116"/>
    <mergeCell ref="A114:C114"/>
    <mergeCell ref="D114:J114"/>
    <mergeCell ref="K114:L114"/>
    <mergeCell ref="R114:S114"/>
    <mergeCell ref="A115:C116"/>
    <mergeCell ref="K115:L116"/>
    <mergeCell ref="M115:M116"/>
    <mergeCell ref="N115:N116"/>
    <mergeCell ref="O115:O116"/>
    <mergeCell ref="P115:P116"/>
    <mergeCell ref="A112:C112"/>
    <mergeCell ref="D112:J112"/>
    <mergeCell ref="K112:L112"/>
    <mergeCell ref="R112:S112"/>
    <mergeCell ref="A113:C113"/>
    <mergeCell ref="D113:J113"/>
    <mergeCell ref="K113:L113"/>
    <mergeCell ref="R113:S113"/>
    <mergeCell ref="A110:C110"/>
    <mergeCell ref="D110:J110"/>
    <mergeCell ref="K110:L110"/>
    <mergeCell ref="R110:S110"/>
    <mergeCell ref="A111:C111"/>
    <mergeCell ref="D111:J111"/>
    <mergeCell ref="K111:L111"/>
    <mergeCell ref="R111:S111"/>
    <mergeCell ref="A108:C108"/>
    <mergeCell ref="D108:J108"/>
    <mergeCell ref="K108:L108"/>
    <mergeCell ref="R108:S108"/>
    <mergeCell ref="A109:C109"/>
    <mergeCell ref="D109:J109"/>
    <mergeCell ref="K109:L109"/>
    <mergeCell ref="R109:S109"/>
    <mergeCell ref="A106:C106"/>
    <mergeCell ref="D106:J106"/>
    <mergeCell ref="K106:L106"/>
    <mergeCell ref="R106:S106"/>
    <mergeCell ref="A107:C107"/>
    <mergeCell ref="D107:J107"/>
    <mergeCell ref="Q102:Q103"/>
    <mergeCell ref="R102:S104"/>
    <mergeCell ref="A105:C105"/>
    <mergeCell ref="D105:J105"/>
    <mergeCell ref="K105:L105"/>
    <mergeCell ref="R105:S105"/>
    <mergeCell ref="A102:C103"/>
    <mergeCell ref="K102:L104"/>
    <mergeCell ref="M102:M103"/>
    <mergeCell ref="N102:N103"/>
    <mergeCell ref="O102:O103"/>
    <mergeCell ref="P102:P103"/>
    <mergeCell ref="Q98:Q99"/>
    <mergeCell ref="R98:S99"/>
    <mergeCell ref="A100:C101"/>
    <mergeCell ref="K100:L101"/>
    <mergeCell ref="M100:M101"/>
    <mergeCell ref="N100:N101"/>
    <mergeCell ref="O100:O101"/>
    <mergeCell ref="P100:P101"/>
    <mergeCell ref="Q100:Q101"/>
    <mergeCell ref="R100:S101"/>
    <mergeCell ref="A98:C99"/>
    <mergeCell ref="K98:L99"/>
    <mergeCell ref="M98:M99"/>
    <mergeCell ref="N98:N99"/>
    <mergeCell ref="O98:O99"/>
    <mergeCell ref="P98:P99"/>
    <mergeCell ref="A94:C95"/>
    <mergeCell ref="D94:J95"/>
    <mergeCell ref="K94:L95"/>
    <mergeCell ref="R94:S95"/>
    <mergeCell ref="A96:C97"/>
    <mergeCell ref="D96:J97"/>
    <mergeCell ref="K96:L97"/>
    <mergeCell ref="R96:S97"/>
    <mergeCell ref="Q85:Q89"/>
    <mergeCell ref="R85:S89"/>
    <mergeCell ref="A90:C92"/>
    <mergeCell ref="K90:L93"/>
    <mergeCell ref="M90:M92"/>
    <mergeCell ref="N90:N92"/>
    <mergeCell ref="O90:O92"/>
    <mergeCell ref="P90:P92"/>
    <mergeCell ref="Q90:Q92"/>
    <mergeCell ref="R90:S93"/>
    <mergeCell ref="A84:C84"/>
    <mergeCell ref="K84:L84"/>
    <mergeCell ref="R84:S84"/>
    <mergeCell ref="A85:C89"/>
    <mergeCell ref="K85:L89"/>
    <mergeCell ref="M85:M89"/>
    <mergeCell ref="N85:N89"/>
    <mergeCell ref="O85:O89"/>
    <mergeCell ref="P85:P89"/>
    <mergeCell ref="A81:C81"/>
    <mergeCell ref="K81:L81"/>
    <mergeCell ref="R81:S81"/>
    <mergeCell ref="A82:C83"/>
    <mergeCell ref="K82:L83"/>
    <mergeCell ref="M82:M83"/>
    <mergeCell ref="N82:N83"/>
    <mergeCell ref="O82:O83"/>
    <mergeCell ref="P82:P83"/>
    <mergeCell ref="Q82:Q83"/>
    <mergeCell ref="R82:S83"/>
    <mergeCell ref="Q76:Q77"/>
    <mergeCell ref="R76:S77"/>
    <mergeCell ref="A78:C80"/>
    <mergeCell ref="K78:L80"/>
    <mergeCell ref="M78:M80"/>
    <mergeCell ref="N78:N80"/>
    <mergeCell ref="O78:O80"/>
    <mergeCell ref="P78:P80"/>
    <mergeCell ref="Q78:Q80"/>
    <mergeCell ref="R78:S80"/>
    <mergeCell ref="A76:C77"/>
    <mergeCell ref="K76:L77"/>
    <mergeCell ref="M76:M77"/>
    <mergeCell ref="N76:N77"/>
    <mergeCell ref="O76:O77"/>
    <mergeCell ref="P76:P77"/>
    <mergeCell ref="Q68:Q71"/>
    <mergeCell ref="R68:S71"/>
    <mergeCell ref="A72:C75"/>
    <mergeCell ref="K72:L75"/>
    <mergeCell ref="M72:M75"/>
    <mergeCell ref="N72:N75"/>
    <mergeCell ref="O72:O75"/>
    <mergeCell ref="P72:P75"/>
    <mergeCell ref="Q72:Q75"/>
    <mergeCell ref="R72:S75"/>
    <mergeCell ref="A68:C71"/>
    <mergeCell ref="K68:L71"/>
    <mergeCell ref="M68:M71"/>
    <mergeCell ref="N68:N71"/>
    <mergeCell ref="O68:O71"/>
    <mergeCell ref="P68:P71"/>
    <mergeCell ref="A64:C67"/>
    <mergeCell ref="K64:L67"/>
    <mergeCell ref="M64:M67"/>
    <mergeCell ref="N64:N67"/>
    <mergeCell ref="O64:O67"/>
    <mergeCell ref="P64:P67"/>
    <mergeCell ref="Q64:Q67"/>
    <mergeCell ref="R64:S67"/>
    <mergeCell ref="A60:C63"/>
    <mergeCell ref="K60:L63"/>
    <mergeCell ref="M60:M63"/>
    <mergeCell ref="N60:N63"/>
    <mergeCell ref="O60:O63"/>
    <mergeCell ref="P60:P63"/>
    <mergeCell ref="A57:C59"/>
    <mergeCell ref="K57:L59"/>
    <mergeCell ref="M57:M59"/>
    <mergeCell ref="N57:N59"/>
    <mergeCell ref="O57:O59"/>
    <mergeCell ref="P57:P59"/>
    <mergeCell ref="Q57:Q59"/>
    <mergeCell ref="R57:S59"/>
    <mergeCell ref="Q60:Q63"/>
    <mergeCell ref="R60:S63"/>
    <mergeCell ref="P51:P52"/>
    <mergeCell ref="Q51:Q52"/>
    <mergeCell ref="R51:S52"/>
    <mergeCell ref="A53:C56"/>
    <mergeCell ref="K53:L56"/>
    <mergeCell ref="M53:M56"/>
    <mergeCell ref="N53:N56"/>
    <mergeCell ref="O53:O56"/>
    <mergeCell ref="P53:P56"/>
    <mergeCell ref="Q53:Q56"/>
    <mergeCell ref="A51:C52"/>
    <mergeCell ref="D51:J52"/>
    <mergeCell ref="K51:L52"/>
    <mergeCell ref="M51:M52"/>
    <mergeCell ref="N51:N52"/>
    <mergeCell ref="O51:O52"/>
    <mergeCell ref="R53:S56"/>
    <mergeCell ref="A49:C49"/>
    <mergeCell ref="K49:L49"/>
    <mergeCell ref="R49:S49"/>
    <mergeCell ref="A50:C50"/>
    <mergeCell ref="K50:L50"/>
    <mergeCell ref="R50:S50"/>
    <mergeCell ref="P45:P46"/>
    <mergeCell ref="Q45:Q46"/>
    <mergeCell ref="R45:S46"/>
    <mergeCell ref="A48:C48"/>
    <mergeCell ref="K48:L48"/>
    <mergeCell ref="R48:S48"/>
    <mergeCell ref="A45:C46"/>
    <mergeCell ref="D45:J46"/>
    <mergeCell ref="K45:L46"/>
    <mergeCell ref="M45:M46"/>
    <mergeCell ref="N45:N46"/>
    <mergeCell ref="O45:O46"/>
    <mergeCell ref="O41:O42"/>
    <mergeCell ref="P41:P42"/>
    <mergeCell ref="Q41:Q42"/>
    <mergeCell ref="R41:S42"/>
    <mergeCell ref="A44:C44"/>
    <mergeCell ref="D44:J44"/>
    <mergeCell ref="K44:L44"/>
    <mergeCell ref="R44:S44"/>
    <mergeCell ref="R38:S39"/>
    <mergeCell ref="A40:C40"/>
    <mergeCell ref="D40:J40"/>
    <mergeCell ref="K40:L40"/>
    <mergeCell ref="R40:S40"/>
    <mergeCell ref="A41:C42"/>
    <mergeCell ref="D41:J42"/>
    <mergeCell ref="K41:L42"/>
    <mergeCell ref="M41:M42"/>
    <mergeCell ref="N41:N42"/>
    <mergeCell ref="A38:C39"/>
    <mergeCell ref="D38:J39"/>
    <mergeCell ref="K38:L39"/>
    <mergeCell ref="M38:M39"/>
    <mergeCell ref="N38:N39"/>
    <mergeCell ref="O38:O39"/>
    <mergeCell ref="P38:P39"/>
    <mergeCell ref="Q38:Q39"/>
    <mergeCell ref="A36:C37"/>
    <mergeCell ref="K36:L37"/>
    <mergeCell ref="M36:M37"/>
    <mergeCell ref="N36:N37"/>
    <mergeCell ref="O36:O37"/>
    <mergeCell ref="P36:P37"/>
    <mergeCell ref="R32:S33"/>
    <mergeCell ref="K34:L35"/>
    <mergeCell ref="M34:M35"/>
    <mergeCell ref="N34:N35"/>
    <mergeCell ref="O34:O35"/>
    <mergeCell ref="P34:P35"/>
    <mergeCell ref="Q34:Q35"/>
    <mergeCell ref="R34:S35"/>
    <mergeCell ref="Q36:Q37"/>
    <mergeCell ref="R36:S37"/>
    <mergeCell ref="A32:C33"/>
    <mergeCell ref="D32:J33"/>
    <mergeCell ref="K32:L33"/>
    <mergeCell ref="M32:M33"/>
    <mergeCell ref="N32:N33"/>
    <mergeCell ref="O32:O33"/>
    <mergeCell ref="P32:P33"/>
    <mergeCell ref="Q32:Q33"/>
    <mergeCell ref="K12:T12"/>
    <mergeCell ref="K13:T13"/>
    <mergeCell ref="J14:T14"/>
    <mergeCell ref="K15:T15"/>
    <mergeCell ref="K16:T16"/>
    <mergeCell ref="K19:T19"/>
    <mergeCell ref="R30:S31"/>
    <mergeCell ref="T30:T31"/>
    <mergeCell ref="A31:C31"/>
    <mergeCell ref="K21:T21"/>
    <mergeCell ref="A27:L27"/>
    <mergeCell ref="A30:C30"/>
    <mergeCell ref="D30:J31"/>
    <mergeCell ref="K30:L31"/>
    <mergeCell ref="M30:M31"/>
    <mergeCell ref="N30:N31"/>
    <mergeCell ref="O30:O31"/>
    <mergeCell ref="P30:P31"/>
    <mergeCell ref="Q30:Q31"/>
    <mergeCell ref="S29:T29"/>
    <mergeCell ref="A25:S25"/>
    <mergeCell ref="A26:S26"/>
    <mergeCell ref="A28:S28"/>
  </mergeCells>
  <printOptions horizontalCentered="1"/>
  <pageMargins left="0.95" right="0.26" top="0.26" bottom="0.17" header="0.28000000000000003" footer="0.17"/>
  <pageSetup paperSize="9" scale="5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518"/>
  <sheetViews>
    <sheetView topLeftCell="A228" zoomScaleNormal="100" zoomScaleSheetLayoutView="50" workbookViewId="0">
      <selection activeCell="B292" sqref="B292"/>
    </sheetView>
  </sheetViews>
  <sheetFormatPr defaultColWidth="9.140625" defaultRowHeight="12.75" x14ac:dyDescent="0.2"/>
  <cols>
    <col min="1" max="1" width="8.85546875" style="1" customWidth="1"/>
    <col min="2" max="2" width="60.28515625" style="6" customWidth="1"/>
    <col min="3" max="3" width="10" style="5" hidden="1" customWidth="1"/>
    <col min="4" max="4" width="9.28515625" style="4" hidden="1" customWidth="1"/>
    <col min="5" max="5" width="10.42578125" style="4" hidden="1" customWidth="1"/>
    <col min="6" max="6" width="13.28515625" style="4" customWidth="1"/>
    <col min="7" max="8" width="10.28515625" style="4" customWidth="1"/>
    <col min="9" max="9" width="10.42578125" style="4" customWidth="1"/>
    <col min="10" max="10" width="22.140625" style="384" hidden="1" customWidth="1"/>
    <col min="11" max="11" width="14.7109375" style="384" hidden="1" customWidth="1"/>
    <col min="12" max="12" width="15.85546875" style="384" hidden="1" customWidth="1"/>
    <col min="13" max="13" width="18.7109375" style="384" hidden="1" customWidth="1"/>
    <col min="14" max="14" width="22.140625" style="384" customWidth="1"/>
    <col min="15" max="16" width="22.140625" style="384" hidden="1" customWidth="1"/>
    <col min="17" max="17" width="10.85546875" style="2" customWidth="1"/>
    <col min="18" max="24" width="9.140625" style="2" customWidth="1"/>
    <col min="25" max="256" width="9.140625" style="1"/>
    <col min="257" max="257" width="8.85546875" style="1" customWidth="1"/>
    <col min="258" max="258" width="60.28515625" style="1" customWidth="1"/>
    <col min="259" max="261" width="0" style="1" hidden="1" customWidth="1"/>
    <col min="262" max="262" width="13.28515625" style="1" customWidth="1"/>
    <col min="263" max="264" width="10.28515625" style="1" customWidth="1"/>
    <col min="265" max="265" width="10.42578125" style="1" customWidth="1"/>
    <col min="266" max="269" width="0" style="1" hidden="1" customWidth="1"/>
    <col min="270" max="270" width="22.140625" style="1" customWidth="1"/>
    <col min="271" max="272" width="0" style="1" hidden="1" customWidth="1"/>
    <col min="273" max="280" width="9.140625" style="1" customWidth="1"/>
    <col min="281" max="512" width="9.140625" style="1"/>
    <col min="513" max="513" width="8.85546875" style="1" customWidth="1"/>
    <col min="514" max="514" width="60.28515625" style="1" customWidth="1"/>
    <col min="515" max="517" width="0" style="1" hidden="1" customWidth="1"/>
    <col min="518" max="518" width="13.28515625" style="1" customWidth="1"/>
    <col min="519" max="520" width="10.28515625" style="1" customWidth="1"/>
    <col min="521" max="521" width="10.42578125" style="1" customWidth="1"/>
    <col min="522" max="525" width="0" style="1" hidden="1" customWidth="1"/>
    <col min="526" max="526" width="22.140625" style="1" customWidth="1"/>
    <col min="527" max="528" width="0" style="1" hidden="1" customWidth="1"/>
    <col min="529" max="536" width="9.140625" style="1" customWidth="1"/>
    <col min="537" max="768" width="9.140625" style="1"/>
    <col min="769" max="769" width="8.85546875" style="1" customWidth="1"/>
    <col min="770" max="770" width="60.28515625" style="1" customWidth="1"/>
    <col min="771" max="773" width="0" style="1" hidden="1" customWidth="1"/>
    <col min="774" max="774" width="13.28515625" style="1" customWidth="1"/>
    <col min="775" max="776" width="10.28515625" style="1" customWidth="1"/>
    <col min="777" max="777" width="10.42578125" style="1" customWidth="1"/>
    <col min="778" max="781" width="0" style="1" hidden="1" customWidth="1"/>
    <col min="782" max="782" width="22.140625" style="1" customWidth="1"/>
    <col min="783" max="784" width="0" style="1" hidden="1" customWidth="1"/>
    <col min="785" max="792" width="9.140625" style="1" customWidth="1"/>
    <col min="793" max="1024" width="9.140625" style="1"/>
    <col min="1025" max="1025" width="8.85546875" style="1" customWidth="1"/>
    <col min="1026" max="1026" width="60.28515625" style="1" customWidth="1"/>
    <col min="1027" max="1029" width="0" style="1" hidden="1" customWidth="1"/>
    <col min="1030" max="1030" width="13.28515625" style="1" customWidth="1"/>
    <col min="1031" max="1032" width="10.28515625" style="1" customWidth="1"/>
    <col min="1033" max="1033" width="10.42578125" style="1" customWidth="1"/>
    <col min="1034" max="1037" width="0" style="1" hidden="1" customWidth="1"/>
    <col min="1038" max="1038" width="22.140625" style="1" customWidth="1"/>
    <col min="1039" max="1040" width="0" style="1" hidden="1" customWidth="1"/>
    <col min="1041" max="1048" width="9.140625" style="1" customWidth="1"/>
    <col min="1049" max="1280" width="9.140625" style="1"/>
    <col min="1281" max="1281" width="8.85546875" style="1" customWidth="1"/>
    <col min="1282" max="1282" width="60.28515625" style="1" customWidth="1"/>
    <col min="1283" max="1285" width="0" style="1" hidden="1" customWidth="1"/>
    <col min="1286" max="1286" width="13.28515625" style="1" customWidth="1"/>
    <col min="1287" max="1288" width="10.28515625" style="1" customWidth="1"/>
    <col min="1289" max="1289" width="10.42578125" style="1" customWidth="1"/>
    <col min="1290" max="1293" width="0" style="1" hidden="1" customWidth="1"/>
    <col min="1294" max="1294" width="22.140625" style="1" customWidth="1"/>
    <col min="1295" max="1296" width="0" style="1" hidden="1" customWidth="1"/>
    <col min="1297" max="1304" width="9.140625" style="1" customWidth="1"/>
    <col min="1305" max="1536" width="9.140625" style="1"/>
    <col min="1537" max="1537" width="8.85546875" style="1" customWidth="1"/>
    <col min="1538" max="1538" width="60.28515625" style="1" customWidth="1"/>
    <col min="1539" max="1541" width="0" style="1" hidden="1" customWidth="1"/>
    <col min="1542" max="1542" width="13.28515625" style="1" customWidth="1"/>
    <col min="1543" max="1544" width="10.28515625" style="1" customWidth="1"/>
    <col min="1545" max="1545" width="10.42578125" style="1" customWidth="1"/>
    <col min="1546" max="1549" width="0" style="1" hidden="1" customWidth="1"/>
    <col min="1550" max="1550" width="22.140625" style="1" customWidth="1"/>
    <col min="1551" max="1552" width="0" style="1" hidden="1" customWidth="1"/>
    <col min="1553" max="1560" width="9.140625" style="1" customWidth="1"/>
    <col min="1561" max="1792" width="9.140625" style="1"/>
    <col min="1793" max="1793" width="8.85546875" style="1" customWidth="1"/>
    <col min="1794" max="1794" width="60.28515625" style="1" customWidth="1"/>
    <col min="1795" max="1797" width="0" style="1" hidden="1" customWidth="1"/>
    <col min="1798" max="1798" width="13.28515625" style="1" customWidth="1"/>
    <col min="1799" max="1800" width="10.28515625" style="1" customWidth="1"/>
    <col min="1801" max="1801" width="10.42578125" style="1" customWidth="1"/>
    <col min="1802" max="1805" width="0" style="1" hidden="1" customWidth="1"/>
    <col min="1806" max="1806" width="22.140625" style="1" customWidth="1"/>
    <col min="1807" max="1808" width="0" style="1" hidden="1" customWidth="1"/>
    <col min="1809" max="1816" width="9.140625" style="1" customWidth="1"/>
    <col min="1817" max="2048" width="9.140625" style="1"/>
    <col min="2049" max="2049" width="8.85546875" style="1" customWidth="1"/>
    <col min="2050" max="2050" width="60.28515625" style="1" customWidth="1"/>
    <col min="2051" max="2053" width="0" style="1" hidden="1" customWidth="1"/>
    <col min="2054" max="2054" width="13.28515625" style="1" customWidth="1"/>
    <col min="2055" max="2056" width="10.28515625" style="1" customWidth="1"/>
    <col min="2057" max="2057" width="10.42578125" style="1" customWidth="1"/>
    <col min="2058" max="2061" width="0" style="1" hidden="1" customWidth="1"/>
    <col min="2062" max="2062" width="22.140625" style="1" customWidth="1"/>
    <col min="2063" max="2064" width="0" style="1" hidden="1" customWidth="1"/>
    <col min="2065" max="2072" width="9.140625" style="1" customWidth="1"/>
    <col min="2073" max="2304" width="9.140625" style="1"/>
    <col min="2305" max="2305" width="8.85546875" style="1" customWidth="1"/>
    <col min="2306" max="2306" width="60.28515625" style="1" customWidth="1"/>
    <col min="2307" max="2309" width="0" style="1" hidden="1" customWidth="1"/>
    <col min="2310" max="2310" width="13.28515625" style="1" customWidth="1"/>
    <col min="2311" max="2312" width="10.28515625" style="1" customWidth="1"/>
    <col min="2313" max="2313" width="10.42578125" style="1" customWidth="1"/>
    <col min="2314" max="2317" width="0" style="1" hidden="1" customWidth="1"/>
    <col min="2318" max="2318" width="22.140625" style="1" customWidth="1"/>
    <col min="2319" max="2320" width="0" style="1" hidden="1" customWidth="1"/>
    <col min="2321" max="2328" width="9.140625" style="1" customWidth="1"/>
    <col min="2329" max="2560" width="9.140625" style="1"/>
    <col min="2561" max="2561" width="8.85546875" style="1" customWidth="1"/>
    <col min="2562" max="2562" width="60.28515625" style="1" customWidth="1"/>
    <col min="2563" max="2565" width="0" style="1" hidden="1" customWidth="1"/>
    <col min="2566" max="2566" width="13.28515625" style="1" customWidth="1"/>
    <col min="2567" max="2568" width="10.28515625" style="1" customWidth="1"/>
    <col min="2569" max="2569" width="10.42578125" style="1" customWidth="1"/>
    <col min="2570" max="2573" width="0" style="1" hidden="1" customWidth="1"/>
    <col min="2574" max="2574" width="22.140625" style="1" customWidth="1"/>
    <col min="2575" max="2576" width="0" style="1" hidden="1" customWidth="1"/>
    <col min="2577" max="2584" width="9.140625" style="1" customWidth="1"/>
    <col min="2585" max="2816" width="9.140625" style="1"/>
    <col min="2817" max="2817" width="8.85546875" style="1" customWidth="1"/>
    <col min="2818" max="2818" width="60.28515625" style="1" customWidth="1"/>
    <col min="2819" max="2821" width="0" style="1" hidden="1" customWidth="1"/>
    <col min="2822" max="2822" width="13.28515625" style="1" customWidth="1"/>
    <col min="2823" max="2824" width="10.28515625" style="1" customWidth="1"/>
    <col min="2825" max="2825" width="10.42578125" style="1" customWidth="1"/>
    <col min="2826" max="2829" width="0" style="1" hidden="1" customWidth="1"/>
    <col min="2830" max="2830" width="22.140625" style="1" customWidth="1"/>
    <col min="2831" max="2832" width="0" style="1" hidden="1" customWidth="1"/>
    <col min="2833" max="2840" width="9.140625" style="1" customWidth="1"/>
    <col min="2841" max="3072" width="9.140625" style="1"/>
    <col min="3073" max="3073" width="8.85546875" style="1" customWidth="1"/>
    <col min="3074" max="3074" width="60.28515625" style="1" customWidth="1"/>
    <col min="3075" max="3077" width="0" style="1" hidden="1" customWidth="1"/>
    <col min="3078" max="3078" width="13.28515625" style="1" customWidth="1"/>
    <col min="3079" max="3080" width="10.28515625" style="1" customWidth="1"/>
    <col min="3081" max="3081" width="10.42578125" style="1" customWidth="1"/>
    <col min="3082" max="3085" width="0" style="1" hidden="1" customWidth="1"/>
    <col min="3086" max="3086" width="22.140625" style="1" customWidth="1"/>
    <col min="3087" max="3088" width="0" style="1" hidden="1" customWidth="1"/>
    <col min="3089" max="3096" width="9.140625" style="1" customWidth="1"/>
    <col min="3097" max="3328" width="9.140625" style="1"/>
    <col min="3329" max="3329" width="8.85546875" style="1" customWidth="1"/>
    <col min="3330" max="3330" width="60.28515625" style="1" customWidth="1"/>
    <col min="3331" max="3333" width="0" style="1" hidden="1" customWidth="1"/>
    <col min="3334" max="3334" width="13.28515625" style="1" customWidth="1"/>
    <col min="3335" max="3336" width="10.28515625" style="1" customWidth="1"/>
    <col min="3337" max="3337" width="10.42578125" style="1" customWidth="1"/>
    <col min="3338" max="3341" width="0" style="1" hidden="1" customWidth="1"/>
    <col min="3342" max="3342" width="22.140625" style="1" customWidth="1"/>
    <col min="3343" max="3344" width="0" style="1" hidden="1" customWidth="1"/>
    <col min="3345" max="3352" width="9.140625" style="1" customWidth="1"/>
    <col min="3353" max="3584" width="9.140625" style="1"/>
    <col min="3585" max="3585" width="8.85546875" style="1" customWidth="1"/>
    <col min="3586" max="3586" width="60.28515625" style="1" customWidth="1"/>
    <col min="3587" max="3589" width="0" style="1" hidden="1" customWidth="1"/>
    <col min="3590" max="3590" width="13.28515625" style="1" customWidth="1"/>
    <col min="3591" max="3592" width="10.28515625" style="1" customWidth="1"/>
    <col min="3593" max="3593" width="10.42578125" style="1" customWidth="1"/>
    <col min="3594" max="3597" width="0" style="1" hidden="1" customWidth="1"/>
    <col min="3598" max="3598" width="22.140625" style="1" customWidth="1"/>
    <col min="3599" max="3600" width="0" style="1" hidden="1" customWidth="1"/>
    <col min="3601" max="3608" width="9.140625" style="1" customWidth="1"/>
    <col min="3609" max="3840" width="9.140625" style="1"/>
    <col min="3841" max="3841" width="8.85546875" style="1" customWidth="1"/>
    <col min="3842" max="3842" width="60.28515625" style="1" customWidth="1"/>
    <col min="3843" max="3845" width="0" style="1" hidden="1" customWidth="1"/>
    <col min="3846" max="3846" width="13.28515625" style="1" customWidth="1"/>
    <col min="3847" max="3848" width="10.28515625" style="1" customWidth="1"/>
    <col min="3849" max="3849" width="10.42578125" style="1" customWidth="1"/>
    <col min="3850" max="3853" width="0" style="1" hidden="1" customWidth="1"/>
    <col min="3854" max="3854" width="22.140625" style="1" customWidth="1"/>
    <col min="3855" max="3856" width="0" style="1" hidden="1" customWidth="1"/>
    <col min="3857" max="3864" width="9.140625" style="1" customWidth="1"/>
    <col min="3865" max="4096" width="9.140625" style="1"/>
    <col min="4097" max="4097" width="8.85546875" style="1" customWidth="1"/>
    <col min="4098" max="4098" width="60.28515625" style="1" customWidth="1"/>
    <col min="4099" max="4101" width="0" style="1" hidden="1" customWidth="1"/>
    <col min="4102" max="4102" width="13.28515625" style="1" customWidth="1"/>
    <col min="4103" max="4104" width="10.28515625" style="1" customWidth="1"/>
    <col min="4105" max="4105" width="10.42578125" style="1" customWidth="1"/>
    <col min="4106" max="4109" width="0" style="1" hidden="1" customWidth="1"/>
    <col min="4110" max="4110" width="22.140625" style="1" customWidth="1"/>
    <col min="4111" max="4112" width="0" style="1" hidden="1" customWidth="1"/>
    <col min="4113" max="4120" width="9.140625" style="1" customWidth="1"/>
    <col min="4121" max="4352" width="9.140625" style="1"/>
    <col min="4353" max="4353" width="8.85546875" style="1" customWidth="1"/>
    <col min="4354" max="4354" width="60.28515625" style="1" customWidth="1"/>
    <col min="4355" max="4357" width="0" style="1" hidden="1" customWidth="1"/>
    <col min="4358" max="4358" width="13.28515625" style="1" customWidth="1"/>
    <col min="4359" max="4360" width="10.28515625" style="1" customWidth="1"/>
    <col min="4361" max="4361" width="10.42578125" style="1" customWidth="1"/>
    <col min="4362" max="4365" width="0" style="1" hidden="1" customWidth="1"/>
    <col min="4366" max="4366" width="22.140625" style="1" customWidth="1"/>
    <col min="4367" max="4368" width="0" style="1" hidden="1" customWidth="1"/>
    <col min="4369" max="4376" width="9.140625" style="1" customWidth="1"/>
    <col min="4377" max="4608" width="9.140625" style="1"/>
    <col min="4609" max="4609" width="8.85546875" style="1" customWidth="1"/>
    <col min="4610" max="4610" width="60.28515625" style="1" customWidth="1"/>
    <col min="4611" max="4613" width="0" style="1" hidden="1" customWidth="1"/>
    <col min="4614" max="4614" width="13.28515625" style="1" customWidth="1"/>
    <col min="4615" max="4616" width="10.28515625" style="1" customWidth="1"/>
    <col min="4617" max="4617" width="10.42578125" style="1" customWidth="1"/>
    <col min="4618" max="4621" width="0" style="1" hidden="1" customWidth="1"/>
    <col min="4622" max="4622" width="22.140625" style="1" customWidth="1"/>
    <col min="4623" max="4624" width="0" style="1" hidden="1" customWidth="1"/>
    <col min="4625" max="4632" width="9.140625" style="1" customWidth="1"/>
    <col min="4633" max="4864" width="9.140625" style="1"/>
    <col min="4865" max="4865" width="8.85546875" style="1" customWidth="1"/>
    <col min="4866" max="4866" width="60.28515625" style="1" customWidth="1"/>
    <col min="4867" max="4869" width="0" style="1" hidden="1" customWidth="1"/>
    <col min="4870" max="4870" width="13.28515625" style="1" customWidth="1"/>
    <col min="4871" max="4872" width="10.28515625" style="1" customWidth="1"/>
    <col min="4873" max="4873" width="10.42578125" style="1" customWidth="1"/>
    <col min="4874" max="4877" width="0" style="1" hidden="1" customWidth="1"/>
    <col min="4878" max="4878" width="22.140625" style="1" customWidth="1"/>
    <col min="4879" max="4880" width="0" style="1" hidden="1" customWidth="1"/>
    <col min="4881" max="4888" width="9.140625" style="1" customWidth="1"/>
    <col min="4889" max="5120" width="9.140625" style="1"/>
    <col min="5121" max="5121" width="8.85546875" style="1" customWidth="1"/>
    <col min="5122" max="5122" width="60.28515625" style="1" customWidth="1"/>
    <col min="5123" max="5125" width="0" style="1" hidden="1" customWidth="1"/>
    <col min="5126" max="5126" width="13.28515625" style="1" customWidth="1"/>
    <col min="5127" max="5128" width="10.28515625" style="1" customWidth="1"/>
    <col min="5129" max="5129" width="10.42578125" style="1" customWidth="1"/>
    <col min="5130" max="5133" width="0" style="1" hidden="1" customWidth="1"/>
    <col min="5134" max="5134" width="22.140625" style="1" customWidth="1"/>
    <col min="5135" max="5136" width="0" style="1" hidden="1" customWidth="1"/>
    <col min="5137" max="5144" width="9.140625" style="1" customWidth="1"/>
    <col min="5145" max="5376" width="9.140625" style="1"/>
    <col min="5377" max="5377" width="8.85546875" style="1" customWidth="1"/>
    <col min="5378" max="5378" width="60.28515625" style="1" customWidth="1"/>
    <col min="5379" max="5381" width="0" style="1" hidden="1" customWidth="1"/>
    <col min="5382" max="5382" width="13.28515625" style="1" customWidth="1"/>
    <col min="5383" max="5384" width="10.28515625" style="1" customWidth="1"/>
    <col min="5385" max="5385" width="10.42578125" style="1" customWidth="1"/>
    <col min="5386" max="5389" width="0" style="1" hidden="1" customWidth="1"/>
    <col min="5390" max="5390" width="22.140625" style="1" customWidth="1"/>
    <col min="5391" max="5392" width="0" style="1" hidden="1" customWidth="1"/>
    <col min="5393" max="5400" width="9.140625" style="1" customWidth="1"/>
    <col min="5401" max="5632" width="9.140625" style="1"/>
    <col min="5633" max="5633" width="8.85546875" style="1" customWidth="1"/>
    <col min="5634" max="5634" width="60.28515625" style="1" customWidth="1"/>
    <col min="5635" max="5637" width="0" style="1" hidden="1" customWidth="1"/>
    <col min="5638" max="5638" width="13.28515625" style="1" customWidth="1"/>
    <col min="5639" max="5640" width="10.28515625" style="1" customWidth="1"/>
    <col min="5641" max="5641" width="10.42578125" style="1" customWidth="1"/>
    <col min="5642" max="5645" width="0" style="1" hidden="1" customWidth="1"/>
    <col min="5646" max="5646" width="22.140625" style="1" customWidth="1"/>
    <col min="5647" max="5648" width="0" style="1" hidden="1" customWidth="1"/>
    <col min="5649" max="5656" width="9.140625" style="1" customWidth="1"/>
    <col min="5657" max="5888" width="9.140625" style="1"/>
    <col min="5889" max="5889" width="8.85546875" style="1" customWidth="1"/>
    <col min="5890" max="5890" width="60.28515625" style="1" customWidth="1"/>
    <col min="5891" max="5893" width="0" style="1" hidden="1" customWidth="1"/>
    <col min="5894" max="5894" width="13.28515625" style="1" customWidth="1"/>
    <col min="5895" max="5896" width="10.28515625" style="1" customWidth="1"/>
    <col min="5897" max="5897" width="10.42578125" style="1" customWidth="1"/>
    <col min="5898" max="5901" width="0" style="1" hidden="1" customWidth="1"/>
    <col min="5902" max="5902" width="22.140625" style="1" customWidth="1"/>
    <col min="5903" max="5904" width="0" style="1" hidden="1" customWidth="1"/>
    <col min="5905" max="5912" width="9.140625" style="1" customWidth="1"/>
    <col min="5913" max="6144" width="9.140625" style="1"/>
    <col min="6145" max="6145" width="8.85546875" style="1" customWidth="1"/>
    <col min="6146" max="6146" width="60.28515625" style="1" customWidth="1"/>
    <col min="6147" max="6149" width="0" style="1" hidden="1" customWidth="1"/>
    <col min="6150" max="6150" width="13.28515625" style="1" customWidth="1"/>
    <col min="6151" max="6152" width="10.28515625" style="1" customWidth="1"/>
    <col min="6153" max="6153" width="10.42578125" style="1" customWidth="1"/>
    <col min="6154" max="6157" width="0" style="1" hidden="1" customWidth="1"/>
    <col min="6158" max="6158" width="22.140625" style="1" customWidth="1"/>
    <col min="6159" max="6160" width="0" style="1" hidden="1" customWidth="1"/>
    <col min="6161" max="6168" width="9.140625" style="1" customWidth="1"/>
    <col min="6169" max="6400" width="9.140625" style="1"/>
    <col min="6401" max="6401" width="8.85546875" style="1" customWidth="1"/>
    <col min="6402" max="6402" width="60.28515625" style="1" customWidth="1"/>
    <col min="6403" max="6405" width="0" style="1" hidden="1" customWidth="1"/>
    <col min="6406" max="6406" width="13.28515625" style="1" customWidth="1"/>
    <col min="6407" max="6408" width="10.28515625" style="1" customWidth="1"/>
    <col min="6409" max="6409" width="10.42578125" style="1" customWidth="1"/>
    <col min="6410" max="6413" width="0" style="1" hidden="1" customWidth="1"/>
    <col min="6414" max="6414" width="22.140625" style="1" customWidth="1"/>
    <col min="6415" max="6416" width="0" style="1" hidden="1" customWidth="1"/>
    <col min="6417" max="6424" width="9.140625" style="1" customWidth="1"/>
    <col min="6425" max="6656" width="9.140625" style="1"/>
    <col min="6657" max="6657" width="8.85546875" style="1" customWidth="1"/>
    <col min="6658" max="6658" width="60.28515625" style="1" customWidth="1"/>
    <col min="6659" max="6661" width="0" style="1" hidden="1" customWidth="1"/>
    <col min="6662" max="6662" width="13.28515625" style="1" customWidth="1"/>
    <col min="6663" max="6664" width="10.28515625" style="1" customWidth="1"/>
    <col min="6665" max="6665" width="10.42578125" style="1" customWidth="1"/>
    <col min="6666" max="6669" width="0" style="1" hidden="1" customWidth="1"/>
    <col min="6670" max="6670" width="22.140625" style="1" customWidth="1"/>
    <col min="6671" max="6672" width="0" style="1" hidden="1" customWidth="1"/>
    <col min="6673" max="6680" width="9.140625" style="1" customWidth="1"/>
    <col min="6681" max="6912" width="9.140625" style="1"/>
    <col min="6913" max="6913" width="8.85546875" style="1" customWidth="1"/>
    <col min="6914" max="6914" width="60.28515625" style="1" customWidth="1"/>
    <col min="6915" max="6917" width="0" style="1" hidden="1" customWidth="1"/>
    <col min="6918" max="6918" width="13.28515625" style="1" customWidth="1"/>
    <col min="6919" max="6920" width="10.28515625" style="1" customWidth="1"/>
    <col min="6921" max="6921" width="10.42578125" style="1" customWidth="1"/>
    <col min="6922" max="6925" width="0" style="1" hidden="1" customWidth="1"/>
    <col min="6926" max="6926" width="22.140625" style="1" customWidth="1"/>
    <col min="6927" max="6928" width="0" style="1" hidden="1" customWidth="1"/>
    <col min="6929" max="6936" width="9.140625" style="1" customWidth="1"/>
    <col min="6937" max="7168" width="9.140625" style="1"/>
    <col min="7169" max="7169" width="8.85546875" style="1" customWidth="1"/>
    <col min="7170" max="7170" width="60.28515625" style="1" customWidth="1"/>
    <col min="7171" max="7173" width="0" style="1" hidden="1" customWidth="1"/>
    <col min="7174" max="7174" width="13.28515625" style="1" customWidth="1"/>
    <col min="7175" max="7176" width="10.28515625" style="1" customWidth="1"/>
    <col min="7177" max="7177" width="10.42578125" style="1" customWidth="1"/>
    <col min="7178" max="7181" width="0" style="1" hidden="1" customWidth="1"/>
    <col min="7182" max="7182" width="22.140625" style="1" customWidth="1"/>
    <col min="7183" max="7184" width="0" style="1" hidden="1" customWidth="1"/>
    <col min="7185" max="7192" width="9.140625" style="1" customWidth="1"/>
    <col min="7193" max="7424" width="9.140625" style="1"/>
    <col min="7425" max="7425" width="8.85546875" style="1" customWidth="1"/>
    <col min="7426" max="7426" width="60.28515625" style="1" customWidth="1"/>
    <col min="7427" max="7429" width="0" style="1" hidden="1" customWidth="1"/>
    <col min="7430" max="7430" width="13.28515625" style="1" customWidth="1"/>
    <col min="7431" max="7432" width="10.28515625" style="1" customWidth="1"/>
    <col min="7433" max="7433" width="10.42578125" style="1" customWidth="1"/>
    <col min="7434" max="7437" width="0" style="1" hidden="1" customWidth="1"/>
    <col min="7438" max="7438" width="22.140625" style="1" customWidth="1"/>
    <col min="7439" max="7440" width="0" style="1" hidden="1" customWidth="1"/>
    <col min="7441" max="7448" width="9.140625" style="1" customWidth="1"/>
    <col min="7449" max="7680" width="9.140625" style="1"/>
    <col min="7681" max="7681" width="8.85546875" style="1" customWidth="1"/>
    <col min="7682" max="7682" width="60.28515625" style="1" customWidth="1"/>
    <col min="7683" max="7685" width="0" style="1" hidden="1" customWidth="1"/>
    <col min="7686" max="7686" width="13.28515625" style="1" customWidth="1"/>
    <col min="7687" max="7688" width="10.28515625" style="1" customWidth="1"/>
    <col min="7689" max="7689" width="10.42578125" style="1" customWidth="1"/>
    <col min="7690" max="7693" width="0" style="1" hidden="1" customWidth="1"/>
    <col min="7694" max="7694" width="22.140625" style="1" customWidth="1"/>
    <col min="7695" max="7696" width="0" style="1" hidden="1" customWidth="1"/>
    <col min="7697" max="7704" width="9.140625" style="1" customWidth="1"/>
    <col min="7705" max="7936" width="9.140625" style="1"/>
    <col min="7937" max="7937" width="8.85546875" style="1" customWidth="1"/>
    <col min="7938" max="7938" width="60.28515625" style="1" customWidth="1"/>
    <col min="7939" max="7941" width="0" style="1" hidden="1" customWidth="1"/>
    <col min="7942" max="7942" width="13.28515625" style="1" customWidth="1"/>
    <col min="7943" max="7944" width="10.28515625" style="1" customWidth="1"/>
    <col min="7945" max="7945" width="10.42578125" style="1" customWidth="1"/>
    <col min="7946" max="7949" width="0" style="1" hidden="1" customWidth="1"/>
    <col min="7950" max="7950" width="22.140625" style="1" customWidth="1"/>
    <col min="7951" max="7952" width="0" style="1" hidden="1" customWidth="1"/>
    <col min="7953" max="7960" width="9.140625" style="1" customWidth="1"/>
    <col min="7961" max="8192" width="9.140625" style="1"/>
    <col min="8193" max="8193" width="8.85546875" style="1" customWidth="1"/>
    <col min="8194" max="8194" width="60.28515625" style="1" customWidth="1"/>
    <col min="8195" max="8197" width="0" style="1" hidden="1" customWidth="1"/>
    <col min="8198" max="8198" width="13.28515625" style="1" customWidth="1"/>
    <col min="8199" max="8200" width="10.28515625" style="1" customWidth="1"/>
    <col min="8201" max="8201" width="10.42578125" style="1" customWidth="1"/>
    <col min="8202" max="8205" width="0" style="1" hidden="1" customWidth="1"/>
    <col min="8206" max="8206" width="22.140625" style="1" customWidth="1"/>
    <col min="8207" max="8208" width="0" style="1" hidden="1" customWidth="1"/>
    <col min="8209" max="8216" width="9.140625" style="1" customWidth="1"/>
    <col min="8217" max="8448" width="9.140625" style="1"/>
    <col min="8449" max="8449" width="8.85546875" style="1" customWidth="1"/>
    <col min="8450" max="8450" width="60.28515625" style="1" customWidth="1"/>
    <col min="8451" max="8453" width="0" style="1" hidden="1" customWidth="1"/>
    <col min="8454" max="8454" width="13.28515625" style="1" customWidth="1"/>
    <col min="8455" max="8456" width="10.28515625" style="1" customWidth="1"/>
    <col min="8457" max="8457" width="10.42578125" style="1" customWidth="1"/>
    <col min="8458" max="8461" width="0" style="1" hidden="1" customWidth="1"/>
    <col min="8462" max="8462" width="22.140625" style="1" customWidth="1"/>
    <col min="8463" max="8464" width="0" style="1" hidden="1" customWidth="1"/>
    <col min="8465" max="8472" width="9.140625" style="1" customWidth="1"/>
    <col min="8473" max="8704" width="9.140625" style="1"/>
    <col min="8705" max="8705" width="8.85546875" style="1" customWidth="1"/>
    <col min="8706" max="8706" width="60.28515625" style="1" customWidth="1"/>
    <col min="8707" max="8709" width="0" style="1" hidden="1" customWidth="1"/>
    <col min="8710" max="8710" width="13.28515625" style="1" customWidth="1"/>
    <col min="8711" max="8712" width="10.28515625" style="1" customWidth="1"/>
    <col min="8713" max="8713" width="10.42578125" style="1" customWidth="1"/>
    <col min="8714" max="8717" width="0" style="1" hidden="1" customWidth="1"/>
    <col min="8718" max="8718" width="22.140625" style="1" customWidth="1"/>
    <col min="8719" max="8720" width="0" style="1" hidden="1" customWidth="1"/>
    <col min="8721" max="8728" width="9.140625" style="1" customWidth="1"/>
    <col min="8729" max="8960" width="9.140625" style="1"/>
    <col min="8961" max="8961" width="8.85546875" style="1" customWidth="1"/>
    <col min="8962" max="8962" width="60.28515625" style="1" customWidth="1"/>
    <col min="8963" max="8965" width="0" style="1" hidden="1" customWidth="1"/>
    <col min="8966" max="8966" width="13.28515625" style="1" customWidth="1"/>
    <col min="8967" max="8968" width="10.28515625" style="1" customWidth="1"/>
    <col min="8969" max="8969" width="10.42578125" style="1" customWidth="1"/>
    <col min="8970" max="8973" width="0" style="1" hidden="1" customWidth="1"/>
    <col min="8974" max="8974" width="22.140625" style="1" customWidth="1"/>
    <col min="8975" max="8976" width="0" style="1" hidden="1" customWidth="1"/>
    <col min="8977" max="8984" width="9.140625" style="1" customWidth="1"/>
    <col min="8985" max="9216" width="9.140625" style="1"/>
    <col min="9217" max="9217" width="8.85546875" style="1" customWidth="1"/>
    <col min="9218" max="9218" width="60.28515625" style="1" customWidth="1"/>
    <col min="9219" max="9221" width="0" style="1" hidden="1" customWidth="1"/>
    <col min="9222" max="9222" width="13.28515625" style="1" customWidth="1"/>
    <col min="9223" max="9224" width="10.28515625" style="1" customWidth="1"/>
    <col min="9225" max="9225" width="10.42578125" style="1" customWidth="1"/>
    <col min="9226" max="9229" width="0" style="1" hidden="1" customWidth="1"/>
    <col min="9230" max="9230" width="22.140625" style="1" customWidth="1"/>
    <col min="9231" max="9232" width="0" style="1" hidden="1" customWidth="1"/>
    <col min="9233" max="9240" width="9.140625" style="1" customWidth="1"/>
    <col min="9241" max="9472" width="9.140625" style="1"/>
    <col min="9473" max="9473" width="8.85546875" style="1" customWidth="1"/>
    <col min="9474" max="9474" width="60.28515625" style="1" customWidth="1"/>
    <col min="9475" max="9477" width="0" style="1" hidden="1" customWidth="1"/>
    <col min="9478" max="9478" width="13.28515625" style="1" customWidth="1"/>
    <col min="9479" max="9480" width="10.28515625" style="1" customWidth="1"/>
    <col min="9481" max="9481" width="10.42578125" style="1" customWidth="1"/>
    <col min="9482" max="9485" width="0" style="1" hidden="1" customWidth="1"/>
    <col min="9486" max="9486" width="22.140625" style="1" customWidth="1"/>
    <col min="9487" max="9488" width="0" style="1" hidden="1" customWidth="1"/>
    <col min="9489" max="9496" width="9.140625" style="1" customWidth="1"/>
    <col min="9497" max="9728" width="9.140625" style="1"/>
    <col min="9729" max="9729" width="8.85546875" style="1" customWidth="1"/>
    <col min="9730" max="9730" width="60.28515625" style="1" customWidth="1"/>
    <col min="9731" max="9733" width="0" style="1" hidden="1" customWidth="1"/>
    <col min="9734" max="9734" width="13.28515625" style="1" customWidth="1"/>
    <col min="9735" max="9736" width="10.28515625" style="1" customWidth="1"/>
    <col min="9737" max="9737" width="10.42578125" style="1" customWidth="1"/>
    <col min="9738" max="9741" width="0" style="1" hidden="1" customWidth="1"/>
    <col min="9742" max="9742" width="22.140625" style="1" customWidth="1"/>
    <col min="9743" max="9744" width="0" style="1" hidden="1" customWidth="1"/>
    <col min="9745" max="9752" width="9.140625" style="1" customWidth="1"/>
    <col min="9753" max="9984" width="9.140625" style="1"/>
    <col min="9985" max="9985" width="8.85546875" style="1" customWidth="1"/>
    <col min="9986" max="9986" width="60.28515625" style="1" customWidth="1"/>
    <col min="9987" max="9989" width="0" style="1" hidden="1" customWidth="1"/>
    <col min="9990" max="9990" width="13.28515625" style="1" customWidth="1"/>
    <col min="9991" max="9992" width="10.28515625" style="1" customWidth="1"/>
    <col min="9993" max="9993" width="10.42578125" style="1" customWidth="1"/>
    <col min="9994" max="9997" width="0" style="1" hidden="1" customWidth="1"/>
    <col min="9998" max="9998" width="22.140625" style="1" customWidth="1"/>
    <col min="9999" max="10000" width="0" style="1" hidden="1" customWidth="1"/>
    <col min="10001" max="10008" width="9.140625" style="1" customWidth="1"/>
    <col min="10009" max="10240" width="9.140625" style="1"/>
    <col min="10241" max="10241" width="8.85546875" style="1" customWidth="1"/>
    <col min="10242" max="10242" width="60.28515625" style="1" customWidth="1"/>
    <col min="10243" max="10245" width="0" style="1" hidden="1" customWidth="1"/>
    <col min="10246" max="10246" width="13.28515625" style="1" customWidth="1"/>
    <col min="10247" max="10248" width="10.28515625" style="1" customWidth="1"/>
    <col min="10249" max="10249" width="10.42578125" style="1" customWidth="1"/>
    <col min="10250" max="10253" width="0" style="1" hidden="1" customWidth="1"/>
    <col min="10254" max="10254" width="22.140625" style="1" customWidth="1"/>
    <col min="10255" max="10256" width="0" style="1" hidden="1" customWidth="1"/>
    <col min="10257" max="10264" width="9.140625" style="1" customWidth="1"/>
    <col min="10265" max="10496" width="9.140625" style="1"/>
    <col min="10497" max="10497" width="8.85546875" style="1" customWidth="1"/>
    <col min="10498" max="10498" width="60.28515625" style="1" customWidth="1"/>
    <col min="10499" max="10501" width="0" style="1" hidden="1" customWidth="1"/>
    <col min="10502" max="10502" width="13.28515625" style="1" customWidth="1"/>
    <col min="10503" max="10504" width="10.28515625" style="1" customWidth="1"/>
    <col min="10505" max="10505" width="10.42578125" style="1" customWidth="1"/>
    <col min="10506" max="10509" width="0" style="1" hidden="1" customWidth="1"/>
    <col min="10510" max="10510" width="22.140625" style="1" customWidth="1"/>
    <col min="10511" max="10512" width="0" style="1" hidden="1" customWidth="1"/>
    <col min="10513" max="10520" width="9.140625" style="1" customWidth="1"/>
    <col min="10521" max="10752" width="9.140625" style="1"/>
    <col min="10753" max="10753" width="8.85546875" style="1" customWidth="1"/>
    <col min="10754" max="10754" width="60.28515625" style="1" customWidth="1"/>
    <col min="10755" max="10757" width="0" style="1" hidden="1" customWidth="1"/>
    <col min="10758" max="10758" width="13.28515625" style="1" customWidth="1"/>
    <col min="10759" max="10760" width="10.28515625" style="1" customWidth="1"/>
    <col min="10761" max="10761" width="10.42578125" style="1" customWidth="1"/>
    <col min="10762" max="10765" width="0" style="1" hidden="1" customWidth="1"/>
    <col min="10766" max="10766" width="22.140625" style="1" customWidth="1"/>
    <col min="10767" max="10768" width="0" style="1" hidden="1" customWidth="1"/>
    <col min="10769" max="10776" width="9.140625" style="1" customWidth="1"/>
    <col min="10777" max="11008" width="9.140625" style="1"/>
    <col min="11009" max="11009" width="8.85546875" style="1" customWidth="1"/>
    <col min="11010" max="11010" width="60.28515625" style="1" customWidth="1"/>
    <col min="11011" max="11013" width="0" style="1" hidden="1" customWidth="1"/>
    <col min="11014" max="11014" width="13.28515625" style="1" customWidth="1"/>
    <col min="11015" max="11016" width="10.28515625" style="1" customWidth="1"/>
    <col min="11017" max="11017" width="10.42578125" style="1" customWidth="1"/>
    <col min="11018" max="11021" width="0" style="1" hidden="1" customWidth="1"/>
    <col min="11022" max="11022" width="22.140625" style="1" customWidth="1"/>
    <col min="11023" max="11024" width="0" style="1" hidden="1" customWidth="1"/>
    <col min="11025" max="11032" width="9.140625" style="1" customWidth="1"/>
    <col min="11033" max="11264" width="9.140625" style="1"/>
    <col min="11265" max="11265" width="8.85546875" style="1" customWidth="1"/>
    <col min="11266" max="11266" width="60.28515625" style="1" customWidth="1"/>
    <col min="11267" max="11269" width="0" style="1" hidden="1" customWidth="1"/>
    <col min="11270" max="11270" width="13.28515625" style="1" customWidth="1"/>
    <col min="11271" max="11272" width="10.28515625" style="1" customWidth="1"/>
    <col min="11273" max="11273" width="10.42578125" style="1" customWidth="1"/>
    <col min="11274" max="11277" width="0" style="1" hidden="1" customWidth="1"/>
    <col min="11278" max="11278" width="22.140625" style="1" customWidth="1"/>
    <col min="11279" max="11280" width="0" style="1" hidden="1" customWidth="1"/>
    <col min="11281" max="11288" width="9.140625" style="1" customWidth="1"/>
    <col min="11289" max="11520" width="9.140625" style="1"/>
    <col min="11521" max="11521" width="8.85546875" style="1" customWidth="1"/>
    <col min="11522" max="11522" width="60.28515625" style="1" customWidth="1"/>
    <col min="11523" max="11525" width="0" style="1" hidden="1" customWidth="1"/>
    <col min="11526" max="11526" width="13.28515625" style="1" customWidth="1"/>
    <col min="11527" max="11528" width="10.28515625" style="1" customWidth="1"/>
    <col min="11529" max="11529" width="10.42578125" style="1" customWidth="1"/>
    <col min="11530" max="11533" width="0" style="1" hidden="1" customWidth="1"/>
    <col min="11534" max="11534" width="22.140625" style="1" customWidth="1"/>
    <col min="11535" max="11536" width="0" style="1" hidden="1" customWidth="1"/>
    <col min="11537" max="11544" width="9.140625" style="1" customWidth="1"/>
    <col min="11545" max="11776" width="9.140625" style="1"/>
    <col min="11777" max="11777" width="8.85546875" style="1" customWidth="1"/>
    <col min="11778" max="11778" width="60.28515625" style="1" customWidth="1"/>
    <col min="11779" max="11781" width="0" style="1" hidden="1" customWidth="1"/>
    <col min="11782" max="11782" width="13.28515625" style="1" customWidth="1"/>
    <col min="11783" max="11784" width="10.28515625" style="1" customWidth="1"/>
    <col min="11785" max="11785" width="10.42578125" style="1" customWidth="1"/>
    <col min="11786" max="11789" width="0" style="1" hidden="1" customWidth="1"/>
    <col min="11790" max="11790" width="22.140625" style="1" customWidth="1"/>
    <col min="11791" max="11792" width="0" style="1" hidden="1" customWidth="1"/>
    <col min="11793" max="11800" width="9.140625" style="1" customWidth="1"/>
    <col min="11801" max="12032" width="9.140625" style="1"/>
    <col min="12033" max="12033" width="8.85546875" style="1" customWidth="1"/>
    <col min="12034" max="12034" width="60.28515625" style="1" customWidth="1"/>
    <col min="12035" max="12037" width="0" style="1" hidden="1" customWidth="1"/>
    <col min="12038" max="12038" width="13.28515625" style="1" customWidth="1"/>
    <col min="12039" max="12040" width="10.28515625" style="1" customWidth="1"/>
    <col min="12041" max="12041" width="10.42578125" style="1" customWidth="1"/>
    <col min="12042" max="12045" width="0" style="1" hidden="1" customWidth="1"/>
    <col min="12046" max="12046" width="22.140625" style="1" customWidth="1"/>
    <col min="12047" max="12048" width="0" style="1" hidden="1" customWidth="1"/>
    <col min="12049" max="12056" width="9.140625" style="1" customWidth="1"/>
    <col min="12057" max="12288" width="9.140625" style="1"/>
    <col min="12289" max="12289" width="8.85546875" style="1" customWidth="1"/>
    <col min="12290" max="12290" width="60.28515625" style="1" customWidth="1"/>
    <col min="12291" max="12293" width="0" style="1" hidden="1" customWidth="1"/>
    <col min="12294" max="12294" width="13.28515625" style="1" customWidth="1"/>
    <col min="12295" max="12296" width="10.28515625" style="1" customWidth="1"/>
    <col min="12297" max="12297" width="10.42578125" style="1" customWidth="1"/>
    <col min="12298" max="12301" width="0" style="1" hidden="1" customWidth="1"/>
    <col min="12302" max="12302" width="22.140625" style="1" customWidth="1"/>
    <col min="12303" max="12304" width="0" style="1" hidden="1" customWidth="1"/>
    <col min="12305" max="12312" width="9.140625" style="1" customWidth="1"/>
    <col min="12313" max="12544" width="9.140625" style="1"/>
    <col min="12545" max="12545" width="8.85546875" style="1" customWidth="1"/>
    <col min="12546" max="12546" width="60.28515625" style="1" customWidth="1"/>
    <col min="12547" max="12549" width="0" style="1" hidden="1" customWidth="1"/>
    <col min="12550" max="12550" width="13.28515625" style="1" customWidth="1"/>
    <col min="12551" max="12552" width="10.28515625" style="1" customWidth="1"/>
    <col min="12553" max="12553" width="10.42578125" style="1" customWidth="1"/>
    <col min="12554" max="12557" width="0" style="1" hidden="1" customWidth="1"/>
    <col min="12558" max="12558" width="22.140625" style="1" customWidth="1"/>
    <col min="12559" max="12560" width="0" style="1" hidden="1" customWidth="1"/>
    <col min="12561" max="12568" width="9.140625" style="1" customWidth="1"/>
    <col min="12569" max="12800" width="9.140625" style="1"/>
    <col min="12801" max="12801" width="8.85546875" style="1" customWidth="1"/>
    <col min="12802" max="12802" width="60.28515625" style="1" customWidth="1"/>
    <col min="12803" max="12805" width="0" style="1" hidden="1" customWidth="1"/>
    <col min="12806" max="12806" width="13.28515625" style="1" customWidth="1"/>
    <col min="12807" max="12808" width="10.28515625" style="1" customWidth="1"/>
    <col min="12809" max="12809" width="10.42578125" style="1" customWidth="1"/>
    <col min="12810" max="12813" width="0" style="1" hidden="1" customWidth="1"/>
    <col min="12814" max="12814" width="22.140625" style="1" customWidth="1"/>
    <col min="12815" max="12816" width="0" style="1" hidden="1" customWidth="1"/>
    <col min="12817" max="12824" width="9.140625" style="1" customWidth="1"/>
    <col min="12825" max="13056" width="9.140625" style="1"/>
    <col min="13057" max="13057" width="8.85546875" style="1" customWidth="1"/>
    <col min="13058" max="13058" width="60.28515625" style="1" customWidth="1"/>
    <col min="13059" max="13061" width="0" style="1" hidden="1" customWidth="1"/>
    <col min="13062" max="13062" width="13.28515625" style="1" customWidth="1"/>
    <col min="13063" max="13064" width="10.28515625" style="1" customWidth="1"/>
    <col min="13065" max="13065" width="10.42578125" style="1" customWidth="1"/>
    <col min="13066" max="13069" width="0" style="1" hidden="1" customWidth="1"/>
    <col min="13070" max="13070" width="22.140625" style="1" customWidth="1"/>
    <col min="13071" max="13072" width="0" style="1" hidden="1" customWidth="1"/>
    <col min="13073" max="13080" width="9.140625" style="1" customWidth="1"/>
    <col min="13081" max="13312" width="9.140625" style="1"/>
    <col min="13313" max="13313" width="8.85546875" style="1" customWidth="1"/>
    <col min="13314" max="13314" width="60.28515625" style="1" customWidth="1"/>
    <col min="13315" max="13317" width="0" style="1" hidden="1" customWidth="1"/>
    <col min="13318" max="13318" width="13.28515625" style="1" customWidth="1"/>
    <col min="13319" max="13320" width="10.28515625" style="1" customWidth="1"/>
    <col min="13321" max="13321" width="10.42578125" style="1" customWidth="1"/>
    <col min="13322" max="13325" width="0" style="1" hidden="1" customWidth="1"/>
    <col min="13326" max="13326" width="22.140625" style="1" customWidth="1"/>
    <col min="13327" max="13328" width="0" style="1" hidden="1" customWidth="1"/>
    <col min="13329" max="13336" width="9.140625" style="1" customWidth="1"/>
    <col min="13337" max="13568" width="9.140625" style="1"/>
    <col min="13569" max="13569" width="8.85546875" style="1" customWidth="1"/>
    <col min="13570" max="13570" width="60.28515625" style="1" customWidth="1"/>
    <col min="13571" max="13573" width="0" style="1" hidden="1" customWidth="1"/>
    <col min="13574" max="13574" width="13.28515625" style="1" customWidth="1"/>
    <col min="13575" max="13576" width="10.28515625" style="1" customWidth="1"/>
    <col min="13577" max="13577" width="10.42578125" style="1" customWidth="1"/>
    <col min="13578" max="13581" width="0" style="1" hidden="1" customWidth="1"/>
    <col min="13582" max="13582" width="22.140625" style="1" customWidth="1"/>
    <col min="13583" max="13584" width="0" style="1" hidden="1" customWidth="1"/>
    <col min="13585" max="13592" width="9.140625" style="1" customWidth="1"/>
    <col min="13593" max="13824" width="9.140625" style="1"/>
    <col min="13825" max="13825" width="8.85546875" style="1" customWidth="1"/>
    <col min="13826" max="13826" width="60.28515625" style="1" customWidth="1"/>
    <col min="13827" max="13829" width="0" style="1" hidden="1" customWidth="1"/>
    <col min="13830" max="13830" width="13.28515625" style="1" customWidth="1"/>
    <col min="13831" max="13832" width="10.28515625" style="1" customWidth="1"/>
    <col min="13833" max="13833" width="10.42578125" style="1" customWidth="1"/>
    <col min="13834" max="13837" width="0" style="1" hidden="1" customWidth="1"/>
    <col min="13838" max="13838" width="22.140625" style="1" customWidth="1"/>
    <col min="13839" max="13840" width="0" style="1" hidden="1" customWidth="1"/>
    <col min="13841" max="13848" width="9.140625" style="1" customWidth="1"/>
    <col min="13849" max="14080" width="9.140625" style="1"/>
    <col min="14081" max="14081" width="8.85546875" style="1" customWidth="1"/>
    <col min="14082" max="14082" width="60.28515625" style="1" customWidth="1"/>
    <col min="14083" max="14085" width="0" style="1" hidden="1" customWidth="1"/>
    <col min="14086" max="14086" width="13.28515625" style="1" customWidth="1"/>
    <col min="14087" max="14088" width="10.28515625" style="1" customWidth="1"/>
    <col min="14089" max="14089" width="10.42578125" style="1" customWidth="1"/>
    <col min="14090" max="14093" width="0" style="1" hidden="1" customWidth="1"/>
    <col min="14094" max="14094" width="22.140625" style="1" customWidth="1"/>
    <col min="14095" max="14096" width="0" style="1" hidden="1" customWidth="1"/>
    <col min="14097" max="14104" width="9.140625" style="1" customWidth="1"/>
    <col min="14105" max="14336" width="9.140625" style="1"/>
    <col min="14337" max="14337" width="8.85546875" style="1" customWidth="1"/>
    <col min="14338" max="14338" width="60.28515625" style="1" customWidth="1"/>
    <col min="14339" max="14341" width="0" style="1" hidden="1" customWidth="1"/>
    <col min="14342" max="14342" width="13.28515625" style="1" customWidth="1"/>
    <col min="14343" max="14344" width="10.28515625" style="1" customWidth="1"/>
    <col min="14345" max="14345" width="10.42578125" style="1" customWidth="1"/>
    <col min="14346" max="14349" width="0" style="1" hidden="1" customWidth="1"/>
    <col min="14350" max="14350" width="22.140625" style="1" customWidth="1"/>
    <col min="14351" max="14352" width="0" style="1" hidden="1" customWidth="1"/>
    <col min="14353" max="14360" width="9.140625" style="1" customWidth="1"/>
    <col min="14361" max="14592" width="9.140625" style="1"/>
    <col min="14593" max="14593" width="8.85546875" style="1" customWidth="1"/>
    <col min="14594" max="14594" width="60.28515625" style="1" customWidth="1"/>
    <col min="14595" max="14597" width="0" style="1" hidden="1" customWidth="1"/>
    <col min="14598" max="14598" width="13.28515625" style="1" customWidth="1"/>
    <col min="14599" max="14600" width="10.28515625" style="1" customWidth="1"/>
    <col min="14601" max="14601" width="10.42578125" style="1" customWidth="1"/>
    <col min="14602" max="14605" width="0" style="1" hidden="1" customWidth="1"/>
    <col min="14606" max="14606" width="22.140625" style="1" customWidth="1"/>
    <col min="14607" max="14608" width="0" style="1" hidden="1" customWidth="1"/>
    <col min="14609" max="14616" width="9.140625" style="1" customWidth="1"/>
    <col min="14617" max="14848" width="9.140625" style="1"/>
    <col min="14849" max="14849" width="8.85546875" style="1" customWidth="1"/>
    <col min="14850" max="14850" width="60.28515625" style="1" customWidth="1"/>
    <col min="14851" max="14853" width="0" style="1" hidden="1" customWidth="1"/>
    <col min="14854" max="14854" width="13.28515625" style="1" customWidth="1"/>
    <col min="14855" max="14856" width="10.28515625" style="1" customWidth="1"/>
    <col min="14857" max="14857" width="10.42578125" style="1" customWidth="1"/>
    <col min="14858" max="14861" width="0" style="1" hidden="1" customWidth="1"/>
    <col min="14862" max="14862" width="22.140625" style="1" customWidth="1"/>
    <col min="14863" max="14864" width="0" style="1" hidden="1" customWidth="1"/>
    <col min="14865" max="14872" width="9.140625" style="1" customWidth="1"/>
    <col min="14873" max="15104" width="9.140625" style="1"/>
    <col min="15105" max="15105" width="8.85546875" style="1" customWidth="1"/>
    <col min="15106" max="15106" width="60.28515625" style="1" customWidth="1"/>
    <col min="15107" max="15109" width="0" style="1" hidden="1" customWidth="1"/>
    <col min="15110" max="15110" width="13.28515625" style="1" customWidth="1"/>
    <col min="15111" max="15112" width="10.28515625" style="1" customWidth="1"/>
    <col min="15113" max="15113" width="10.42578125" style="1" customWidth="1"/>
    <col min="15114" max="15117" width="0" style="1" hidden="1" customWidth="1"/>
    <col min="15118" max="15118" width="22.140625" style="1" customWidth="1"/>
    <col min="15119" max="15120" width="0" style="1" hidden="1" customWidth="1"/>
    <col min="15121" max="15128" width="9.140625" style="1" customWidth="1"/>
    <col min="15129" max="15360" width="9.140625" style="1"/>
    <col min="15361" max="15361" width="8.85546875" style="1" customWidth="1"/>
    <col min="15362" max="15362" width="60.28515625" style="1" customWidth="1"/>
    <col min="15363" max="15365" width="0" style="1" hidden="1" customWidth="1"/>
    <col min="15366" max="15366" width="13.28515625" style="1" customWidth="1"/>
    <col min="15367" max="15368" width="10.28515625" style="1" customWidth="1"/>
    <col min="15369" max="15369" width="10.42578125" style="1" customWidth="1"/>
    <col min="15370" max="15373" width="0" style="1" hidden="1" customWidth="1"/>
    <col min="15374" max="15374" width="22.140625" style="1" customWidth="1"/>
    <col min="15375" max="15376" width="0" style="1" hidden="1" customWidth="1"/>
    <col min="15377" max="15384" width="9.140625" style="1" customWidth="1"/>
    <col min="15385" max="15616" width="9.140625" style="1"/>
    <col min="15617" max="15617" width="8.85546875" style="1" customWidth="1"/>
    <col min="15618" max="15618" width="60.28515625" style="1" customWidth="1"/>
    <col min="15619" max="15621" width="0" style="1" hidden="1" customWidth="1"/>
    <col min="15622" max="15622" width="13.28515625" style="1" customWidth="1"/>
    <col min="15623" max="15624" width="10.28515625" style="1" customWidth="1"/>
    <col min="15625" max="15625" width="10.42578125" style="1" customWidth="1"/>
    <col min="15626" max="15629" width="0" style="1" hidden="1" customWidth="1"/>
    <col min="15630" max="15630" width="22.140625" style="1" customWidth="1"/>
    <col min="15631" max="15632" width="0" style="1" hidden="1" customWidth="1"/>
    <col min="15633" max="15640" width="9.140625" style="1" customWidth="1"/>
    <col min="15641" max="15872" width="9.140625" style="1"/>
    <col min="15873" max="15873" width="8.85546875" style="1" customWidth="1"/>
    <col min="15874" max="15874" width="60.28515625" style="1" customWidth="1"/>
    <col min="15875" max="15877" width="0" style="1" hidden="1" customWidth="1"/>
    <col min="15878" max="15878" width="13.28515625" style="1" customWidth="1"/>
    <col min="15879" max="15880" width="10.28515625" style="1" customWidth="1"/>
    <col min="15881" max="15881" width="10.42578125" style="1" customWidth="1"/>
    <col min="15882" max="15885" width="0" style="1" hidden="1" customWidth="1"/>
    <col min="15886" max="15886" width="22.140625" style="1" customWidth="1"/>
    <col min="15887" max="15888" width="0" style="1" hidden="1" customWidth="1"/>
    <col min="15889" max="15896" width="9.140625" style="1" customWidth="1"/>
    <col min="15897" max="16128" width="9.140625" style="1"/>
    <col min="16129" max="16129" width="8.85546875" style="1" customWidth="1"/>
    <col min="16130" max="16130" width="60.28515625" style="1" customWidth="1"/>
    <col min="16131" max="16133" width="0" style="1" hidden="1" customWidth="1"/>
    <col min="16134" max="16134" width="13.28515625" style="1" customWidth="1"/>
    <col min="16135" max="16136" width="10.28515625" style="1" customWidth="1"/>
    <col min="16137" max="16137" width="10.42578125" style="1" customWidth="1"/>
    <col min="16138" max="16141" width="0" style="1" hidden="1" customWidth="1"/>
    <col min="16142" max="16142" width="22.140625" style="1" customWidth="1"/>
    <col min="16143" max="16144" width="0" style="1" hidden="1" customWidth="1"/>
    <col min="16145" max="16152" width="9.140625" style="1" customWidth="1"/>
    <col min="16153" max="16384" width="9.140625" style="1"/>
  </cols>
  <sheetData>
    <row r="1" spans="1:23" ht="15.75" x14ac:dyDescent="0.25">
      <c r="J1" s="333"/>
      <c r="K1" s="333"/>
      <c r="L1" s="333"/>
      <c r="M1" s="333"/>
      <c r="N1" s="643" t="s">
        <v>811</v>
      </c>
      <c r="O1" s="333"/>
      <c r="P1" s="937"/>
      <c r="Q1" s="937"/>
      <c r="R1" s="937"/>
      <c r="S1" s="937"/>
      <c r="T1" s="937"/>
      <c r="U1" s="937"/>
    </row>
    <row r="2" spans="1:23" ht="15.75" x14ac:dyDescent="0.25">
      <c r="I2" s="937" t="s">
        <v>443</v>
      </c>
      <c r="J2" s="937"/>
      <c r="K2" s="937"/>
      <c r="L2" s="937"/>
      <c r="M2" s="937"/>
      <c r="N2" s="937"/>
      <c r="O2" s="5"/>
      <c r="P2" s="937"/>
      <c r="Q2" s="937"/>
      <c r="R2" s="937"/>
      <c r="S2" s="937"/>
      <c r="T2" s="937"/>
      <c r="U2" s="937"/>
    </row>
    <row r="3" spans="1:23" ht="15.75" x14ac:dyDescent="0.25">
      <c r="C3" s="261"/>
      <c r="D3" s="261"/>
      <c r="E3" s="261"/>
      <c r="F3" s="937" t="s">
        <v>442</v>
      </c>
      <c r="G3" s="937"/>
      <c r="H3" s="937"/>
      <c r="I3" s="937"/>
      <c r="J3" s="937"/>
      <c r="K3" s="937"/>
      <c r="L3" s="937"/>
      <c r="M3" s="937"/>
      <c r="N3" s="937"/>
      <c r="O3" s="261"/>
      <c r="P3" s="261"/>
      <c r="Q3" s="261"/>
      <c r="R3" s="261"/>
      <c r="S3" s="261"/>
      <c r="T3" s="261"/>
      <c r="U3" s="261"/>
    </row>
    <row r="4" spans="1:23" ht="15.75" x14ac:dyDescent="0.25">
      <c r="D4" s="333"/>
      <c r="E4" s="333"/>
      <c r="F4" s="333"/>
      <c r="G4" s="333"/>
      <c r="H4" s="333"/>
      <c r="I4" s="333"/>
      <c r="J4" s="333"/>
      <c r="M4" s="333" t="s">
        <v>441</v>
      </c>
      <c r="N4" s="260" t="s">
        <v>441</v>
      </c>
      <c r="O4" s="260"/>
      <c r="P4" s="937"/>
      <c r="Q4" s="937"/>
      <c r="R4" s="937"/>
      <c r="S4" s="937"/>
      <c r="T4" s="937"/>
      <c r="U4" s="937"/>
    </row>
    <row r="5" spans="1:23" ht="15.75" x14ac:dyDescent="0.2">
      <c r="D5" s="258" t="s">
        <v>440</v>
      </c>
      <c r="E5" s="258"/>
      <c r="F5" s="258"/>
      <c r="G5" s="941" t="s">
        <v>892</v>
      </c>
      <c r="H5" s="941"/>
      <c r="I5" s="941"/>
      <c r="J5" s="941"/>
      <c r="K5" s="941"/>
      <c r="L5" s="941"/>
      <c r="M5" s="941"/>
      <c r="N5" s="941"/>
      <c r="O5" s="385"/>
      <c r="P5" s="385"/>
      <c r="Q5" s="385"/>
      <c r="R5" s="385"/>
      <c r="S5" s="385"/>
      <c r="T5" s="385"/>
      <c r="U5" s="385"/>
      <c r="V5" s="385"/>
      <c r="W5" s="385"/>
    </row>
    <row r="6" spans="1:23" ht="13.15" customHeight="1" x14ac:dyDescent="0.2">
      <c r="M6" s="4"/>
      <c r="N6" s="6"/>
      <c r="O6" s="6"/>
      <c r="P6" s="6"/>
      <c r="Q6" s="4"/>
      <c r="R6" s="4"/>
      <c r="S6" s="4"/>
      <c r="T6" s="4"/>
      <c r="U6" s="384"/>
    </row>
    <row r="7" spans="1:23" ht="15.75" hidden="1" x14ac:dyDescent="0.25">
      <c r="B7" s="255"/>
      <c r="E7" s="254"/>
      <c r="F7" s="254"/>
      <c r="G7" s="254"/>
      <c r="H7" s="254"/>
      <c r="I7" s="254"/>
      <c r="M7" s="4"/>
      <c r="N7" s="644" t="s">
        <v>439</v>
      </c>
      <c r="O7" s="255"/>
      <c r="P7" s="255"/>
      <c r="Q7" s="254"/>
      <c r="R7" s="254"/>
      <c r="S7" s="254"/>
      <c r="T7" s="254"/>
      <c r="U7" s="255"/>
    </row>
    <row r="8" spans="1:23" ht="15.75" hidden="1" x14ac:dyDescent="0.25">
      <c r="E8" s="254"/>
      <c r="F8" s="254"/>
      <c r="G8" s="254"/>
      <c r="H8" s="254"/>
      <c r="I8" s="254"/>
      <c r="J8" s="256"/>
      <c r="M8" s="4"/>
      <c r="N8" s="6"/>
      <c r="O8" s="6"/>
      <c r="P8" s="6"/>
      <c r="Q8" s="254"/>
      <c r="R8" s="254"/>
      <c r="S8" s="254"/>
      <c r="T8" s="254"/>
      <c r="U8" s="256"/>
    </row>
    <row r="9" spans="1:23" ht="15.75" hidden="1" x14ac:dyDescent="0.25">
      <c r="B9" s="255"/>
      <c r="E9" s="254"/>
      <c r="F9" s="254"/>
      <c r="G9" s="254"/>
      <c r="H9" s="254"/>
      <c r="I9" s="254"/>
      <c r="M9" s="4"/>
      <c r="N9" s="644" t="s">
        <v>843</v>
      </c>
      <c r="O9" s="255"/>
      <c r="P9" s="255"/>
      <c r="Q9" s="254"/>
      <c r="R9" s="254"/>
      <c r="S9" s="254"/>
      <c r="T9" s="254"/>
      <c r="U9" s="255"/>
    </row>
    <row r="10" spans="1:23" ht="15.75" hidden="1" x14ac:dyDescent="0.25">
      <c r="B10" s="250"/>
      <c r="C10" s="249"/>
      <c r="D10" s="247"/>
      <c r="E10" s="247"/>
      <c r="F10" s="247"/>
      <c r="G10" s="247"/>
      <c r="H10" s="247"/>
      <c r="I10" s="247"/>
      <c r="J10" s="386">
        <v>69983.100000000006</v>
      </c>
      <c r="K10" s="387" t="s">
        <v>437</v>
      </c>
      <c r="L10" s="388">
        <v>72195.899999999994</v>
      </c>
      <c r="M10" s="389">
        <v>73707.5</v>
      </c>
      <c r="N10" s="386">
        <v>69983.100000000006</v>
      </c>
      <c r="O10" s="386">
        <v>69983.100000000006</v>
      </c>
      <c r="P10" s="386">
        <v>69983.100000000006</v>
      </c>
      <c r="Q10" s="251"/>
    </row>
    <row r="11" spans="1:23" x14ac:dyDescent="0.2">
      <c r="B11" s="250"/>
      <c r="C11" s="249"/>
      <c r="D11" s="247"/>
      <c r="E11" s="247"/>
      <c r="F11" s="247"/>
      <c r="G11" s="248" t="s">
        <v>435</v>
      </c>
      <c r="H11" s="248"/>
      <c r="I11" s="247"/>
      <c r="J11" s="390">
        <f>J10-J20</f>
        <v>0</v>
      </c>
      <c r="K11" s="387" t="s">
        <v>436</v>
      </c>
      <c r="L11" s="388">
        <v>1804.9</v>
      </c>
      <c r="M11" s="391">
        <v>3685.4</v>
      </c>
      <c r="N11" s="390">
        <f>N10-N20</f>
        <v>0</v>
      </c>
      <c r="O11" s="390">
        <f>O10-O20</f>
        <v>0</v>
      </c>
      <c r="P11" s="390">
        <f>P10-P20</f>
        <v>0</v>
      </c>
    </row>
    <row r="12" spans="1:23" ht="15.75" x14ac:dyDescent="0.2">
      <c r="B12" s="1235"/>
      <c r="C12" s="1235"/>
      <c r="D12" s="1235"/>
      <c r="E12" s="1235"/>
      <c r="F12" s="1235"/>
      <c r="G12" s="1235"/>
      <c r="H12" s="1235"/>
      <c r="I12" s="1235"/>
      <c r="J12" s="1235"/>
      <c r="K12" s="242" t="s">
        <v>435</v>
      </c>
      <c r="L12" s="241">
        <f>L10-L11-L20</f>
        <v>-1.8000000272877514E-4</v>
      </c>
      <c r="M12" s="240">
        <f>M10-M11-M20</f>
        <v>4.1740000597201288E-4</v>
      </c>
      <c r="N12" s="1"/>
      <c r="O12" s="1"/>
      <c r="P12" s="1"/>
    </row>
    <row r="13" spans="1:23" ht="15.6" customHeight="1" x14ac:dyDescent="0.25">
      <c r="A13" s="239"/>
      <c r="B13" s="392" t="s">
        <v>434</v>
      </c>
      <c r="C13" s="392"/>
      <c r="D13" s="392"/>
      <c r="E13" s="392"/>
      <c r="F13" s="392"/>
      <c r="G13" s="392"/>
      <c r="H13" s="392"/>
      <c r="I13" s="392"/>
      <c r="J13" s="392"/>
      <c r="K13" s="392"/>
      <c r="L13" s="392"/>
      <c r="M13" s="392"/>
      <c r="N13" s="392"/>
      <c r="O13" s="392"/>
      <c r="P13" s="392"/>
    </row>
    <row r="14" spans="1:23" ht="17.45" customHeight="1" x14ac:dyDescent="0.25">
      <c r="A14" s="1236" t="s">
        <v>433</v>
      </c>
      <c r="B14" s="1236"/>
      <c r="C14" s="1236"/>
      <c r="D14" s="1236"/>
      <c r="E14" s="1236"/>
      <c r="F14" s="1236"/>
      <c r="G14" s="1236"/>
      <c r="H14" s="1236"/>
      <c r="I14" s="1236"/>
      <c r="J14" s="1236"/>
      <c r="K14" s="238"/>
      <c r="L14" s="1"/>
      <c r="M14" s="1"/>
      <c r="N14" s="1"/>
      <c r="O14" s="1"/>
      <c r="P14" s="1"/>
    </row>
    <row r="15" spans="1:23" ht="15" customHeight="1" x14ac:dyDescent="0.25">
      <c r="A15" s="1236" t="s">
        <v>432</v>
      </c>
      <c r="B15" s="1236"/>
      <c r="C15" s="1236"/>
      <c r="D15" s="1236"/>
      <c r="E15" s="1236"/>
      <c r="F15" s="1236"/>
      <c r="G15" s="1236"/>
      <c r="H15" s="1236"/>
      <c r="I15" s="1236"/>
      <c r="J15" s="1236"/>
      <c r="K15" s="238"/>
      <c r="L15" s="1"/>
      <c r="M15" s="1"/>
      <c r="N15" s="1"/>
      <c r="O15" s="1"/>
      <c r="P15" s="1"/>
    </row>
    <row r="16" spans="1:23" ht="13.5" customHeight="1" x14ac:dyDescent="0.25">
      <c r="A16" s="393" t="s">
        <v>431</v>
      </c>
      <c r="B16" s="393"/>
      <c r="C16" s="393"/>
      <c r="D16" s="393"/>
      <c r="E16" s="393"/>
      <c r="F16" s="393"/>
      <c r="G16" s="393"/>
      <c r="H16" s="393"/>
      <c r="I16" s="393"/>
      <c r="J16" s="393"/>
      <c r="K16" s="238"/>
      <c r="L16" s="1"/>
      <c r="M16" s="1"/>
      <c r="N16" s="237"/>
      <c r="O16" s="237"/>
      <c r="P16" s="237"/>
    </row>
    <row r="17" spans="1:24" ht="16.149999999999999" customHeight="1" x14ac:dyDescent="0.25">
      <c r="A17" s="1236" t="s">
        <v>833</v>
      </c>
      <c r="B17" s="1236"/>
      <c r="C17" s="1236"/>
      <c r="D17" s="1236"/>
      <c r="E17" s="1236"/>
      <c r="F17" s="1236"/>
      <c r="G17" s="1236"/>
      <c r="H17" s="1236"/>
      <c r="I17" s="1236"/>
      <c r="J17" s="1236"/>
      <c r="K17" s="238"/>
      <c r="L17" s="1"/>
      <c r="M17" s="1"/>
      <c r="N17" s="1"/>
      <c r="O17" s="1"/>
      <c r="P17" s="1"/>
    </row>
    <row r="18" spans="1:24" ht="16.5" thickBot="1" x14ac:dyDescent="0.3">
      <c r="B18" s="236"/>
      <c r="C18" s="235"/>
      <c r="D18" s="234"/>
      <c r="E18" s="234"/>
      <c r="F18" s="234"/>
      <c r="G18" s="234"/>
      <c r="H18" s="234"/>
      <c r="I18" s="234"/>
      <c r="J18" s="394" t="s">
        <v>430</v>
      </c>
      <c r="K18" s="394"/>
      <c r="L18" s="394"/>
      <c r="M18" s="394"/>
      <c r="N18" s="394" t="s">
        <v>818</v>
      </c>
      <c r="O18" s="394" t="s">
        <v>430</v>
      </c>
      <c r="P18" s="394" t="s">
        <v>430</v>
      </c>
    </row>
    <row r="19" spans="1:24" ht="63.75" hidden="1" x14ac:dyDescent="0.2">
      <c r="B19" s="232" t="s">
        <v>315</v>
      </c>
      <c r="C19" s="94" t="s">
        <v>429</v>
      </c>
      <c r="D19" s="94" t="s">
        <v>428</v>
      </c>
      <c r="E19" s="94" t="s">
        <v>427</v>
      </c>
      <c r="F19" s="94" t="s">
        <v>314</v>
      </c>
      <c r="G19" s="94" t="s">
        <v>313</v>
      </c>
      <c r="H19" s="94"/>
      <c r="I19" s="94" t="s">
        <v>426</v>
      </c>
      <c r="J19" s="395" t="s">
        <v>312</v>
      </c>
      <c r="K19" s="395"/>
      <c r="L19" s="231" t="s">
        <v>311</v>
      </c>
      <c r="M19" s="231" t="s">
        <v>310</v>
      </c>
      <c r="N19" s="395" t="s">
        <v>312</v>
      </c>
      <c r="O19" s="395" t="s">
        <v>312</v>
      </c>
      <c r="P19" s="395" t="s">
        <v>312</v>
      </c>
    </row>
    <row r="20" spans="1:24" s="83" customFormat="1" ht="15.75" hidden="1" x14ac:dyDescent="0.2">
      <c r="B20" s="229" t="s">
        <v>425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396">
        <f>J21+J64+J69+J83+J105+J144+J152+J166+J173</f>
        <v>69983.100000000006</v>
      </c>
      <c r="K20" s="397"/>
      <c r="L20" s="396">
        <f>L21+L64+L69+L83+L105+L144+L152+L166+L173</f>
        <v>70391.000180000003</v>
      </c>
      <c r="M20" s="396">
        <f>M21+M64+M69+M83+M105+M144+M152+M166+M173</f>
        <v>70022.0995826</v>
      </c>
      <c r="N20" s="396">
        <f>N21+N64+N69+N83+N105+N144+N152+N166+N173</f>
        <v>69983.100000000006</v>
      </c>
      <c r="O20" s="396">
        <f>O21+O64+O69+O83+O105+O144+O152+O166+O173</f>
        <v>69983.100000000006</v>
      </c>
      <c r="P20" s="396">
        <f>P21+P64+P69+P83+P105+P144+P152+P166+P173</f>
        <v>69983.100000000006</v>
      </c>
      <c r="Q20" s="84"/>
      <c r="R20" s="84"/>
      <c r="S20" s="84"/>
      <c r="T20" s="84"/>
      <c r="U20" s="84"/>
      <c r="V20" s="84"/>
      <c r="W20" s="84"/>
      <c r="X20" s="84"/>
    </row>
    <row r="21" spans="1:24" s="83" customFormat="1" ht="14.25" hidden="1" x14ac:dyDescent="0.2">
      <c r="B21" s="194" t="s">
        <v>424</v>
      </c>
      <c r="C21" s="193" t="s">
        <v>423</v>
      </c>
      <c r="D21" s="225" t="s">
        <v>69</v>
      </c>
      <c r="E21" s="225"/>
      <c r="F21" s="225"/>
      <c r="G21" s="225"/>
      <c r="H21" s="225"/>
      <c r="I21" s="225"/>
      <c r="J21" s="398">
        <f>J25+J30+J48+J55+J60</f>
        <v>16206.808000000001</v>
      </c>
      <c r="K21" s="399"/>
      <c r="L21" s="398">
        <f>L25+L30+L48+L55+L60</f>
        <v>16980.082180000001</v>
      </c>
      <c r="M21" s="398">
        <f>M25+M30+M48+M55+M60</f>
        <v>17936.364582600003</v>
      </c>
      <c r="N21" s="398">
        <f>N25+N30+N48+N55+N60</f>
        <v>16206.808000000001</v>
      </c>
      <c r="O21" s="398">
        <f>O25+O30+O48+O55+O60</f>
        <v>16206.808000000001</v>
      </c>
      <c r="P21" s="398">
        <f>P25+P30+P48+P55+P60</f>
        <v>16206.808000000001</v>
      </c>
      <c r="Q21" s="84"/>
      <c r="R21" s="84"/>
      <c r="S21" s="84"/>
      <c r="T21" s="84"/>
      <c r="U21" s="84"/>
      <c r="V21" s="84"/>
      <c r="W21" s="84"/>
      <c r="X21" s="84"/>
    </row>
    <row r="22" spans="1:24" s="83" customFormat="1" ht="25.5" hidden="1" x14ac:dyDescent="0.2">
      <c r="B22" s="215" t="s">
        <v>422</v>
      </c>
      <c r="C22" s="118"/>
      <c r="D22" s="89" t="s">
        <v>69</v>
      </c>
      <c r="E22" s="89" t="s">
        <v>420</v>
      </c>
      <c r="F22" s="113"/>
      <c r="G22" s="118"/>
      <c r="H22" s="118"/>
      <c r="I22" s="89" t="s">
        <v>420</v>
      </c>
      <c r="J22" s="400"/>
      <c r="K22" s="400"/>
      <c r="L22" s="400"/>
      <c r="M22" s="400"/>
      <c r="N22" s="400"/>
      <c r="O22" s="400"/>
      <c r="P22" s="400"/>
      <c r="Q22" s="84"/>
      <c r="R22" s="84"/>
      <c r="S22" s="84"/>
      <c r="T22" s="84"/>
      <c r="U22" s="84"/>
      <c r="V22" s="84"/>
      <c r="W22" s="84"/>
      <c r="X22" s="84"/>
    </row>
    <row r="23" spans="1:24" s="83" customFormat="1" ht="38.25" hidden="1" x14ac:dyDescent="0.2">
      <c r="B23" s="215" t="s">
        <v>126</v>
      </c>
      <c r="C23" s="118"/>
      <c r="D23" s="89" t="s">
        <v>69</v>
      </c>
      <c r="E23" s="89" t="s">
        <v>420</v>
      </c>
      <c r="F23" s="113">
        <v>9100000</v>
      </c>
      <c r="G23" s="118"/>
      <c r="H23" s="118"/>
      <c r="I23" s="89" t="s">
        <v>420</v>
      </c>
      <c r="J23" s="400"/>
      <c r="K23" s="400"/>
      <c r="L23" s="400"/>
      <c r="M23" s="400"/>
      <c r="N23" s="400"/>
      <c r="O23" s="400"/>
      <c r="P23" s="400"/>
      <c r="Q23" s="84"/>
      <c r="R23" s="84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2">
      <c r="B24" s="170" t="s">
        <v>421</v>
      </c>
      <c r="C24" s="118"/>
      <c r="D24" s="33" t="s">
        <v>69</v>
      </c>
      <c r="E24" s="33" t="s">
        <v>420</v>
      </c>
      <c r="F24" s="112">
        <v>9100003</v>
      </c>
      <c r="G24" s="118"/>
      <c r="H24" s="118"/>
      <c r="I24" s="33" t="s">
        <v>420</v>
      </c>
      <c r="J24" s="400"/>
      <c r="K24" s="400"/>
      <c r="L24" s="400"/>
      <c r="M24" s="400"/>
      <c r="N24" s="400"/>
      <c r="O24" s="400"/>
      <c r="P24" s="400"/>
      <c r="Q24" s="84"/>
      <c r="R24" s="84"/>
      <c r="S24" s="84"/>
      <c r="T24" s="84"/>
      <c r="U24" s="84"/>
      <c r="V24" s="84"/>
      <c r="W24" s="84"/>
      <c r="X24" s="84"/>
    </row>
    <row r="25" spans="1:24" s="83" customFormat="1" ht="38.25" hidden="1" x14ac:dyDescent="0.2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401">
        <f>J26</f>
        <v>2155.7860000000001</v>
      </c>
      <c r="K25" s="400"/>
      <c r="L25" s="401">
        <f t="shared" ref="L25:P26" si="0">L26</f>
        <v>2285.1331600000003</v>
      </c>
      <c r="M25" s="401">
        <f t="shared" si="0"/>
        <v>2445.0924812000003</v>
      </c>
      <c r="N25" s="401">
        <f t="shared" si="0"/>
        <v>2155.7860000000001</v>
      </c>
      <c r="O25" s="401">
        <f t="shared" si="0"/>
        <v>2155.7860000000001</v>
      </c>
      <c r="P25" s="401">
        <f t="shared" si="0"/>
        <v>2155.7860000000001</v>
      </c>
      <c r="Q25" s="84"/>
      <c r="R25" s="84"/>
      <c r="S25" s="84"/>
      <c r="T25" s="84"/>
      <c r="U25" s="84"/>
      <c r="V25" s="84"/>
      <c r="W25" s="84"/>
      <c r="X25" s="84"/>
    </row>
    <row r="26" spans="1:24" s="83" customFormat="1" ht="38.25" hidden="1" x14ac:dyDescent="0.2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401">
        <f>J27</f>
        <v>2155.7860000000001</v>
      </c>
      <c r="K26" s="401"/>
      <c r="L26" s="401">
        <f t="shared" si="0"/>
        <v>2285.1331600000003</v>
      </c>
      <c r="M26" s="401">
        <f t="shared" si="0"/>
        <v>2445.0924812000003</v>
      </c>
      <c r="N26" s="401">
        <f t="shared" si="0"/>
        <v>2155.7860000000001</v>
      </c>
      <c r="O26" s="401">
        <f t="shared" si="0"/>
        <v>2155.7860000000001</v>
      </c>
      <c r="P26" s="401">
        <f t="shared" si="0"/>
        <v>2155.7860000000001</v>
      </c>
      <c r="Q26" s="84"/>
      <c r="R26" s="84"/>
      <c r="S26" s="84"/>
      <c r="T26" s="84"/>
      <c r="U26" s="84"/>
      <c r="V26" s="84"/>
      <c r="W26" s="84"/>
      <c r="X26" s="84"/>
    </row>
    <row r="27" spans="1:24" s="83" customFormat="1" ht="22.15" hidden="1" customHeight="1" x14ac:dyDescent="0.2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401">
        <f>J28+J29</f>
        <v>2155.7860000000001</v>
      </c>
      <c r="K27" s="400"/>
      <c r="L27" s="401">
        <f>L28+L29</f>
        <v>2285.1331600000003</v>
      </c>
      <c r="M27" s="401">
        <f>M28+M29</f>
        <v>2445.0924812000003</v>
      </c>
      <c r="N27" s="401">
        <f>N28+N29</f>
        <v>2155.7860000000001</v>
      </c>
      <c r="O27" s="401">
        <f>O28+O29</f>
        <v>2155.7860000000001</v>
      </c>
      <c r="P27" s="401">
        <f>P28+P29</f>
        <v>2155.7860000000001</v>
      </c>
      <c r="Q27" s="84"/>
      <c r="R27" s="84"/>
      <c r="S27" s="84"/>
      <c r="T27" s="84"/>
      <c r="U27" s="84"/>
      <c r="V27" s="84"/>
      <c r="W27" s="84"/>
      <c r="X27" s="84"/>
    </row>
    <row r="28" spans="1:24" s="83" customFormat="1" ht="16.149999999999999" hidden="1" customHeight="1" x14ac:dyDescent="0.2">
      <c r="B28" s="195" t="s">
        <v>403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402">
        <v>1300.211</v>
      </c>
      <c r="K28" s="401"/>
      <c r="L28" s="403">
        <f>J28*106%</f>
        <v>1378.2236600000001</v>
      </c>
      <c r="M28" s="403">
        <f>L28*107%</f>
        <v>1474.6993162000001</v>
      </c>
      <c r="N28" s="402">
        <v>1300.211</v>
      </c>
      <c r="O28" s="402">
        <v>1300.211</v>
      </c>
      <c r="P28" s="402">
        <v>1300.211</v>
      </c>
      <c r="Q28" s="84"/>
      <c r="R28" s="84"/>
      <c r="S28" s="84"/>
      <c r="T28" s="84"/>
      <c r="U28" s="84"/>
      <c r="V28" s="84"/>
      <c r="W28" s="84"/>
      <c r="X28" s="84"/>
    </row>
    <row r="29" spans="1:24" s="83" customFormat="1" ht="18.600000000000001" hidden="1" customHeight="1" x14ac:dyDescent="0.2">
      <c r="B29" s="195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404">
        <v>855.57500000000005</v>
      </c>
      <c r="K29" s="400"/>
      <c r="L29" s="405">
        <f>J29*106%</f>
        <v>906.90950000000009</v>
      </c>
      <c r="M29" s="405">
        <f>L29*107%</f>
        <v>970.39316500000018</v>
      </c>
      <c r="N29" s="404">
        <v>855.57500000000005</v>
      </c>
      <c r="O29" s="404">
        <v>855.57500000000005</v>
      </c>
      <c r="P29" s="404">
        <v>855.57500000000005</v>
      </c>
      <c r="Q29" s="84"/>
      <c r="R29" s="84"/>
      <c r="S29" s="84"/>
      <c r="T29" s="84"/>
      <c r="U29" s="84"/>
      <c r="V29" s="84"/>
      <c r="W29" s="84"/>
      <c r="X29" s="84"/>
    </row>
    <row r="30" spans="1:24" ht="38.25" hidden="1" x14ac:dyDescent="0.2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406">
        <f>J31</f>
        <v>11843.717000000001</v>
      </c>
      <c r="K30" s="407"/>
      <c r="L30" s="406">
        <f>L31</f>
        <v>12487.644020000002</v>
      </c>
      <c r="M30" s="406">
        <f>M31</f>
        <v>13283.967101400003</v>
      </c>
      <c r="N30" s="406">
        <f>N31</f>
        <v>11843.717000000001</v>
      </c>
      <c r="O30" s="406">
        <f>O31</f>
        <v>11843.717000000001</v>
      </c>
      <c r="P30" s="406">
        <f>P31</f>
        <v>11843.717000000001</v>
      </c>
    </row>
    <row r="31" spans="1:24" ht="42.75" hidden="1" customHeight="1" x14ac:dyDescent="0.2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406">
        <f>J32+J35+J37+J39+J42+J45</f>
        <v>11843.717000000001</v>
      </c>
      <c r="K31" s="407"/>
      <c r="L31" s="406">
        <f>L32+L35+L37+L39+L42+L45</f>
        <v>12487.644020000002</v>
      </c>
      <c r="M31" s="406">
        <f>M32+M35+M37+M39+M42+M45</f>
        <v>13283.967101400003</v>
      </c>
      <c r="N31" s="406">
        <f>N32+N35+N37+N39+N42+N45</f>
        <v>11843.717000000001</v>
      </c>
      <c r="O31" s="406">
        <f>O32+O35+O37+O39+O42+O45</f>
        <v>11843.717000000001</v>
      </c>
      <c r="P31" s="406">
        <f>P32+P35+P37+P39+P42+P45</f>
        <v>11843.717000000001</v>
      </c>
    </row>
    <row r="32" spans="1:24" ht="21" hidden="1" customHeight="1" x14ac:dyDescent="0.2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408">
        <f>J33+J34</f>
        <v>9577.5059999999994</v>
      </c>
      <c r="K32" s="405"/>
      <c r="L32" s="408">
        <f>L33+L34</f>
        <v>10152.156360000001</v>
      </c>
      <c r="M32" s="408">
        <f>M33+M34</f>
        <v>10862.807305200002</v>
      </c>
      <c r="N32" s="408">
        <f>N33+N34</f>
        <v>9577.5059999999994</v>
      </c>
      <c r="O32" s="408">
        <f>O33+O34</f>
        <v>9577.5059999999994</v>
      </c>
      <c r="P32" s="408">
        <f>P33+P34</f>
        <v>9577.5059999999994</v>
      </c>
    </row>
    <row r="33" spans="2:16" ht="21" hidden="1" customHeight="1" x14ac:dyDescent="0.2">
      <c r="B33" s="195" t="s">
        <v>403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403">
        <v>7361.933</v>
      </c>
      <c r="K33" s="403"/>
      <c r="L33" s="403">
        <f>J33*106%</f>
        <v>7803.6489799999999</v>
      </c>
      <c r="M33" s="403">
        <f>L33*107%</f>
        <v>8349.9044086000013</v>
      </c>
      <c r="N33" s="403">
        <v>7361.933</v>
      </c>
      <c r="O33" s="403">
        <v>7361.933</v>
      </c>
      <c r="P33" s="403">
        <v>7361.933</v>
      </c>
    </row>
    <row r="34" spans="2:16" ht="21" hidden="1" customHeight="1" x14ac:dyDescent="0.2">
      <c r="B34" s="195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403">
        <v>2215.5729999999999</v>
      </c>
      <c r="K34" s="403"/>
      <c r="L34" s="403">
        <f>J34*106%</f>
        <v>2348.50738</v>
      </c>
      <c r="M34" s="403">
        <f>L34*107%</f>
        <v>2512.9028966000001</v>
      </c>
      <c r="N34" s="403">
        <v>2215.5729999999999</v>
      </c>
      <c r="O34" s="403">
        <v>2215.5729999999999</v>
      </c>
      <c r="P34" s="403">
        <v>2215.5729999999999</v>
      </c>
    </row>
    <row r="35" spans="2:16" ht="38.25" hidden="1" x14ac:dyDescent="0.2">
      <c r="B35" s="49" t="s">
        <v>419</v>
      </c>
      <c r="C35" s="88" t="s">
        <v>106</v>
      </c>
      <c r="D35" s="88" t="s">
        <v>69</v>
      </c>
      <c r="E35" s="88" t="s">
        <v>103</v>
      </c>
      <c r="F35" s="34" t="s">
        <v>418</v>
      </c>
      <c r="G35" s="9"/>
      <c r="H35" s="9"/>
      <c r="I35" s="88" t="s">
        <v>103</v>
      </c>
      <c r="J35" s="402">
        <f>J36</f>
        <v>1154.6110000000001</v>
      </c>
      <c r="K35" s="402"/>
      <c r="L35" s="402">
        <f>L36</f>
        <v>1223.8876600000001</v>
      </c>
      <c r="M35" s="402">
        <f>M36</f>
        <v>1309.5597962000002</v>
      </c>
      <c r="N35" s="402">
        <f>N36</f>
        <v>1154.6110000000001</v>
      </c>
      <c r="O35" s="402">
        <f>O36</f>
        <v>1154.6110000000001</v>
      </c>
      <c r="P35" s="402">
        <f>P36</f>
        <v>1154.6110000000001</v>
      </c>
    </row>
    <row r="36" spans="2:16" hidden="1" x14ac:dyDescent="0.2">
      <c r="B36" s="195" t="s">
        <v>403</v>
      </c>
      <c r="C36" s="88"/>
      <c r="D36" s="88" t="s">
        <v>69</v>
      </c>
      <c r="E36" s="88" t="s">
        <v>103</v>
      </c>
      <c r="F36" s="9" t="s">
        <v>418</v>
      </c>
      <c r="G36" s="88">
        <v>120</v>
      </c>
      <c r="H36" s="88"/>
      <c r="I36" s="88" t="s">
        <v>103</v>
      </c>
      <c r="J36" s="402">
        <v>1154.6110000000001</v>
      </c>
      <c r="K36" s="402"/>
      <c r="L36" s="403">
        <f>J36*106%</f>
        <v>1223.8876600000001</v>
      </c>
      <c r="M36" s="403">
        <f>L36*107%</f>
        <v>1309.5597962000002</v>
      </c>
      <c r="N36" s="402">
        <v>1154.6110000000001</v>
      </c>
      <c r="O36" s="402">
        <v>1154.6110000000001</v>
      </c>
      <c r="P36" s="402">
        <v>1154.6110000000001</v>
      </c>
    </row>
    <row r="37" spans="2:16" ht="38.25" hidden="1" x14ac:dyDescent="0.2">
      <c r="B37" s="90" t="s">
        <v>417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407">
        <f>J38</f>
        <v>171.8</v>
      </c>
      <c r="K37" s="407"/>
      <c r="L37" s="407">
        <f>L38</f>
        <v>171.8</v>
      </c>
      <c r="M37" s="407">
        <f>M38</f>
        <v>171.8</v>
      </c>
      <c r="N37" s="407">
        <f>N38</f>
        <v>171.8</v>
      </c>
      <c r="O37" s="407">
        <f>O38</f>
        <v>171.8</v>
      </c>
      <c r="P37" s="407">
        <f>P38</f>
        <v>171.8</v>
      </c>
    </row>
    <row r="38" spans="2:16" hidden="1" x14ac:dyDescent="0.2">
      <c r="B38" s="195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405">
        <v>171.8</v>
      </c>
      <c r="K38" s="405"/>
      <c r="L38" s="405">
        <v>171.8</v>
      </c>
      <c r="M38" s="405">
        <v>171.8</v>
      </c>
      <c r="N38" s="405">
        <v>171.8</v>
      </c>
      <c r="O38" s="405">
        <v>171.8</v>
      </c>
      <c r="P38" s="405">
        <v>171.8</v>
      </c>
    </row>
    <row r="39" spans="2:16" ht="45.75" hidden="1" customHeight="1" x14ac:dyDescent="0.2">
      <c r="B39" s="218" t="s">
        <v>416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407">
        <f>J41</f>
        <v>263</v>
      </c>
      <c r="K39" s="407"/>
      <c r="L39" s="407">
        <f>L41</f>
        <v>263</v>
      </c>
      <c r="M39" s="407">
        <f>M41</f>
        <v>263</v>
      </c>
      <c r="N39" s="407">
        <f>N41</f>
        <v>263</v>
      </c>
      <c r="O39" s="407">
        <f>O41</f>
        <v>263</v>
      </c>
      <c r="P39" s="407">
        <f>P41</f>
        <v>263</v>
      </c>
    </row>
    <row r="40" spans="2:16" ht="46.5" hidden="1" customHeight="1" x14ac:dyDescent="0.2"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404"/>
      <c r="K40" s="404"/>
      <c r="L40" s="404"/>
      <c r="M40" s="404"/>
      <c r="N40" s="404"/>
      <c r="O40" s="404"/>
      <c r="P40" s="404"/>
    </row>
    <row r="41" spans="2:16" ht="15" hidden="1" customHeight="1" x14ac:dyDescent="0.2">
      <c r="B41" s="195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404">
        <v>263</v>
      </c>
      <c r="K41" s="404"/>
      <c r="L41" s="404">
        <v>263</v>
      </c>
      <c r="M41" s="404">
        <v>263</v>
      </c>
      <c r="N41" s="404">
        <v>263</v>
      </c>
      <c r="O41" s="404">
        <v>263</v>
      </c>
      <c r="P41" s="404">
        <v>263</v>
      </c>
    </row>
    <row r="42" spans="2:16" ht="67.5" hidden="1" customHeight="1" x14ac:dyDescent="0.2">
      <c r="B42" s="223" t="s">
        <v>415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400">
        <f>J43</f>
        <v>130.1</v>
      </c>
      <c r="K42" s="400"/>
      <c r="L42" s="400">
        <f>L43</f>
        <v>130.1</v>
      </c>
      <c r="M42" s="400">
        <f>M43</f>
        <v>130.1</v>
      </c>
      <c r="N42" s="400">
        <f>N43</f>
        <v>130.1</v>
      </c>
      <c r="O42" s="400">
        <f>O43</f>
        <v>130.1</v>
      </c>
      <c r="P42" s="400">
        <f>P43</f>
        <v>130.1</v>
      </c>
    </row>
    <row r="43" spans="2:16" ht="15" hidden="1" customHeight="1" x14ac:dyDescent="0.2">
      <c r="B43" s="195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404">
        <v>130.1</v>
      </c>
      <c r="K43" s="404"/>
      <c r="L43" s="404">
        <v>130.1</v>
      </c>
      <c r="M43" s="404">
        <v>130.1</v>
      </c>
      <c r="N43" s="404">
        <v>130.1</v>
      </c>
      <c r="O43" s="404">
        <v>130.1</v>
      </c>
      <c r="P43" s="404">
        <v>130.1</v>
      </c>
    </row>
    <row r="44" spans="2:16" ht="60.6" hidden="1" customHeight="1" x14ac:dyDescent="0.2"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404"/>
      <c r="K44" s="404"/>
      <c r="L44" s="404"/>
      <c r="M44" s="404"/>
      <c r="N44" s="404"/>
      <c r="O44" s="404"/>
      <c r="P44" s="404"/>
    </row>
    <row r="45" spans="2:16" ht="51" hidden="1" x14ac:dyDescent="0.2">
      <c r="B45" s="222" t="s">
        <v>414</v>
      </c>
      <c r="C45" s="88"/>
      <c r="D45" s="88" t="s">
        <v>69</v>
      </c>
      <c r="E45" s="88" t="s">
        <v>103</v>
      </c>
      <c r="F45" s="34" t="s">
        <v>413</v>
      </c>
      <c r="G45" s="9"/>
      <c r="H45" s="9"/>
      <c r="I45" s="88" t="s">
        <v>103</v>
      </c>
      <c r="J45" s="400">
        <f>J46+J47</f>
        <v>546.70000000000005</v>
      </c>
      <c r="K45" s="400"/>
      <c r="L45" s="400">
        <f>L46+L47</f>
        <v>546.70000000000005</v>
      </c>
      <c r="M45" s="400">
        <f>M46+M47</f>
        <v>546.70000000000005</v>
      </c>
      <c r="N45" s="400">
        <f>N46+N47</f>
        <v>546.70000000000005</v>
      </c>
      <c r="O45" s="400">
        <f>O46+O47</f>
        <v>546.70000000000005</v>
      </c>
      <c r="P45" s="400">
        <f>P46+P47</f>
        <v>546.70000000000005</v>
      </c>
    </row>
    <row r="46" spans="2:16" hidden="1" x14ac:dyDescent="0.2">
      <c r="B46" s="16" t="s">
        <v>403</v>
      </c>
      <c r="C46" s="88"/>
      <c r="D46" s="88" t="s">
        <v>69</v>
      </c>
      <c r="E46" s="88" t="s">
        <v>103</v>
      </c>
      <c r="F46" s="9" t="s">
        <v>413</v>
      </c>
      <c r="G46" s="9" t="s">
        <v>5</v>
      </c>
      <c r="H46" s="9"/>
      <c r="I46" s="88" t="s">
        <v>103</v>
      </c>
      <c r="J46" s="404">
        <f>546.7-45.2</f>
        <v>501.50000000000006</v>
      </c>
      <c r="K46" s="404"/>
      <c r="L46" s="404">
        <f>546.7-45.2</f>
        <v>501.50000000000006</v>
      </c>
      <c r="M46" s="404">
        <f>546.7-45.2</f>
        <v>501.50000000000006</v>
      </c>
      <c r="N46" s="404">
        <f>546.7-45.2</f>
        <v>501.50000000000006</v>
      </c>
      <c r="O46" s="404">
        <f>546.7-45.2</f>
        <v>501.50000000000006</v>
      </c>
      <c r="P46" s="404">
        <f>546.7-45.2</f>
        <v>501.50000000000006</v>
      </c>
    </row>
    <row r="47" spans="2:16" hidden="1" x14ac:dyDescent="0.2">
      <c r="B47" s="195" t="s">
        <v>16</v>
      </c>
      <c r="C47" s="88"/>
      <c r="D47" s="88"/>
      <c r="E47" s="88"/>
      <c r="F47" s="9"/>
      <c r="G47" s="9" t="s">
        <v>1</v>
      </c>
      <c r="H47" s="9"/>
      <c r="I47" s="88"/>
      <c r="J47" s="404">
        <v>45.2</v>
      </c>
      <c r="K47" s="404"/>
      <c r="L47" s="404">
        <v>45.2</v>
      </c>
      <c r="M47" s="404">
        <v>45.2</v>
      </c>
      <c r="N47" s="404">
        <v>45.2</v>
      </c>
      <c r="O47" s="404">
        <v>45.2</v>
      </c>
      <c r="P47" s="404">
        <v>45.2</v>
      </c>
    </row>
    <row r="48" spans="2:16" ht="42" hidden="1" customHeight="1" x14ac:dyDescent="0.2"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407">
        <f>J49</f>
        <v>99.305000000000007</v>
      </c>
      <c r="K48" s="407"/>
      <c r="L48" s="407">
        <f t="shared" ref="L48:P50" si="1">L49</f>
        <v>99.305000000000007</v>
      </c>
      <c r="M48" s="407">
        <f t="shared" si="1"/>
        <v>99.305000000000007</v>
      </c>
      <c r="N48" s="407">
        <f t="shared" si="1"/>
        <v>99.305000000000007</v>
      </c>
      <c r="O48" s="407">
        <f t="shared" si="1"/>
        <v>99.305000000000007</v>
      </c>
      <c r="P48" s="407">
        <f t="shared" si="1"/>
        <v>99.305000000000007</v>
      </c>
    </row>
    <row r="49" spans="2:24" ht="38.25" hidden="1" x14ac:dyDescent="0.2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407">
        <f>J50</f>
        <v>99.305000000000007</v>
      </c>
      <c r="K49" s="407"/>
      <c r="L49" s="407">
        <f t="shared" si="1"/>
        <v>99.305000000000007</v>
      </c>
      <c r="M49" s="407">
        <f t="shared" si="1"/>
        <v>99.305000000000007</v>
      </c>
      <c r="N49" s="407">
        <f t="shared" si="1"/>
        <v>99.305000000000007</v>
      </c>
      <c r="O49" s="407">
        <f t="shared" si="1"/>
        <v>99.305000000000007</v>
      </c>
      <c r="P49" s="407">
        <f t="shared" si="1"/>
        <v>99.305000000000007</v>
      </c>
    </row>
    <row r="50" spans="2:24" ht="45.75" hidden="1" customHeight="1" x14ac:dyDescent="0.2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404">
        <f>J51</f>
        <v>99.305000000000007</v>
      </c>
      <c r="K50" s="404"/>
      <c r="L50" s="404">
        <f t="shared" si="1"/>
        <v>99.305000000000007</v>
      </c>
      <c r="M50" s="404">
        <f t="shared" si="1"/>
        <v>99.305000000000007</v>
      </c>
      <c r="N50" s="404">
        <f t="shared" si="1"/>
        <v>99.305000000000007</v>
      </c>
      <c r="O50" s="404">
        <f t="shared" si="1"/>
        <v>99.305000000000007</v>
      </c>
      <c r="P50" s="404">
        <f t="shared" si="1"/>
        <v>99.305000000000007</v>
      </c>
    </row>
    <row r="51" spans="2:24" ht="13.9" hidden="1" customHeight="1" x14ac:dyDescent="0.2">
      <c r="B51" s="195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404">
        <v>99.305000000000007</v>
      </c>
      <c r="K51" s="404"/>
      <c r="L51" s="404">
        <v>99.305000000000007</v>
      </c>
      <c r="M51" s="404">
        <v>99.305000000000007</v>
      </c>
      <c r="N51" s="404">
        <v>99.305000000000007</v>
      </c>
      <c r="O51" s="404">
        <v>99.305000000000007</v>
      </c>
      <c r="P51" s="404">
        <v>99.305000000000007</v>
      </c>
    </row>
    <row r="52" spans="2:24" ht="15" hidden="1" x14ac:dyDescent="0.2">
      <c r="B52" s="221" t="s">
        <v>412</v>
      </c>
      <c r="C52" s="200"/>
      <c r="D52" s="220" t="s">
        <v>69</v>
      </c>
      <c r="E52" s="202" t="s">
        <v>409</v>
      </c>
      <c r="F52" s="9"/>
      <c r="G52" s="9"/>
      <c r="H52" s="9"/>
      <c r="I52" s="202" t="s">
        <v>409</v>
      </c>
      <c r="J52" s="404"/>
      <c r="K52" s="404"/>
      <c r="L52" s="404"/>
      <c r="M52" s="404"/>
      <c r="N52" s="404"/>
      <c r="O52" s="404"/>
      <c r="P52" s="404"/>
    </row>
    <row r="53" spans="2:24" ht="38.25" hidden="1" x14ac:dyDescent="0.2">
      <c r="B53" s="52" t="s">
        <v>25</v>
      </c>
      <c r="C53" s="9"/>
      <c r="D53" s="94" t="s">
        <v>69</v>
      </c>
      <c r="E53" s="34" t="s">
        <v>409</v>
      </c>
      <c r="F53" s="34" t="s">
        <v>24</v>
      </c>
      <c r="G53" s="9"/>
      <c r="H53" s="9"/>
      <c r="I53" s="34" t="s">
        <v>409</v>
      </c>
      <c r="J53" s="404"/>
      <c r="K53" s="404"/>
      <c r="L53" s="404"/>
      <c r="M53" s="404"/>
      <c r="N53" s="404"/>
      <c r="O53" s="404"/>
      <c r="P53" s="404"/>
    </row>
    <row r="54" spans="2:24" ht="25.5" hidden="1" x14ac:dyDescent="0.2">
      <c r="B54" s="219" t="s">
        <v>411</v>
      </c>
      <c r="C54" s="200"/>
      <c r="D54" s="88" t="s">
        <v>69</v>
      </c>
      <c r="E54" s="9" t="s">
        <v>409</v>
      </c>
      <c r="F54" s="9" t="s">
        <v>410</v>
      </c>
      <c r="G54" s="9"/>
      <c r="H54" s="9"/>
      <c r="I54" s="9" t="s">
        <v>409</v>
      </c>
      <c r="J54" s="404"/>
      <c r="K54" s="404"/>
      <c r="L54" s="404"/>
      <c r="M54" s="404"/>
      <c r="N54" s="404"/>
      <c r="O54" s="404"/>
      <c r="P54" s="404"/>
    </row>
    <row r="55" spans="2:24" hidden="1" x14ac:dyDescent="0.2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406">
        <f>J56</f>
        <v>2000</v>
      </c>
      <c r="K55" s="406"/>
      <c r="L55" s="406">
        <f t="shared" ref="L55:P57" si="2">L56</f>
        <v>2000</v>
      </c>
      <c r="M55" s="406">
        <f t="shared" si="2"/>
        <v>2000</v>
      </c>
      <c r="N55" s="406">
        <f t="shared" si="2"/>
        <v>2000</v>
      </c>
      <c r="O55" s="406">
        <f t="shared" si="2"/>
        <v>2000</v>
      </c>
      <c r="P55" s="406">
        <f t="shared" si="2"/>
        <v>2000</v>
      </c>
    </row>
    <row r="56" spans="2:24" s="83" customFormat="1" ht="38.25" hidden="1" x14ac:dyDescent="0.2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403">
        <f>J57</f>
        <v>2000</v>
      </c>
      <c r="K56" s="403"/>
      <c r="L56" s="403">
        <f t="shared" si="2"/>
        <v>2000</v>
      </c>
      <c r="M56" s="403">
        <f t="shared" si="2"/>
        <v>2000</v>
      </c>
      <c r="N56" s="403">
        <f t="shared" si="2"/>
        <v>2000</v>
      </c>
      <c r="O56" s="403">
        <f t="shared" si="2"/>
        <v>2000</v>
      </c>
      <c r="P56" s="403">
        <f t="shared" si="2"/>
        <v>2000</v>
      </c>
      <c r="Q56" s="84"/>
      <c r="R56" s="84"/>
      <c r="S56" s="84"/>
      <c r="T56" s="84"/>
      <c r="U56" s="84"/>
      <c r="V56" s="84"/>
      <c r="W56" s="84"/>
      <c r="X56" s="84"/>
    </row>
    <row r="57" spans="2:24" ht="38.25" hidden="1" x14ac:dyDescent="0.2">
      <c r="B57" s="49" t="s">
        <v>72</v>
      </c>
      <c r="C57" s="9"/>
      <c r="D57" s="88" t="s">
        <v>69</v>
      </c>
      <c r="E57" s="9" t="s">
        <v>66</v>
      </c>
      <c r="F57" s="9" t="s">
        <v>408</v>
      </c>
      <c r="G57" s="88" t="s">
        <v>71</v>
      </c>
      <c r="H57" s="88"/>
      <c r="I57" s="9" t="s">
        <v>66</v>
      </c>
      <c r="J57" s="403">
        <f>J58</f>
        <v>2000</v>
      </c>
      <c r="K57" s="403"/>
      <c r="L57" s="403">
        <f t="shared" si="2"/>
        <v>2000</v>
      </c>
      <c r="M57" s="403">
        <f t="shared" si="2"/>
        <v>2000</v>
      </c>
      <c r="N57" s="403">
        <f t="shared" si="2"/>
        <v>2000</v>
      </c>
      <c r="O57" s="403">
        <f t="shared" si="2"/>
        <v>2000</v>
      </c>
      <c r="P57" s="403">
        <f t="shared" si="2"/>
        <v>2000</v>
      </c>
    </row>
    <row r="58" spans="2:24" hidden="1" x14ac:dyDescent="0.2">
      <c r="B58" s="195" t="s">
        <v>70</v>
      </c>
      <c r="C58" s="9"/>
      <c r="D58" s="88" t="s">
        <v>69</v>
      </c>
      <c r="E58" s="9" t="s">
        <v>66</v>
      </c>
      <c r="F58" s="9" t="s">
        <v>408</v>
      </c>
      <c r="G58" s="88">
        <v>870</v>
      </c>
      <c r="H58" s="88"/>
      <c r="I58" s="9" t="s">
        <v>66</v>
      </c>
      <c r="J58" s="403">
        <v>2000</v>
      </c>
      <c r="K58" s="403"/>
      <c r="L58" s="403">
        <v>2000</v>
      </c>
      <c r="M58" s="403">
        <v>2000</v>
      </c>
      <c r="N58" s="403">
        <v>2000</v>
      </c>
      <c r="O58" s="403">
        <v>2000</v>
      </c>
      <c r="P58" s="403">
        <v>2000</v>
      </c>
    </row>
    <row r="59" spans="2:24" hidden="1" x14ac:dyDescent="0.2"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400">
        <f>J60</f>
        <v>108</v>
      </c>
      <c r="K59" s="400"/>
      <c r="L59" s="400">
        <f t="shared" ref="L59:P60" si="3">L60</f>
        <v>108</v>
      </c>
      <c r="M59" s="400">
        <f t="shared" si="3"/>
        <v>108</v>
      </c>
      <c r="N59" s="400">
        <f t="shared" si="3"/>
        <v>108</v>
      </c>
      <c r="O59" s="400">
        <f t="shared" si="3"/>
        <v>108</v>
      </c>
      <c r="P59" s="400">
        <f t="shared" si="3"/>
        <v>108</v>
      </c>
    </row>
    <row r="60" spans="2:24" ht="25.5" hidden="1" x14ac:dyDescent="0.2">
      <c r="B60" s="52" t="s">
        <v>102</v>
      </c>
      <c r="C60" s="34"/>
      <c r="D60" s="34" t="s">
        <v>69</v>
      </c>
      <c r="E60" s="34" t="s">
        <v>90</v>
      </c>
      <c r="F60" s="34" t="s">
        <v>407</v>
      </c>
      <c r="G60" s="34"/>
      <c r="H60" s="34"/>
      <c r="I60" s="34" t="s">
        <v>90</v>
      </c>
      <c r="J60" s="407">
        <f>J61</f>
        <v>108</v>
      </c>
      <c r="K60" s="407"/>
      <c r="L60" s="407">
        <f t="shared" si="3"/>
        <v>108</v>
      </c>
      <c r="M60" s="407">
        <f t="shared" si="3"/>
        <v>108</v>
      </c>
      <c r="N60" s="407">
        <f t="shared" si="3"/>
        <v>108</v>
      </c>
      <c r="O60" s="407">
        <f t="shared" si="3"/>
        <v>108</v>
      </c>
      <c r="P60" s="407">
        <f t="shared" si="3"/>
        <v>108</v>
      </c>
    </row>
    <row r="61" spans="2:24" hidden="1" x14ac:dyDescent="0.2">
      <c r="B61" s="76" t="s">
        <v>406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405">
        <f>J62+J63</f>
        <v>108</v>
      </c>
      <c r="K61" s="405"/>
      <c r="L61" s="405">
        <f>L62+L63</f>
        <v>108</v>
      </c>
      <c r="M61" s="405">
        <f>M62+M63</f>
        <v>108</v>
      </c>
      <c r="N61" s="405">
        <f>N62+N63</f>
        <v>108</v>
      </c>
      <c r="O61" s="405">
        <f>O62+O63</f>
        <v>108</v>
      </c>
      <c r="P61" s="405">
        <f>P62+P63</f>
        <v>108</v>
      </c>
    </row>
    <row r="62" spans="2:24" hidden="1" x14ac:dyDescent="0.2">
      <c r="B62" s="195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405">
        <v>105</v>
      </c>
      <c r="K62" s="405"/>
      <c r="L62" s="405">
        <v>105</v>
      </c>
      <c r="M62" s="405">
        <v>105</v>
      </c>
      <c r="N62" s="405">
        <v>105</v>
      </c>
      <c r="O62" s="405">
        <v>105</v>
      </c>
      <c r="P62" s="405">
        <v>105</v>
      </c>
    </row>
    <row r="63" spans="2:24" hidden="1" x14ac:dyDescent="0.2">
      <c r="B63" s="195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405">
        <v>3</v>
      </c>
      <c r="K63" s="405"/>
      <c r="L63" s="405">
        <v>3</v>
      </c>
      <c r="M63" s="405">
        <v>3</v>
      </c>
      <c r="N63" s="405">
        <v>3</v>
      </c>
      <c r="O63" s="405">
        <v>3</v>
      </c>
      <c r="P63" s="405">
        <v>3</v>
      </c>
    </row>
    <row r="64" spans="2:24" ht="14.25" hidden="1" x14ac:dyDescent="0.2">
      <c r="B64" s="213" t="s">
        <v>405</v>
      </c>
      <c r="C64" s="202"/>
      <c r="D64" s="202" t="s">
        <v>402</v>
      </c>
      <c r="E64" s="202"/>
      <c r="F64" s="202"/>
      <c r="G64" s="202"/>
      <c r="H64" s="202"/>
      <c r="I64" s="202"/>
      <c r="J64" s="409">
        <f>J65</f>
        <v>605.88300000000004</v>
      </c>
      <c r="K64" s="409"/>
      <c r="L64" s="409">
        <f t="shared" ref="L64:P65" si="4">L65</f>
        <v>605.88300000000004</v>
      </c>
      <c r="M64" s="409">
        <f t="shared" si="4"/>
        <v>605.88300000000004</v>
      </c>
      <c r="N64" s="409">
        <f t="shared" si="4"/>
        <v>605.88300000000004</v>
      </c>
      <c r="O64" s="409">
        <f t="shared" si="4"/>
        <v>605.88300000000004</v>
      </c>
      <c r="P64" s="409">
        <f t="shared" si="4"/>
        <v>605.88300000000004</v>
      </c>
    </row>
    <row r="65" spans="2:16" hidden="1" x14ac:dyDescent="0.2">
      <c r="B65" s="52" t="s">
        <v>6</v>
      </c>
      <c r="C65" s="34"/>
      <c r="D65" s="34" t="s">
        <v>402</v>
      </c>
      <c r="E65" s="34" t="s">
        <v>0</v>
      </c>
      <c r="F65" s="34"/>
      <c r="G65" s="34"/>
      <c r="H65" s="34"/>
      <c r="I65" s="34" t="s">
        <v>0</v>
      </c>
      <c r="J65" s="405">
        <f>J66</f>
        <v>605.88300000000004</v>
      </c>
      <c r="K65" s="405"/>
      <c r="L65" s="405">
        <f t="shared" si="4"/>
        <v>605.88300000000004</v>
      </c>
      <c r="M65" s="405">
        <f t="shared" si="4"/>
        <v>605.88300000000004</v>
      </c>
      <c r="N65" s="405">
        <f t="shared" si="4"/>
        <v>605.88300000000004</v>
      </c>
      <c r="O65" s="405">
        <f t="shared" si="4"/>
        <v>605.88300000000004</v>
      </c>
      <c r="P65" s="405">
        <f t="shared" si="4"/>
        <v>605.88300000000004</v>
      </c>
    </row>
    <row r="66" spans="2:16" ht="25.5" hidden="1" x14ac:dyDescent="0.2">
      <c r="B66" s="218" t="s">
        <v>404</v>
      </c>
      <c r="C66" s="9"/>
      <c r="D66" s="9" t="s">
        <v>402</v>
      </c>
      <c r="E66" s="9" t="s">
        <v>0</v>
      </c>
      <c r="F66" s="10" t="s">
        <v>401</v>
      </c>
      <c r="G66" s="9"/>
      <c r="H66" s="9"/>
      <c r="I66" s="9" t="s">
        <v>0</v>
      </c>
      <c r="J66" s="405">
        <f>J67+J68</f>
        <v>605.88300000000004</v>
      </c>
      <c r="K66" s="405"/>
      <c r="L66" s="405">
        <f>L67+L68</f>
        <v>605.88300000000004</v>
      </c>
      <c r="M66" s="405">
        <f>M67+M68</f>
        <v>605.88300000000004</v>
      </c>
      <c r="N66" s="405">
        <f>N67+N68</f>
        <v>605.88300000000004</v>
      </c>
      <c r="O66" s="405">
        <f>O67+O68</f>
        <v>605.88300000000004</v>
      </c>
      <c r="P66" s="405">
        <f>P67+P68</f>
        <v>605.88300000000004</v>
      </c>
    </row>
    <row r="67" spans="2:16" hidden="1" x14ac:dyDescent="0.2">
      <c r="B67" s="16" t="s">
        <v>403</v>
      </c>
      <c r="C67" s="9"/>
      <c r="D67" s="9" t="s">
        <v>402</v>
      </c>
      <c r="E67" s="9" t="s">
        <v>0</v>
      </c>
      <c r="F67" s="10" t="s">
        <v>401</v>
      </c>
      <c r="G67" s="9" t="s">
        <v>5</v>
      </c>
      <c r="H67" s="9"/>
      <c r="I67" s="9" t="s">
        <v>0</v>
      </c>
      <c r="J67" s="405">
        <v>555.32000000000005</v>
      </c>
      <c r="K67" s="405"/>
      <c r="L67" s="405">
        <v>555.32000000000005</v>
      </c>
      <c r="M67" s="405">
        <v>555.32000000000005</v>
      </c>
      <c r="N67" s="405">
        <v>555.32000000000005</v>
      </c>
      <c r="O67" s="405">
        <v>555.32000000000005</v>
      </c>
      <c r="P67" s="405">
        <v>555.32000000000005</v>
      </c>
    </row>
    <row r="68" spans="2:16" hidden="1" x14ac:dyDescent="0.2">
      <c r="B68" s="195" t="s">
        <v>16</v>
      </c>
      <c r="C68" s="9"/>
      <c r="D68" s="9" t="s">
        <v>402</v>
      </c>
      <c r="E68" s="9" t="s">
        <v>0</v>
      </c>
      <c r="F68" s="10" t="s">
        <v>401</v>
      </c>
      <c r="G68" s="9" t="s">
        <v>1</v>
      </c>
      <c r="H68" s="9"/>
      <c r="I68" s="9" t="s">
        <v>0</v>
      </c>
      <c r="J68" s="405">
        <v>50.563000000000002</v>
      </c>
      <c r="K68" s="405"/>
      <c r="L68" s="405">
        <v>50.563000000000002</v>
      </c>
      <c r="M68" s="405">
        <v>50.563000000000002</v>
      </c>
      <c r="N68" s="405">
        <v>50.563000000000002</v>
      </c>
      <c r="O68" s="405">
        <v>50.563000000000002</v>
      </c>
      <c r="P68" s="405">
        <v>50.563000000000002</v>
      </c>
    </row>
    <row r="69" spans="2:16" ht="32.25" hidden="1" customHeight="1" x14ac:dyDescent="0.2">
      <c r="B69" s="194" t="s">
        <v>400</v>
      </c>
      <c r="C69" s="193"/>
      <c r="D69" s="193" t="s">
        <v>168</v>
      </c>
      <c r="E69" s="193"/>
      <c r="F69" s="193"/>
      <c r="G69" s="193"/>
      <c r="H69" s="193"/>
      <c r="I69" s="193"/>
      <c r="J69" s="410">
        <f>J70</f>
        <v>1397</v>
      </c>
      <c r="K69" s="410"/>
      <c r="L69" s="410">
        <f t="shared" ref="L69:P70" si="5">L70</f>
        <v>1182</v>
      </c>
      <c r="M69" s="410">
        <f t="shared" si="5"/>
        <v>1022</v>
      </c>
      <c r="N69" s="410">
        <f t="shared" si="5"/>
        <v>1397</v>
      </c>
      <c r="O69" s="410">
        <f t="shared" si="5"/>
        <v>1397</v>
      </c>
      <c r="P69" s="410">
        <f t="shared" si="5"/>
        <v>1397</v>
      </c>
    </row>
    <row r="70" spans="2:16" ht="25.5" hidden="1" x14ac:dyDescent="0.2">
      <c r="B70" s="52" t="s">
        <v>218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403">
        <f>J71</f>
        <v>1397</v>
      </c>
      <c r="K70" s="403"/>
      <c r="L70" s="403">
        <f t="shared" si="5"/>
        <v>1182</v>
      </c>
      <c r="M70" s="403">
        <f t="shared" si="5"/>
        <v>1022</v>
      </c>
      <c r="N70" s="403">
        <f t="shared" si="5"/>
        <v>1397</v>
      </c>
      <c r="O70" s="403">
        <f t="shared" si="5"/>
        <v>1397</v>
      </c>
      <c r="P70" s="403">
        <f t="shared" si="5"/>
        <v>1397</v>
      </c>
    </row>
    <row r="71" spans="2:16" ht="39.6" hidden="1" customHeight="1" x14ac:dyDescent="0.2">
      <c r="B71" s="52" t="s">
        <v>399</v>
      </c>
      <c r="C71" s="34"/>
      <c r="D71" s="34" t="s">
        <v>168</v>
      </c>
      <c r="E71" s="34" t="s">
        <v>166</v>
      </c>
      <c r="F71" s="34" t="s">
        <v>398</v>
      </c>
      <c r="G71" s="131"/>
      <c r="H71" s="131"/>
      <c r="I71" s="34" t="s">
        <v>166</v>
      </c>
      <c r="J71" s="51">
        <f>J72+J77</f>
        <v>1397</v>
      </c>
      <c r="K71" s="51"/>
      <c r="L71" s="51">
        <f>L72+L77</f>
        <v>1182</v>
      </c>
      <c r="M71" s="51">
        <f>M72+M77</f>
        <v>1022</v>
      </c>
      <c r="N71" s="51">
        <f>N72+N77</f>
        <v>1397</v>
      </c>
      <c r="O71" s="51">
        <f>O72+O77</f>
        <v>1397</v>
      </c>
      <c r="P71" s="51">
        <f>P72+P77</f>
        <v>1397</v>
      </c>
    </row>
    <row r="72" spans="2:16" ht="102" hidden="1" x14ac:dyDescent="0.2">
      <c r="B72" s="157" t="s">
        <v>735</v>
      </c>
      <c r="C72" s="9"/>
      <c r="D72" s="9" t="s">
        <v>168</v>
      </c>
      <c r="E72" s="9" t="s">
        <v>166</v>
      </c>
      <c r="F72" s="34" t="s">
        <v>397</v>
      </c>
      <c r="G72" s="88"/>
      <c r="H72" s="88"/>
      <c r="I72" s="9" t="s">
        <v>166</v>
      </c>
      <c r="J72" s="405">
        <f>J73+J75</f>
        <v>711</v>
      </c>
      <c r="K72" s="405"/>
      <c r="L72" s="405">
        <f>L73+L75</f>
        <v>496</v>
      </c>
      <c r="M72" s="405">
        <f>M73+M75</f>
        <v>336</v>
      </c>
      <c r="N72" s="405">
        <f>N73+N75</f>
        <v>711</v>
      </c>
      <c r="O72" s="405">
        <f>O73+O75</f>
        <v>711</v>
      </c>
      <c r="P72" s="405">
        <f>P73+P75</f>
        <v>711</v>
      </c>
    </row>
    <row r="73" spans="2:16" ht="89.25" hidden="1" x14ac:dyDescent="0.2">
      <c r="B73" s="49" t="s">
        <v>736</v>
      </c>
      <c r="C73" s="9"/>
      <c r="D73" s="9" t="s">
        <v>168</v>
      </c>
      <c r="E73" s="9" t="s">
        <v>166</v>
      </c>
      <c r="F73" s="34" t="s">
        <v>393</v>
      </c>
      <c r="G73" s="88"/>
      <c r="H73" s="88"/>
      <c r="I73" s="9" t="s">
        <v>166</v>
      </c>
      <c r="J73" s="405">
        <f>J74</f>
        <v>426</v>
      </c>
      <c r="K73" s="405"/>
      <c r="L73" s="405">
        <f>L74</f>
        <v>296</v>
      </c>
      <c r="M73" s="405">
        <f>M74</f>
        <v>136</v>
      </c>
      <c r="N73" s="405">
        <f>N74</f>
        <v>426</v>
      </c>
      <c r="O73" s="405">
        <f>O74</f>
        <v>426</v>
      </c>
      <c r="P73" s="405">
        <f>P74</f>
        <v>426</v>
      </c>
    </row>
    <row r="74" spans="2:16" hidden="1" x14ac:dyDescent="0.2">
      <c r="B74" s="195" t="s">
        <v>16</v>
      </c>
      <c r="C74" s="9"/>
      <c r="D74" s="9" t="s">
        <v>168</v>
      </c>
      <c r="E74" s="9" t="s">
        <v>166</v>
      </c>
      <c r="F74" s="9" t="s">
        <v>393</v>
      </c>
      <c r="G74" s="88">
        <v>240</v>
      </c>
      <c r="H74" s="88"/>
      <c r="I74" s="9" t="s">
        <v>166</v>
      </c>
      <c r="J74" s="405">
        <v>426</v>
      </c>
      <c r="K74" s="405"/>
      <c r="L74" s="405">
        <v>296</v>
      </c>
      <c r="M74" s="405">
        <v>136</v>
      </c>
      <c r="N74" s="405">
        <v>426</v>
      </c>
      <c r="O74" s="405">
        <v>426</v>
      </c>
      <c r="P74" s="405">
        <v>426</v>
      </c>
    </row>
    <row r="75" spans="2:16" ht="76.5" hidden="1" x14ac:dyDescent="0.2">
      <c r="B75" s="49" t="s">
        <v>737</v>
      </c>
      <c r="C75" s="9"/>
      <c r="D75" s="9" t="s">
        <v>168</v>
      </c>
      <c r="E75" s="9" t="s">
        <v>166</v>
      </c>
      <c r="F75" s="34" t="s">
        <v>394</v>
      </c>
      <c r="G75" s="88"/>
      <c r="H75" s="88"/>
      <c r="I75" s="9" t="s">
        <v>166</v>
      </c>
      <c r="J75" s="405">
        <f>J76</f>
        <v>285</v>
      </c>
      <c r="K75" s="405"/>
      <c r="L75" s="405">
        <f>L76</f>
        <v>200</v>
      </c>
      <c r="M75" s="405">
        <f>M76</f>
        <v>200</v>
      </c>
      <c r="N75" s="405">
        <f>N76</f>
        <v>285</v>
      </c>
      <c r="O75" s="405">
        <f>O76</f>
        <v>285</v>
      </c>
      <c r="P75" s="405">
        <f>P76</f>
        <v>285</v>
      </c>
    </row>
    <row r="76" spans="2:16" hidden="1" x14ac:dyDescent="0.2">
      <c r="B76" s="195" t="s">
        <v>16</v>
      </c>
      <c r="C76" s="9"/>
      <c r="D76" s="9" t="s">
        <v>168</v>
      </c>
      <c r="E76" s="9" t="s">
        <v>166</v>
      </c>
      <c r="F76" s="9" t="s">
        <v>393</v>
      </c>
      <c r="G76" s="88">
        <v>240</v>
      </c>
      <c r="H76" s="88"/>
      <c r="I76" s="9" t="s">
        <v>166</v>
      </c>
      <c r="J76" s="405">
        <v>285</v>
      </c>
      <c r="K76" s="405"/>
      <c r="L76" s="405">
        <v>200</v>
      </c>
      <c r="M76" s="405">
        <v>200</v>
      </c>
      <c r="N76" s="405">
        <v>285</v>
      </c>
      <c r="O76" s="405">
        <v>285</v>
      </c>
      <c r="P76" s="405">
        <v>285</v>
      </c>
    </row>
    <row r="77" spans="2:16" ht="102" hidden="1" x14ac:dyDescent="0.2">
      <c r="B77" s="157" t="s">
        <v>738</v>
      </c>
      <c r="C77" s="34"/>
      <c r="D77" s="9" t="s">
        <v>168</v>
      </c>
      <c r="E77" s="9" t="s">
        <v>166</v>
      </c>
      <c r="F77" s="34" t="s">
        <v>392</v>
      </c>
      <c r="G77" s="34"/>
      <c r="H77" s="34"/>
      <c r="I77" s="9" t="s">
        <v>166</v>
      </c>
      <c r="J77" s="407">
        <f>J78</f>
        <v>686</v>
      </c>
      <c r="K77" s="407"/>
      <c r="L77" s="407">
        <f>L78</f>
        <v>686</v>
      </c>
      <c r="M77" s="407">
        <f>M78</f>
        <v>686</v>
      </c>
      <c r="N77" s="407">
        <f>N78</f>
        <v>686</v>
      </c>
      <c r="O77" s="407">
        <f>O78</f>
        <v>686</v>
      </c>
      <c r="P77" s="407">
        <f>P78</f>
        <v>686</v>
      </c>
    </row>
    <row r="78" spans="2:16" ht="114.75" hidden="1" x14ac:dyDescent="0.2">
      <c r="B78" s="49" t="s">
        <v>739</v>
      </c>
      <c r="C78" s="34"/>
      <c r="D78" s="9" t="s">
        <v>168</v>
      </c>
      <c r="E78" s="9" t="s">
        <v>166</v>
      </c>
      <c r="F78" s="9" t="s">
        <v>390</v>
      </c>
      <c r="G78" s="34"/>
      <c r="H78" s="34"/>
      <c r="I78" s="9" t="s">
        <v>166</v>
      </c>
      <c r="J78" s="405">
        <f>J80</f>
        <v>686</v>
      </c>
      <c r="K78" s="405"/>
      <c r="L78" s="405">
        <f>L80</f>
        <v>686</v>
      </c>
      <c r="M78" s="405">
        <f>M80</f>
        <v>686</v>
      </c>
      <c r="N78" s="405">
        <f>N80</f>
        <v>686</v>
      </c>
      <c r="O78" s="405">
        <f>O80</f>
        <v>686</v>
      </c>
      <c r="P78" s="405">
        <f>P80</f>
        <v>686</v>
      </c>
    </row>
    <row r="79" spans="2:16" ht="40.5" hidden="1" customHeight="1" x14ac:dyDescent="0.2">
      <c r="B79" s="42" t="s">
        <v>220</v>
      </c>
      <c r="C79" s="160"/>
      <c r="D79" s="31" t="s">
        <v>168</v>
      </c>
      <c r="E79" s="31" t="s">
        <v>166</v>
      </c>
      <c r="F79" s="31" t="s">
        <v>219</v>
      </c>
      <c r="G79" s="161"/>
      <c r="H79" s="161"/>
      <c r="I79" s="31" t="s">
        <v>166</v>
      </c>
      <c r="J79" s="411"/>
      <c r="K79" s="411"/>
      <c r="L79" s="411"/>
      <c r="M79" s="411"/>
      <c r="N79" s="411"/>
      <c r="O79" s="411"/>
      <c r="P79" s="411"/>
    </row>
    <row r="80" spans="2:16" ht="17.45" hidden="1" customHeight="1" x14ac:dyDescent="0.2">
      <c r="B80" s="195" t="s">
        <v>16</v>
      </c>
      <c r="C80" s="160"/>
      <c r="D80" s="9" t="s">
        <v>168</v>
      </c>
      <c r="E80" s="9" t="s">
        <v>166</v>
      </c>
      <c r="F80" s="9" t="s">
        <v>390</v>
      </c>
      <c r="G80" s="33" t="s">
        <v>1</v>
      </c>
      <c r="H80" s="33"/>
      <c r="I80" s="9" t="s">
        <v>166</v>
      </c>
      <c r="J80" s="405">
        <v>686</v>
      </c>
      <c r="K80" s="411"/>
      <c r="L80" s="405">
        <v>686</v>
      </c>
      <c r="M80" s="405">
        <v>686</v>
      </c>
      <c r="N80" s="405">
        <v>686</v>
      </c>
      <c r="O80" s="405">
        <v>686</v>
      </c>
      <c r="P80" s="405">
        <v>686</v>
      </c>
    </row>
    <row r="81" spans="2:24" ht="44.25" hidden="1" customHeight="1" x14ac:dyDescent="0.2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131"/>
    </row>
    <row r="82" spans="2:24" ht="38.25" hidden="1" x14ac:dyDescent="0.2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405"/>
      <c r="K82" s="405"/>
      <c r="L82" s="405"/>
      <c r="M82" s="405"/>
      <c r="N82" s="405"/>
      <c r="O82" s="405"/>
      <c r="P82" s="405"/>
    </row>
    <row r="83" spans="2:24" s="83" customFormat="1" ht="15" hidden="1" x14ac:dyDescent="0.2">
      <c r="B83" s="194" t="s">
        <v>389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412">
        <f>J84+J93</f>
        <v>18097.09</v>
      </c>
      <c r="K83" s="413"/>
      <c r="L83" s="412">
        <f>L84+L93</f>
        <v>11814.485000000001</v>
      </c>
      <c r="M83" s="412">
        <f>M84+M93</f>
        <v>14413.347</v>
      </c>
      <c r="N83" s="412">
        <f>N84+N93</f>
        <v>18097.09</v>
      </c>
      <c r="O83" s="412">
        <f>O84+O93</f>
        <v>18097.09</v>
      </c>
      <c r="P83" s="412">
        <f>P84+P93</f>
        <v>18097.09</v>
      </c>
      <c r="Q83" s="84"/>
      <c r="R83" s="84"/>
      <c r="S83" s="84"/>
      <c r="T83" s="84"/>
      <c r="U83" s="84"/>
      <c r="V83" s="84"/>
      <c r="W83" s="84"/>
      <c r="X83" s="84"/>
    </row>
    <row r="84" spans="2:24" s="83" customFormat="1" hidden="1" x14ac:dyDescent="0.2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406">
        <f>J85</f>
        <v>17447.29</v>
      </c>
      <c r="K84" s="405"/>
      <c r="L84" s="406">
        <f>L85</f>
        <v>11444.685000000001</v>
      </c>
      <c r="M84" s="406">
        <f>M85</f>
        <v>14038.547</v>
      </c>
      <c r="N84" s="406">
        <f>N85</f>
        <v>17447.29</v>
      </c>
      <c r="O84" s="406">
        <f>O85</f>
        <v>17447.29</v>
      </c>
      <c r="P84" s="406">
        <f>P85</f>
        <v>17447.29</v>
      </c>
      <c r="Q84" s="84"/>
      <c r="R84" s="84"/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2">
      <c r="B85" s="52" t="s">
        <v>388</v>
      </c>
      <c r="C85" s="89"/>
      <c r="D85" s="89" t="s">
        <v>52</v>
      </c>
      <c r="E85" s="89" t="s">
        <v>58</v>
      </c>
      <c r="F85" s="89" t="s">
        <v>387</v>
      </c>
      <c r="G85" s="131"/>
      <c r="H85" s="131"/>
      <c r="I85" s="89" t="s">
        <v>58</v>
      </c>
      <c r="J85" s="51">
        <f>J86+J90</f>
        <v>17447.29</v>
      </c>
      <c r="K85" s="158"/>
      <c r="L85" s="51">
        <f>L86+L90</f>
        <v>11444.685000000001</v>
      </c>
      <c r="M85" s="51">
        <f>M86+M90</f>
        <v>14038.547</v>
      </c>
      <c r="N85" s="51">
        <f>N86+N90</f>
        <v>17447.29</v>
      </c>
      <c r="O85" s="51">
        <f>O86+O90</f>
        <v>17447.29</v>
      </c>
      <c r="P85" s="51">
        <f>P86+P90</f>
        <v>17447.29</v>
      </c>
      <c r="Q85" s="84"/>
      <c r="R85" s="84"/>
      <c r="S85" s="84"/>
      <c r="T85" s="84"/>
      <c r="U85" s="84"/>
      <c r="V85" s="84"/>
      <c r="W85" s="84"/>
      <c r="X85" s="84"/>
    </row>
    <row r="86" spans="2:24" s="83" customFormat="1" ht="63.75" hidden="1" x14ac:dyDescent="0.2">
      <c r="B86" s="157" t="s">
        <v>740</v>
      </c>
      <c r="C86" s="33"/>
      <c r="D86" s="33" t="s">
        <v>52</v>
      </c>
      <c r="E86" s="33" t="s">
        <v>58</v>
      </c>
      <c r="F86" s="89" t="s">
        <v>385</v>
      </c>
      <c r="G86" s="89"/>
      <c r="H86" s="89"/>
      <c r="I86" s="33" t="s">
        <v>58</v>
      </c>
      <c r="J86" s="406">
        <f>J87</f>
        <v>16806.29</v>
      </c>
      <c r="K86" s="407"/>
      <c r="L86" s="407">
        <f t="shared" ref="L86:P87" si="6">L87</f>
        <v>10777.685000000001</v>
      </c>
      <c r="M86" s="406">
        <f t="shared" si="6"/>
        <v>13305.547</v>
      </c>
      <c r="N86" s="406">
        <f t="shared" si="6"/>
        <v>16806.29</v>
      </c>
      <c r="O86" s="406">
        <f t="shared" si="6"/>
        <v>16806.29</v>
      </c>
      <c r="P86" s="406">
        <f t="shared" si="6"/>
        <v>16806.29</v>
      </c>
      <c r="Q86" s="84"/>
      <c r="R86" s="84"/>
      <c r="S86" s="84"/>
      <c r="T86" s="84"/>
      <c r="U86" s="84"/>
      <c r="V86" s="84"/>
      <c r="W86" s="84"/>
      <c r="X86" s="84"/>
    </row>
    <row r="87" spans="2:24" s="83" customFormat="1" ht="76.5" hidden="1" x14ac:dyDescent="0.2">
      <c r="B87" s="90" t="s">
        <v>741</v>
      </c>
      <c r="C87" s="33"/>
      <c r="D87" s="33" t="s">
        <v>52</v>
      </c>
      <c r="E87" s="33" t="s">
        <v>58</v>
      </c>
      <c r="F87" s="33" t="s">
        <v>383</v>
      </c>
      <c r="G87" s="33"/>
      <c r="H87" s="33"/>
      <c r="I87" s="33" t="s">
        <v>58</v>
      </c>
      <c r="J87" s="403">
        <f>J88</f>
        <v>16806.29</v>
      </c>
      <c r="K87" s="405"/>
      <c r="L87" s="403">
        <f t="shared" si="6"/>
        <v>10777.685000000001</v>
      </c>
      <c r="M87" s="403">
        <f t="shared" si="6"/>
        <v>13305.547</v>
      </c>
      <c r="N87" s="403">
        <f t="shared" si="6"/>
        <v>16806.29</v>
      </c>
      <c r="O87" s="403">
        <f t="shared" si="6"/>
        <v>16806.29</v>
      </c>
      <c r="P87" s="403">
        <f t="shared" si="6"/>
        <v>16806.29</v>
      </c>
      <c r="Q87" s="84"/>
      <c r="R87" s="84"/>
      <c r="S87" s="84"/>
      <c r="T87" s="84"/>
      <c r="U87" s="84"/>
      <c r="V87" s="84"/>
      <c r="W87" s="84"/>
      <c r="X87" s="84"/>
    </row>
    <row r="88" spans="2:24" s="83" customFormat="1" hidden="1" x14ac:dyDescent="0.2">
      <c r="B88" s="195" t="s">
        <v>16</v>
      </c>
      <c r="C88" s="33"/>
      <c r="D88" s="33" t="s">
        <v>52</v>
      </c>
      <c r="E88" s="33" t="s">
        <v>58</v>
      </c>
      <c r="F88" s="33" t="s">
        <v>383</v>
      </c>
      <c r="G88" s="33" t="s">
        <v>1</v>
      </c>
      <c r="H88" s="33"/>
      <c r="I88" s="33" t="s">
        <v>58</v>
      </c>
      <c r="J88" s="403">
        <f>7156.753+13430-3780.463</f>
        <v>16806.29</v>
      </c>
      <c r="K88" s="405"/>
      <c r="L88" s="403">
        <f>22480.2-11702.515</f>
        <v>10777.685000000001</v>
      </c>
      <c r="M88" s="403">
        <v>13305.547</v>
      </c>
      <c r="N88" s="403">
        <f>7156.753+13430-3780.463</f>
        <v>16806.29</v>
      </c>
      <c r="O88" s="403">
        <f>7156.753+13430-3780.463</f>
        <v>16806.29</v>
      </c>
      <c r="P88" s="403">
        <f>7156.753+13430-3780.463</f>
        <v>16806.29</v>
      </c>
      <c r="Q88" s="84"/>
      <c r="R88" s="84"/>
      <c r="S88" s="84"/>
      <c r="T88" s="84"/>
      <c r="U88" s="84"/>
      <c r="V88" s="84"/>
      <c r="W88" s="84"/>
      <c r="X88" s="84"/>
    </row>
    <row r="89" spans="2:24" s="83" customFormat="1" ht="63.75" hidden="1" x14ac:dyDescent="0.2">
      <c r="B89" s="90" t="s">
        <v>208</v>
      </c>
      <c r="C89" s="89"/>
      <c r="D89" s="33" t="s">
        <v>52</v>
      </c>
      <c r="E89" s="33" t="s">
        <v>58</v>
      </c>
      <c r="F89" s="33" t="s">
        <v>207</v>
      </c>
      <c r="G89" s="89"/>
      <c r="H89" s="89"/>
      <c r="I89" s="33" t="s">
        <v>58</v>
      </c>
      <c r="J89" s="405"/>
      <c r="K89" s="405"/>
      <c r="L89" s="405"/>
      <c r="M89" s="405"/>
      <c r="N89" s="405"/>
      <c r="O89" s="405"/>
      <c r="P89" s="405"/>
      <c r="Q89" s="84"/>
      <c r="R89" s="84"/>
      <c r="S89" s="84"/>
      <c r="T89" s="84"/>
      <c r="U89" s="84"/>
      <c r="V89" s="84"/>
      <c r="W89" s="84"/>
      <c r="X89" s="84"/>
    </row>
    <row r="90" spans="2:24" s="83" customFormat="1" ht="63.75" hidden="1" x14ac:dyDescent="0.2">
      <c r="B90" s="157" t="s">
        <v>742</v>
      </c>
      <c r="C90" s="89"/>
      <c r="D90" s="33" t="s">
        <v>52</v>
      </c>
      <c r="E90" s="33" t="s">
        <v>58</v>
      </c>
      <c r="F90" s="89" t="s">
        <v>381</v>
      </c>
      <c r="G90" s="88"/>
      <c r="H90" s="88"/>
      <c r="I90" s="33" t="s">
        <v>58</v>
      </c>
      <c r="J90" s="407">
        <f>J91</f>
        <v>641</v>
      </c>
      <c r="K90" s="407"/>
      <c r="L90" s="407">
        <f t="shared" ref="L90:P91" si="7">L91</f>
        <v>667</v>
      </c>
      <c r="M90" s="407">
        <f t="shared" si="7"/>
        <v>733</v>
      </c>
      <c r="N90" s="407">
        <f t="shared" si="7"/>
        <v>641</v>
      </c>
      <c r="O90" s="407">
        <f t="shared" si="7"/>
        <v>641</v>
      </c>
      <c r="P90" s="407">
        <f t="shared" si="7"/>
        <v>641</v>
      </c>
      <c r="Q90" s="84"/>
      <c r="R90" s="84"/>
      <c r="S90" s="84"/>
      <c r="T90" s="84"/>
      <c r="U90" s="84"/>
      <c r="V90" s="84"/>
      <c r="W90" s="84"/>
      <c r="X90" s="84"/>
    </row>
    <row r="91" spans="2:24" s="83" customFormat="1" ht="76.5" hidden="1" x14ac:dyDescent="0.2">
      <c r="B91" s="49" t="s">
        <v>743</v>
      </c>
      <c r="C91" s="89"/>
      <c r="D91" s="33" t="s">
        <v>52</v>
      </c>
      <c r="E91" s="33" t="s">
        <v>58</v>
      </c>
      <c r="F91" s="33" t="s">
        <v>379</v>
      </c>
      <c r="G91" s="88"/>
      <c r="H91" s="88"/>
      <c r="I91" s="33" t="s">
        <v>58</v>
      </c>
      <c r="J91" s="405">
        <f>J92</f>
        <v>641</v>
      </c>
      <c r="K91" s="405"/>
      <c r="L91" s="405">
        <f t="shared" si="7"/>
        <v>667</v>
      </c>
      <c r="M91" s="405">
        <f t="shared" si="7"/>
        <v>733</v>
      </c>
      <c r="N91" s="405">
        <f t="shared" si="7"/>
        <v>641</v>
      </c>
      <c r="O91" s="405">
        <f t="shared" si="7"/>
        <v>641</v>
      </c>
      <c r="P91" s="405">
        <f t="shared" si="7"/>
        <v>641</v>
      </c>
      <c r="Q91" s="84"/>
      <c r="R91" s="84"/>
      <c r="S91" s="84"/>
      <c r="T91" s="84"/>
      <c r="U91" s="84"/>
      <c r="V91" s="84"/>
      <c r="W91" s="84"/>
      <c r="X91" s="84"/>
    </row>
    <row r="92" spans="2:24" s="83" customFormat="1" hidden="1" x14ac:dyDescent="0.2">
      <c r="B92" s="195" t="s">
        <v>16</v>
      </c>
      <c r="C92" s="89"/>
      <c r="D92" s="33" t="s">
        <v>52</v>
      </c>
      <c r="E92" s="33" t="s">
        <v>58</v>
      </c>
      <c r="F92" s="33" t="s">
        <v>379</v>
      </c>
      <c r="G92" s="88">
        <v>240</v>
      </c>
      <c r="H92" s="88"/>
      <c r="I92" s="33" t="s">
        <v>58</v>
      </c>
      <c r="J92" s="405">
        <v>641</v>
      </c>
      <c r="K92" s="405"/>
      <c r="L92" s="405">
        <v>667</v>
      </c>
      <c r="M92" s="405">
        <v>733</v>
      </c>
      <c r="N92" s="405">
        <v>641</v>
      </c>
      <c r="O92" s="405">
        <v>641</v>
      </c>
      <c r="P92" s="405">
        <v>641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idden="1" x14ac:dyDescent="0.2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414">
        <f>J94+J98</f>
        <v>649.79999999999995</v>
      </c>
      <c r="K93" s="414"/>
      <c r="L93" s="414">
        <f>L94+L98</f>
        <v>369.8</v>
      </c>
      <c r="M93" s="414">
        <f>M94+M98</f>
        <v>374.8</v>
      </c>
      <c r="N93" s="414">
        <f>N94+N98</f>
        <v>649.79999999999995</v>
      </c>
      <c r="O93" s="414">
        <f>O94+O98</f>
        <v>649.79999999999995</v>
      </c>
      <c r="P93" s="414">
        <f>P94+P98</f>
        <v>649.79999999999995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2">
      <c r="B94" s="52" t="s">
        <v>378</v>
      </c>
      <c r="C94" s="9"/>
      <c r="D94" s="34" t="s">
        <v>52</v>
      </c>
      <c r="E94" s="34" t="s">
        <v>49</v>
      </c>
      <c r="F94" s="34" t="s">
        <v>377</v>
      </c>
      <c r="G94" s="131"/>
      <c r="H94" s="131"/>
      <c r="I94" s="34" t="s">
        <v>49</v>
      </c>
      <c r="J94" s="51">
        <f>J96</f>
        <v>300</v>
      </c>
      <c r="K94" s="51"/>
      <c r="L94" s="51">
        <f>L96</f>
        <v>305</v>
      </c>
      <c r="M94" s="51">
        <f>M96</f>
        <v>310</v>
      </c>
      <c r="N94" s="51">
        <f>N96</f>
        <v>300</v>
      </c>
      <c r="O94" s="51">
        <f>O96</f>
        <v>300</v>
      </c>
      <c r="P94" s="51">
        <f>P96</f>
        <v>300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78" hidden="1" customHeight="1" x14ac:dyDescent="0.2">
      <c r="B95" s="170" t="s">
        <v>744</v>
      </c>
      <c r="D95" s="33" t="s">
        <v>52</v>
      </c>
      <c r="E95" s="33" t="s">
        <v>49</v>
      </c>
      <c r="F95" s="33" t="s">
        <v>284</v>
      </c>
      <c r="G95" s="9"/>
      <c r="H95" s="9"/>
      <c r="I95" s="33" t="s">
        <v>49</v>
      </c>
      <c r="J95" s="407"/>
      <c r="K95" s="407"/>
      <c r="L95" s="407"/>
      <c r="M95" s="407"/>
      <c r="N95" s="407"/>
      <c r="O95" s="407"/>
      <c r="P95" s="407"/>
      <c r="Q95" s="84"/>
      <c r="R95" s="84"/>
      <c r="S95" s="84"/>
      <c r="T95" s="84"/>
      <c r="U95" s="84"/>
      <c r="V95" s="84"/>
      <c r="W95" s="84"/>
      <c r="X95" s="84"/>
    </row>
    <row r="96" spans="2:24" s="83" customFormat="1" ht="120" hidden="1" x14ac:dyDescent="0.25">
      <c r="B96" s="214" t="s">
        <v>745</v>
      </c>
      <c r="C96" s="9"/>
      <c r="D96" s="33" t="s">
        <v>52</v>
      </c>
      <c r="E96" s="33" t="s">
        <v>49</v>
      </c>
      <c r="F96" s="33" t="s">
        <v>375</v>
      </c>
      <c r="G96" s="9"/>
      <c r="H96" s="9"/>
      <c r="I96" s="33" t="s">
        <v>49</v>
      </c>
      <c r="J96" s="407">
        <f>J97</f>
        <v>300</v>
      </c>
      <c r="K96" s="407"/>
      <c r="L96" s="407">
        <f>L97</f>
        <v>305</v>
      </c>
      <c r="M96" s="407">
        <f>M97</f>
        <v>310</v>
      </c>
      <c r="N96" s="407">
        <f>N97</f>
        <v>300</v>
      </c>
      <c r="O96" s="407">
        <f>O97</f>
        <v>300</v>
      </c>
      <c r="P96" s="407">
        <f>P97</f>
        <v>300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idden="1" x14ac:dyDescent="0.2">
      <c r="B97" s="195" t="s">
        <v>16</v>
      </c>
      <c r="C97" s="9"/>
      <c r="D97" s="33" t="s">
        <v>52</v>
      </c>
      <c r="E97" s="33" t="s">
        <v>49</v>
      </c>
      <c r="F97" s="33" t="s">
        <v>375</v>
      </c>
      <c r="G97" s="9" t="s">
        <v>1</v>
      </c>
      <c r="H97" s="9"/>
      <c r="I97" s="33" t="s">
        <v>49</v>
      </c>
      <c r="J97" s="405">
        <v>300</v>
      </c>
      <c r="K97" s="407"/>
      <c r="L97" s="405">
        <v>305</v>
      </c>
      <c r="M97" s="405">
        <v>310</v>
      </c>
      <c r="N97" s="405">
        <v>300</v>
      </c>
      <c r="O97" s="405">
        <v>300</v>
      </c>
      <c r="P97" s="405">
        <v>300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38.25" hidden="1" x14ac:dyDescent="0.2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407">
        <f>J99+J101+J103</f>
        <v>349.8</v>
      </c>
      <c r="K98" s="407"/>
      <c r="L98" s="407">
        <f>L99+L101+L103</f>
        <v>64.8</v>
      </c>
      <c r="M98" s="407">
        <f>M99+M101+M103</f>
        <v>64.8</v>
      </c>
      <c r="N98" s="407">
        <f>N99+N101+N103</f>
        <v>349.8</v>
      </c>
      <c r="O98" s="407">
        <f>O99+O101+O103</f>
        <v>349.8</v>
      </c>
      <c r="P98" s="407">
        <f>P99+P101+P103</f>
        <v>349.8</v>
      </c>
      <c r="Q98" s="84"/>
      <c r="R98" s="84"/>
      <c r="S98" s="84"/>
      <c r="T98" s="84"/>
      <c r="U98" s="84"/>
      <c r="V98" s="84"/>
      <c r="W98" s="84"/>
      <c r="X98" s="84"/>
    </row>
    <row r="99" spans="2:24" s="83" customFormat="1" hidden="1" x14ac:dyDescent="0.2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407">
        <f>J100</f>
        <v>195</v>
      </c>
      <c r="K99" s="407"/>
      <c r="L99" s="407">
        <f>L100</f>
        <v>0</v>
      </c>
      <c r="M99" s="407">
        <f>M100</f>
        <v>0</v>
      </c>
      <c r="N99" s="407">
        <f>N100</f>
        <v>195</v>
      </c>
      <c r="O99" s="407">
        <f>O100</f>
        <v>195</v>
      </c>
      <c r="P99" s="407">
        <f>P100</f>
        <v>195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idden="1" x14ac:dyDescent="0.2">
      <c r="B100" s="195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405">
        <v>195</v>
      </c>
      <c r="K100" s="405"/>
      <c r="L100" s="405"/>
      <c r="M100" s="405"/>
      <c r="N100" s="405">
        <v>195</v>
      </c>
      <c r="O100" s="405">
        <v>195</v>
      </c>
      <c r="P100" s="405">
        <v>195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idden="1" x14ac:dyDescent="0.2">
      <c r="B101" s="49" t="s">
        <v>55</v>
      </c>
      <c r="C101" s="9"/>
      <c r="D101" s="9" t="s">
        <v>52</v>
      </c>
      <c r="E101" s="9" t="s">
        <v>49</v>
      </c>
      <c r="F101" s="34" t="s">
        <v>374</v>
      </c>
      <c r="G101" s="9"/>
      <c r="H101" s="9"/>
      <c r="I101" s="9" t="s">
        <v>49</v>
      </c>
      <c r="J101" s="407">
        <f>J102</f>
        <v>64.8</v>
      </c>
      <c r="K101" s="407"/>
      <c r="L101" s="407">
        <f>L102</f>
        <v>64.8</v>
      </c>
      <c r="M101" s="407">
        <f>M102</f>
        <v>64.8</v>
      </c>
      <c r="N101" s="407">
        <f>N102</f>
        <v>64.8</v>
      </c>
      <c r="O101" s="407">
        <f>O102</f>
        <v>64.8</v>
      </c>
      <c r="P101" s="407">
        <f>P102</f>
        <v>64.8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idden="1" x14ac:dyDescent="0.2">
      <c r="B102" s="195" t="s">
        <v>16</v>
      </c>
      <c r="C102" s="9"/>
      <c r="D102" s="9" t="s">
        <v>52</v>
      </c>
      <c r="E102" s="9" t="s">
        <v>49</v>
      </c>
      <c r="F102" s="9" t="s">
        <v>374</v>
      </c>
      <c r="G102" s="9" t="s">
        <v>1</v>
      </c>
      <c r="H102" s="9"/>
      <c r="I102" s="9" t="s">
        <v>49</v>
      </c>
      <c r="J102" s="405">
        <v>64.8</v>
      </c>
      <c r="K102" s="405"/>
      <c r="L102" s="405">
        <v>64.8</v>
      </c>
      <c r="M102" s="405">
        <v>64.8</v>
      </c>
      <c r="N102" s="405">
        <v>64.8</v>
      </c>
      <c r="O102" s="405">
        <v>64.8</v>
      </c>
      <c r="P102" s="405">
        <v>64.8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25.5" hidden="1" x14ac:dyDescent="0.2">
      <c r="B103" s="49" t="s">
        <v>373</v>
      </c>
      <c r="C103" s="9"/>
      <c r="D103" s="9" t="s">
        <v>52</v>
      </c>
      <c r="E103" s="9" t="s">
        <v>49</v>
      </c>
      <c r="F103" s="34" t="s">
        <v>372</v>
      </c>
      <c r="G103" s="9"/>
      <c r="H103" s="9"/>
      <c r="I103" s="9" t="s">
        <v>49</v>
      </c>
      <c r="J103" s="407">
        <f>J104</f>
        <v>90</v>
      </c>
      <c r="K103" s="407"/>
      <c r="L103" s="407">
        <f>L104</f>
        <v>0</v>
      </c>
      <c r="M103" s="407">
        <f>M104</f>
        <v>0</v>
      </c>
      <c r="N103" s="407">
        <f>N104</f>
        <v>90</v>
      </c>
      <c r="O103" s="407">
        <f>O104</f>
        <v>90</v>
      </c>
      <c r="P103" s="407">
        <f>P104</f>
        <v>90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idden="1" x14ac:dyDescent="0.2">
      <c r="B104" s="195" t="s">
        <v>16</v>
      </c>
      <c r="C104" s="9"/>
      <c r="D104" s="9" t="s">
        <v>52</v>
      </c>
      <c r="E104" s="9" t="s">
        <v>49</v>
      </c>
      <c r="F104" s="9" t="s">
        <v>372</v>
      </c>
      <c r="G104" s="9" t="s">
        <v>1</v>
      </c>
      <c r="H104" s="9"/>
      <c r="I104" s="9" t="s">
        <v>49</v>
      </c>
      <c r="J104" s="405">
        <v>90</v>
      </c>
      <c r="K104" s="407"/>
      <c r="L104" s="407"/>
      <c r="M104" s="407"/>
      <c r="N104" s="405">
        <v>90</v>
      </c>
      <c r="O104" s="405">
        <v>90</v>
      </c>
      <c r="P104" s="405">
        <v>90</v>
      </c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5" hidden="1" x14ac:dyDescent="0.2">
      <c r="B105" s="213" t="s">
        <v>371</v>
      </c>
      <c r="C105" s="202"/>
      <c r="D105" s="202" t="s">
        <v>15</v>
      </c>
      <c r="E105" s="200"/>
      <c r="F105" s="200"/>
      <c r="G105" s="200"/>
      <c r="H105" s="200"/>
      <c r="I105" s="200"/>
      <c r="J105" s="415">
        <f>J106+J117+J130+J139</f>
        <v>22021.318999999996</v>
      </c>
      <c r="K105" s="409"/>
      <c r="L105" s="415">
        <f>L106+L117+L130+L139</f>
        <v>27710.55</v>
      </c>
      <c r="M105" s="415">
        <f>M106+M117+M130+M139</f>
        <v>26064.505000000001</v>
      </c>
      <c r="N105" s="415">
        <f>N106+N117+N130+N139</f>
        <v>22021.318999999996</v>
      </c>
      <c r="O105" s="415">
        <f>O106+O117+O130+O139</f>
        <v>22021.318999999996</v>
      </c>
      <c r="P105" s="415">
        <f>P106+P117+P130+P139</f>
        <v>22021.318999999996</v>
      </c>
      <c r="Q105" s="84"/>
      <c r="R105" s="84"/>
      <c r="S105" s="84"/>
      <c r="T105" s="84"/>
      <c r="U105" s="84"/>
      <c r="V105" s="84"/>
      <c r="W105" s="84"/>
      <c r="X105" s="84"/>
    </row>
    <row r="106" spans="2:24" hidden="1" x14ac:dyDescent="0.2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403">
        <f>J107+J112</f>
        <v>9048</v>
      </c>
      <c r="K106" s="403"/>
      <c r="L106" s="403">
        <f>L107+L112</f>
        <v>10000</v>
      </c>
      <c r="M106" s="403">
        <f>M107+M112</f>
        <v>10000</v>
      </c>
      <c r="N106" s="403">
        <f>N107+N112</f>
        <v>9048</v>
      </c>
      <c r="O106" s="403">
        <f>O107+O112</f>
        <v>9048</v>
      </c>
      <c r="P106" s="403">
        <f>P107+P112</f>
        <v>9048</v>
      </c>
    </row>
    <row r="107" spans="2:24" ht="53.45" hidden="1" customHeight="1" x14ac:dyDescent="0.2">
      <c r="B107" s="196" t="s">
        <v>279</v>
      </c>
      <c r="C107" s="34"/>
      <c r="D107" s="94" t="s">
        <v>15</v>
      </c>
      <c r="E107" s="34" t="s">
        <v>9</v>
      </c>
      <c r="F107" s="34" t="s">
        <v>278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131"/>
    </row>
    <row r="108" spans="2:24" ht="63.75" hidden="1" x14ac:dyDescent="0.2">
      <c r="B108" s="211" t="s">
        <v>746</v>
      </c>
      <c r="C108" s="9"/>
      <c r="D108" s="88" t="s">
        <v>15</v>
      </c>
      <c r="E108" s="9" t="s">
        <v>9</v>
      </c>
      <c r="F108" s="9" t="s">
        <v>276</v>
      </c>
      <c r="G108" s="9"/>
      <c r="H108" s="9"/>
      <c r="I108" s="9" t="s">
        <v>9</v>
      </c>
      <c r="J108" s="400"/>
      <c r="K108" s="400"/>
      <c r="L108" s="400"/>
      <c r="M108" s="400"/>
      <c r="N108" s="400"/>
      <c r="O108" s="400"/>
      <c r="P108" s="400"/>
    </row>
    <row r="109" spans="2:24" ht="81.599999999999994" hidden="1" customHeight="1" x14ac:dyDescent="0.2">
      <c r="B109" s="210" t="s">
        <v>747</v>
      </c>
      <c r="C109" s="9"/>
      <c r="D109" s="88" t="s">
        <v>15</v>
      </c>
      <c r="E109" s="9" t="s">
        <v>9</v>
      </c>
      <c r="F109" s="9" t="s">
        <v>274</v>
      </c>
      <c r="G109" s="9"/>
      <c r="H109" s="9"/>
      <c r="I109" s="9" t="s">
        <v>9</v>
      </c>
      <c r="J109" s="400"/>
      <c r="K109" s="400"/>
      <c r="L109" s="400"/>
      <c r="M109" s="400"/>
      <c r="N109" s="400"/>
      <c r="O109" s="400"/>
      <c r="P109" s="400"/>
    </row>
    <row r="110" spans="2:24" ht="81" hidden="1" customHeight="1" x14ac:dyDescent="0.2">
      <c r="B110" s="211" t="s">
        <v>748</v>
      </c>
      <c r="C110" s="9"/>
      <c r="D110" s="88" t="s">
        <v>15</v>
      </c>
      <c r="E110" s="9" t="s">
        <v>9</v>
      </c>
      <c r="F110" s="9" t="s">
        <v>272</v>
      </c>
      <c r="G110" s="9"/>
      <c r="H110" s="9"/>
      <c r="I110" s="9" t="s">
        <v>9</v>
      </c>
      <c r="J110" s="407"/>
      <c r="K110" s="407"/>
      <c r="L110" s="407"/>
      <c r="M110" s="407"/>
      <c r="N110" s="407"/>
      <c r="O110" s="407"/>
      <c r="P110" s="407"/>
    </row>
    <row r="111" spans="2:24" ht="63.75" hidden="1" x14ac:dyDescent="0.2">
      <c r="B111" s="210" t="s">
        <v>749</v>
      </c>
      <c r="C111" s="9"/>
      <c r="D111" s="88" t="s">
        <v>15</v>
      </c>
      <c r="E111" s="9" t="s">
        <v>9</v>
      </c>
      <c r="F111" s="9" t="s">
        <v>270</v>
      </c>
      <c r="G111" s="9"/>
      <c r="H111" s="9"/>
      <c r="I111" s="9" t="s">
        <v>9</v>
      </c>
      <c r="J111" s="407"/>
      <c r="K111" s="407"/>
      <c r="L111" s="407"/>
      <c r="M111" s="407"/>
      <c r="N111" s="407"/>
      <c r="O111" s="407"/>
      <c r="P111" s="407"/>
    </row>
    <row r="112" spans="2:24" ht="39.6" hidden="1" customHeight="1" x14ac:dyDescent="0.2"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>L113+L115</f>
        <v>10000</v>
      </c>
      <c r="M112" s="47">
        <f>M113+M115</f>
        <v>10000</v>
      </c>
      <c r="N112" s="47">
        <f>N113+N115</f>
        <v>9048</v>
      </c>
      <c r="O112" s="47">
        <f>O113+O115</f>
        <v>9048</v>
      </c>
      <c r="P112" s="47">
        <f>P113+P115</f>
        <v>9048</v>
      </c>
    </row>
    <row r="113" spans="2:16" ht="25.5" hidden="1" x14ac:dyDescent="0.2">
      <c r="B113" s="58" t="s">
        <v>370</v>
      </c>
      <c r="C113" s="9"/>
      <c r="D113" s="9" t="s">
        <v>15</v>
      </c>
      <c r="E113" s="9" t="s">
        <v>9</v>
      </c>
      <c r="F113" s="9" t="s">
        <v>369</v>
      </c>
      <c r="G113" s="48"/>
      <c r="H113" s="48"/>
      <c r="I113" s="9" t="s">
        <v>9</v>
      </c>
      <c r="J113" s="47">
        <f>J114</f>
        <v>420</v>
      </c>
      <c r="K113" s="209"/>
      <c r="L113" s="47">
        <f>L114</f>
        <v>0</v>
      </c>
      <c r="M113" s="47">
        <f>M114</f>
        <v>0</v>
      </c>
      <c r="N113" s="47">
        <f>N114</f>
        <v>420</v>
      </c>
      <c r="O113" s="47">
        <f>O114</f>
        <v>420</v>
      </c>
      <c r="P113" s="47">
        <f>P114</f>
        <v>420</v>
      </c>
    </row>
    <row r="114" spans="2:16" hidden="1" x14ac:dyDescent="0.2">
      <c r="B114" s="195" t="s">
        <v>16</v>
      </c>
      <c r="C114" s="9"/>
      <c r="D114" s="9" t="s">
        <v>15</v>
      </c>
      <c r="E114" s="9" t="s">
        <v>9</v>
      </c>
      <c r="F114" s="9" t="s">
        <v>369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</row>
    <row r="115" spans="2:16" ht="18.75" hidden="1" customHeight="1" x14ac:dyDescent="0.2">
      <c r="B115" s="58" t="s">
        <v>368</v>
      </c>
      <c r="C115" s="9"/>
      <c r="D115" s="9" t="s">
        <v>15</v>
      </c>
      <c r="E115" s="9" t="s">
        <v>9</v>
      </c>
      <c r="F115" s="9" t="s">
        <v>366</v>
      </c>
      <c r="G115" s="48"/>
      <c r="H115" s="48"/>
      <c r="I115" s="9" t="s">
        <v>9</v>
      </c>
      <c r="J115" s="57">
        <f>J116</f>
        <v>8628</v>
      </c>
      <c r="K115" s="47"/>
      <c r="L115" s="57">
        <f>L116</f>
        <v>10000</v>
      </c>
      <c r="M115" s="57">
        <f>M116</f>
        <v>10000</v>
      </c>
      <c r="N115" s="57">
        <f>N116</f>
        <v>8628</v>
      </c>
      <c r="O115" s="57">
        <f>O116</f>
        <v>8628</v>
      </c>
      <c r="P115" s="57">
        <f>P116</f>
        <v>8628</v>
      </c>
    </row>
    <row r="116" spans="2:16" ht="25.9" hidden="1" customHeight="1" x14ac:dyDescent="0.2">
      <c r="B116" s="208" t="s">
        <v>367</v>
      </c>
      <c r="C116" s="9"/>
      <c r="D116" s="9" t="s">
        <v>15</v>
      </c>
      <c r="E116" s="9" t="s">
        <v>9</v>
      </c>
      <c r="F116" s="9" t="s">
        <v>366</v>
      </c>
      <c r="G116" s="9" t="s">
        <v>365</v>
      </c>
      <c r="H116" s="9"/>
      <c r="I116" s="9" t="s">
        <v>9</v>
      </c>
      <c r="J116" s="416">
        <v>8628</v>
      </c>
      <c r="K116" s="207"/>
      <c r="L116" s="54">
        <v>10000</v>
      </c>
      <c r="M116" s="206">
        <v>10000</v>
      </c>
      <c r="N116" s="416">
        <v>8628</v>
      </c>
      <c r="O116" s="416">
        <v>8628</v>
      </c>
      <c r="P116" s="416">
        <v>8628</v>
      </c>
    </row>
    <row r="117" spans="2:16" hidden="1" x14ac:dyDescent="0.2"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406">
        <f>J118+J125</f>
        <v>1214.55</v>
      </c>
      <c r="K117" s="407"/>
      <c r="L117" s="417">
        <f>L118+L125</f>
        <v>4085</v>
      </c>
      <c r="M117" s="407">
        <f>M118+M125</f>
        <v>85</v>
      </c>
      <c r="N117" s="406">
        <f>N118+N125</f>
        <v>1214.55</v>
      </c>
      <c r="O117" s="406">
        <f>O118+O125</f>
        <v>1214.55</v>
      </c>
      <c r="P117" s="406">
        <f>P118+P125</f>
        <v>1214.55</v>
      </c>
    </row>
    <row r="118" spans="2:16" ht="58.15" hidden="1" customHeight="1" x14ac:dyDescent="0.2">
      <c r="B118" s="132" t="s">
        <v>364</v>
      </c>
      <c r="C118" s="34"/>
      <c r="D118" s="94" t="s">
        <v>15</v>
      </c>
      <c r="E118" s="34" t="s">
        <v>13</v>
      </c>
      <c r="F118" s="34" t="s">
        <v>363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P119" si="8">L119</f>
        <v>4000</v>
      </c>
      <c r="M118" s="205">
        <f t="shared" si="8"/>
        <v>0</v>
      </c>
      <c r="N118" s="205">
        <f t="shared" si="8"/>
        <v>1129.55</v>
      </c>
      <c r="O118" s="205">
        <f t="shared" si="8"/>
        <v>1129.55</v>
      </c>
      <c r="P118" s="205">
        <f t="shared" si="8"/>
        <v>1129.55</v>
      </c>
    </row>
    <row r="119" spans="2:16" ht="76.5" hidden="1" x14ac:dyDescent="0.2">
      <c r="B119" s="58" t="s">
        <v>750</v>
      </c>
      <c r="C119" s="9"/>
      <c r="D119" s="88" t="s">
        <v>15</v>
      </c>
      <c r="E119" s="9" t="s">
        <v>13</v>
      </c>
      <c r="F119" s="9" t="s">
        <v>360</v>
      </c>
      <c r="G119" s="9"/>
      <c r="H119" s="9"/>
      <c r="I119" s="9" t="s">
        <v>13</v>
      </c>
      <c r="J119" s="417">
        <f>J120</f>
        <v>1129.55</v>
      </c>
      <c r="K119" s="417"/>
      <c r="L119" s="417">
        <f t="shared" si="8"/>
        <v>4000</v>
      </c>
      <c r="M119" s="407">
        <f t="shared" si="8"/>
        <v>0</v>
      </c>
      <c r="N119" s="417">
        <f t="shared" si="8"/>
        <v>1129.55</v>
      </c>
      <c r="O119" s="417">
        <f t="shared" si="8"/>
        <v>1129.55</v>
      </c>
      <c r="P119" s="417">
        <f t="shared" si="8"/>
        <v>1129.55</v>
      </c>
    </row>
    <row r="120" spans="2:16" ht="25.5" hidden="1" x14ac:dyDescent="0.2">
      <c r="B120" s="58" t="s">
        <v>361</v>
      </c>
      <c r="C120" s="9"/>
      <c r="D120" s="88" t="s">
        <v>15</v>
      </c>
      <c r="E120" s="9" t="s">
        <v>13</v>
      </c>
      <c r="F120" s="9" t="s">
        <v>360</v>
      </c>
      <c r="G120" s="9" t="s">
        <v>359</v>
      </c>
      <c r="H120" s="9"/>
      <c r="I120" s="9" t="s">
        <v>13</v>
      </c>
      <c r="J120" s="408">
        <v>1129.55</v>
      </c>
      <c r="K120" s="417"/>
      <c r="L120" s="408">
        <v>4000</v>
      </c>
      <c r="M120" s="407"/>
      <c r="N120" s="408">
        <v>1129.55</v>
      </c>
      <c r="O120" s="408">
        <v>1129.55</v>
      </c>
      <c r="P120" s="408">
        <v>1129.55</v>
      </c>
    </row>
    <row r="121" spans="2:16" ht="51" hidden="1" x14ac:dyDescent="0.2">
      <c r="B121" s="58" t="s">
        <v>190</v>
      </c>
      <c r="C121" s="9"/>
      <c r="D121" s="88" t="s">
        <v>15</v>
      </c>
      <c r="E121" s="9" t="s">
        <v>13</v>
      </c>
      <c r="F121" s="9" t="s">
        <v>358</v>
      </c>
      <c r="G121" s="9"/>
      <c r="H121" s="9"/>
      <c r="I121" s="9" t="s">
        <v>13</v>
      </c>
      <c r="J121" s="407"/>
      <c r="K121" s="407"/>
      <c r="L121" s="407"/>
      <c r="M121" s="407"/>
      <c r="N121" s="407"/>
      <c r="O121" s="407"/>
      <c r="P121" s="407"/>
    </row>
    <row r="122" spans="2:16" ht="42.75" hidden="1" customHeight="1" x14ac:dyDescent="0.2"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131"/>
    </row>
    <row r="123" spans="2:16" ht="72.75" hidden="1" customHeight="1" x14ac:dyDescent="0.2"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407"/>
      <c r="K123" s="407"/>
      <c r="L123" s="407"/>
      <c r="M123" s="407"/>
      <c r="N123" s="407"/>
      <c r="O123" s="407"/>
      <c r="P123" s="407"/>
    </row>
    <row r="124" spans="2:16" ht="57" hidden="1" customHeight="1" x14ac:dyDescent="0.2"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407"/>
      <c r="K124" s="407"/>
      <c r="L124" s="407"/>
      <c r="M124" s="407"/>
      <c r="N124" s="407"/>
      <c r="O124" s="407"/>
      <c r="P124" s="407"/>
    </row>
    <row r="125" spans="2:16" ht="39.6" hidden="1" customHeight="1" x14ac:dyDescent="0.2"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>L126</f>
        <v>85</v>
      </c>
      <c r="M125" s="51">
        <f>M126</f>
        <v>85</v>
      </c>
      <c r="N125" s="51">
        <f>N126</f>
        <v>85</v>
      </c>
      <c r="O125" s="51">
        <f>O126</f>
        <v>85</v>
      </c>
      <c r="P125" s="51">
        <f>P126</f>
        <v>85</v>
      </c>
    </row>
    <row r="126" spans="2:16" ht="43.5" hidden="1" customHeight="1" x14ac:dyDescent="0.2"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>L129</f>
        <v>85</v>
      </c>
      <c r="M126" s="47">
        <f>M129</f>
        <v>85</v>
      </c>
      <c r="N126" s="47">
        <f>N129</f>
        <v>85</v>
      </c>
      <c r="O126" s="47">
        <f>O129</f>
        <v>85</v>
      </c>
      <c r="P126" s="47">
        <f>P129</f>
        <v>85</v>
      </c>
    </row>
    <row r="127" spans="2:16" ht="60.75" hidden="1" customHeight="1" x14ac:dyDescent="0.2"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237" t="s">
        <v>20</v>
      </c>
      <c r="H127" s="1238"/>
      <c r="I127" s="1238"/>
      <c r="J127" s="1239"/>
      <c r="K127" s="41"/>
      <c r="L127" s="1"/>
      <c r="M127" s="1"/>
      <c r="N127" s="1"/>
      <c r="O127" s="1"/>
      <c r="P127" s="1"/>
    </row>
    <row r="128" spans="2:16" ht="48" hidden="1" customHeight="1" x14ac:dyDescent="0.2"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232" t="s">
        <v>17</v>
      </c>
      <c r="H128" s="1233"/>
      <c r="I128" s="1233"/>
      <c r="J128" s="1234"/>
      <c r="K128" s="41"/>
      <c r="L128" s="1"/>
      <c r="M128" s="1"/>
      <c r="N128" s="1"/>
      <c r="O128" s="1"/>
      <c r="P128" s="1"/>
    </row>
    <row r="129" spans="2:16" ht="16.899999999999999" hidden="1" customHeight="1" x14ac:dyDescent="0.2">
      <c r="B129" s="195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</row>
    <row r="130" spans="2:16" ht="20.25" hidden="1" customHeight="1" x14ac:dyDescent="0.2"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418">
        <f>J131+J134</f>
        <v>11758.768999999998</v>
      </c>
      <c r="K130" s="407"/>
      <c r="L130" s="418">
        <f>L131+L134</f>
        <v>13625.55</v>
      </c>
      <c r="M130" s="418">
        <f>M131+M134</f>
        <v>15979.505000000001</v>
      </c>
      <c r="N130" s="418">
        <f>N131+N134</f>
        <v>11758.768999999998</v>
      </c>
      <c r="O130" s="418">
        <f>O131+O134</f>
        <v>11758.768999999998</v>
      </c>
      <c r="P130" s="418">
        <f>P131+P134</f>
        <v>11758.768999999998</v>
      </c>
    </row>
    <row r="131" spans="2:16" ht="55.15" hidden="1" customHeight="1" x14ac:dyDescent="0.2">
      <c r="B131" s="134" t="s">
        <v>357</v>
      </c>
      <c r="C131" s="34"/>
      <c r="D131" s="94" t="s">
        <v>15</v>
      </c>
      <c r="E131" s="34" t="s">
        <v>32</v>
      </c>
      <c r="F131" s="34" t="s">
        <v>356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P132" si="9">L132</f>
        <v>6008.35</v>
      </c>
      <c r="M131" s="51">
        <f t="shared" si="9"/>
        <v>8515.7049999999999</v>
      </c>
      <c r="N131" s="51">
        <f t="shared" si="9"/>
        <v>2275.0059999999999</v>
      </c>
      <c r="O131" s="51">
        <f t="shared" si="9"/>
        <v>2275.0059999999999</v>
      </c>
      <c r="P131" s="51">
        <f t="shared" si="9"/>
        <v>2275.0059999999999</v>
      </c>
    </row>
    <row r="132" spans="2:16" ht="70.150000000000006" hidden="1" customHeight="1" x14ac:dyDescent="0.2">
      <c r="B132" s="58" t="s">
        <v>751</v>
      </c>
      <c r="C132" s="9"/>
      <c r="D132" s="88" t="s">
        <v>15</v>
      </c>
      <c r="E132" s="9" t="s">
        <v>32</v>
      </c>
      <c r="F132" s="9" t="s">
        <v>354</v>
      </c>
      <c r="G132" s="9"/>
      <c r="H132" s="9"/>
      <c r="I132" s="9" t="s">
        <v>32</v>
      </c>
      <c r="J132" s="406">
        <f>J133</f>
        <v>2275.0059999999999</v>
      </c>
      <c r="K132" s="407"/>
      <c r="L132" s="406">
        <f t="shared" si="9"/>
        <v>6008.35</v>
      </c>
      <c r="M132" s="406">
        <f t="shared" si="9"/>
        <v>8515.7049999999999</v>
      </c>
      <c r="N132" s="406">
        <f t="shared" si="9"/>
        <v>2275.0059999999999</v>
      </c>
      <c r="O132" s="406">
        <f t="shared" si="9"/>
        <v>2275.0059999999999</v>
      </c>
      <c r="P132" s="406">
        <f t="shared" si="9"/>
        <v>2275.0059999999999</v>
      </c>
    </row>
    <row r="133" spans="2:16" ht="12.6" hidden="1" customHeight="1" x14ac:dyDescent="0.2">
      <c r="B133" s="195" t="s">
        <v>16</v>
      </c>
      <c r="C133" s="9"/>
      <c r="D133" s="88" t="s">
        <v>15</v>
      </c>
      <c r="E133" s="9" t="s">
        <v>32</v>
      </c>
      <c r="F133" s="9" t="s">
        <v>354</v>
      </c>
      <c r="G133" s="9" t="s">
        <v>1</v>
      </c>
      <c r="H133" s="9"/>
      <c r="I133" s="9" t="s">
        <v>32</v>
      </c>
      <c r="J133" s="406">
        <v>2275.0059999999999</v>
      </c>
      <c r="K133" s="407"/>
      <c r="L133" s="406">
        <v>6008.35</v>
      </c>
      <c r="M133" s="406">
        <v>8515.7049999999999</v>
      </c>
      <c r="N133" s="406">
        <v>2275.0059999999999</v>
      </c>
      <c r="O133" s="406">
        <v>2275.0059999999999</v>
      </c>
      <c r="P133" s="406">
        <v>2275.0059999999999</v>
      </c>
    </row>
    <row r="134" spans="2:16" ht="56.45" hidden="1" customHeight="1" x14ac:dyDescent="0.2">
      <c r="B134" s="132" t="s">
        <v>353</v>
      </c>
      <c r="C134" s="9"/>
      <c r="D134" s="34" t="s">
        <v>15</v>
      </c>
      <c r="E134" s="34" t="s">
        <v>32</v>
      </c>
      <c r="F134" s="34" t="s">
        <v>352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>L135+L137</f>
        <v>7617.2</v>
      </c>
      <c r="M134" s="418">
        <f>M135+M137</f>
        <v>7463.8</v>
      </c>
      <c r="N134" s="51">
        <f>N135+N137</f>
        <v>9483.762999999999</v>
      </c>
      <c r="O134" s="51">
        <f>O135+O137</f>
        <v>9483.762999999999</v>
      </c>
      <c r="P134" s="51">
        <f>P135+P137</f>
        <v>9483.762999999999</v>
      </c>
    </row>
    <row r="135" spans="2:16" ht="76.5" hidden="1" x14ac:dyDescent="0.2">
      <c r="B135" s="49" t="s">
        <v>752</v>
      </c>
      <c r="C135" s="9"/>
      <c r="D135" s="34" t="s">
        <v>15</v>
      </c>
      <c r="E135" s="34" t="s">
        <v>32</v>
      </c>
      <c r="F135" s="9" t="s">
        <v>350</v>
      </c>
      <c r="G135" s="9"/>
      <c r="H135" s="9"/>
      <c r="I135" s="34" t="s">
        <v>32</v>
      </c>
      <c r="J135" s="406">
        <f>J136</f>
        <v>5353.7750000000005</v>
      </c>
      <c r="K135" s="407"/>
      <c r="L135" s="407">
        <f>L136</f>
        <v>5406.2</v>
      </c>
      <c r="M135" s="407">
        <f>M136</f>
        <v>5230.3</v>
      </c>
      <c r="N135" s="406">
        <f>N136</f>
        <v>5353.7750000000005</v>
      </c>
      <c r="O135" s="406">
        <f>O136</f>
        <v>5353.7750000000005</v>
      </c>
      <c r="P135" s="406">
        <f>P136</f>
        <v>5353.7750000000005</v>
      </c>
    </row>
    <row r="136" spans="2:16" hidden="1" x14ac:dyDescent="0.2">
      <c r="B136" s="195" t="s">
        <v>16</v>
      </c>
      <c r="C136" s="9"/>
      <c r="D136" s="9" t="s">
        <v>15</v>
      </c>
      <c r="E136" s="9" t="s">
        <v>32</v>
      </c>
      <c r="F136" s="9" t="s">
        <v>350</v>
      </c>
      <c r="G136" s="9" t="s">
        <v>1</v>
      </c>
      <c r="H136" s="9"/>
      <c r="I136" s="9" t="s">
        <v>32</v>
      </c>
      <c r="J136" s="403">
        <f>5356.1-4835.3+2500.3+2332.675</f>
        <v>5353.7750000000005</v>
      </c>
      <c r="K136" s="407"/>
      <c r="L136" s="403">
        <v>5406.2</v>
      </c>
      <c r="M136" s="403">
        <v>5230.3</v>
      </c>
      <c r="N136" s="403">
        <f>5356.1-4835.3+2500.3+2332.675</f>
        <v>5353.7750000000005</v>
      </c>
      <c r="O136" s="403">
        <f>5356.1-4835.3+2500.3+2332.675</f>
        <v>5353.7750000000005</v>
      </c>
      <c r="P136" s="403">
        <f>5356.1-4835.3+2500.3+2332.675</f>
        <v>5353.7750000000005</v>
      </c>
    </row>
    <row r="137" spans="2:16" ht="79.150000000000006" hidden="1" customHeight="1" x14ac:dyDescent="0.2">
      <c r="B137" s="49" t="s">
        <v>753</v>
      </c>
      <c r="C137" s="9"/>
      <c r="D137" s="34" t="s">
        <v>15</v>
      </c>
      <c r="E137" s="34" t="s">
        <v>32</v>
      </c>
      <c r="F137" s="9" t="s">
        <v>348</v>
      </c>
      <c r="G137" s="9"/>
      <c r="H137" s="9"/>
      <c r="I137" s="34" t="s">
        <v>32</v>
      </c>
      <c r="J137" s="406">
        <f>J138</f>
        <v>4129.9879999999994</v>
      </c>
      <c r="K137" s="406"/>
      <c r="L137" s="406">
        <f>L138</f>
        <v>2211</v>
      </c>
      <c r="M137" s="406">
        <f>M138</f>
        <v>2233.5</v>
      </c>
      <c r="N137" s="406">
        <f>N138</f>
        <v>4129.9879999999994</v>
      </c>
      <c r="O137" s="406">
        <f>O138</f>
        <v>4129.9879999999994</v>
      </c>
      <c r="P137" s="406">
        <f>P138</f>
        <v>4129.9879999999994</v>
      </c>
    </row>
    <row r="138" spans="2:16" ht="18.600000000000001" hidden="1" customHeight="1" x14ac:dyDescent="0.2">
      <c r="B138" s="195" t="s">
        <v>16</v>
      </c>
      <c r="C138" s="9"/>
      <c r="D138" s="9" t="s">
        <v>15</v>
      </c>
      <c r="E138" s="9" t="s">
        <v>32</v>
      </c>
      <c r="F138" s="9" t="s">
        <v>348</v>
      </c>
      <c r="G138" s="9" t="s">
        <v>1</v>
      </c>
      <c r="H138" s="9"/>
      <c r="I138" s="9" t="s">
        <v>32</v>
      </c>
      <c r="J138" s="406">
        <f>2142.2+1447.788+540</f>
        <v>4129.9879999999994</v>
      </c>
      <c r="K138" s="406"/>
      <c r="L138" s="406">
        <v>2211</v>
      </c>
      <c r="M138" s="406">
        <v>2233.5</v>
      </c>
      <c r="N138" s="406">
        <f>2142.2+1447.788+540</f>
        <v>4129.9879999999994</v>
      </c>
      <c r="O138" s="406">
        <f>2142.2+1447.788+540</f>
        <v>4129.9879999999994</v>
      </c>
      <c r="P138" s="406">
        <f>2142.2+1447.788+540</f>
        <v>4129.9879999999994</v>
      </c>
    </row>
    <row r="139" spans="2:16" ht="19.5" hidden="1" customHeight="1" x14ac:dyDescent="0.2">
      <c r="B139" s="52" t="s">
        <v>347</v>
      </c>
      <c r="C139" s="9"/>
      <c r="D139" s="34" t="s">
        <v>15</v>
      </c>
      <c r="E139" s="34" t="s">
        <v>342</v>
      </c>
      <c r="F139" s="9"/>
      <c r="G139" s="9"/>
      <c r="H139" s="9"/>
      <c r="I139" s="34" t="s">
        <v>342</v>
      </c>
      <c r="J139" s="407">
        <f>J140</f>
        <v>0</v>
      </c>
      <c r="K139" s="407"/>
      <c r="L139" s="407">
        <f t="shared" ref="L139:P142" si="10">L140</f>
        <v>0</v>
      </c>
      <c r="M139" s="407">
        <f t="shared" si="10"/>
        <v>0</v>
      </c>
      <c r="N139" s="407">
        <f t="shared" si="10"/>
        <v>0</v>
      </c>
      <c r="O139" s="407">
        <f t="shared" si="10"/>
        <v>0</v>
      </c>
      <c r="P139" s="407">
        <f t="shared" si="10"/>
        <v>0</v>
      </c>
    </row>
    <row r="140" spans="2:16" ht="38.25" hidden="1" x14ac:dyDescent="0.2">
      <c r="B140" s="52" t="s">
        <v>25</v>
      </c>
      <c r="C140" s="9"/>
      <c r="D140" s="34" t="s">
        <v>15</v>
      </c>
      <c r="E140" s="34" t="s">
        <v>342</v>
      </c>
      <c r="F140" s="9"/>
      <c r="G140" s="9"/>
      <c r="H140" s="9"/>
      <c r="I140" s="34" t="s">
        <v>342</v>
      </c>
      <c r="J140" s="407">
        <f>J141</f>
        <v>0</v>
      </c>
      <c r="K140" s="407"/>
      <c r="L140" s="407">
        <f t="shared" si="10"/>
        <v>0</v>
      </c>
      <c r="M140" s="407">
        <f t="shared" si="10"/>
        <v>0</v>
      </c>
      <c r="N140" s="407">
        <f t="shared" si="10"/>
        <v>0</v>
      </c>
      <c r="O140" s="407">
        <f t="shared" si="10"/>
        <v>0</v>
      </c>
      <c r="P140" s="407">
        <f t="shared" si="10"/>
        <v>0</v>
      </c>
    </row>
    <row r="141" spans="2:16" ht="30.75" hidden="1" customHeight="1" x14ac:dyDescent="0.2">
      <c r="B141" s="52" t="s">
        <v>346</v>
      </c>
      <c r="C141" s="9"/>
      <c r="D141" s="34" t="s">
        <v>15</v>
      </c>
      <c r="E141" s="34" t="s">
        <v>342</v>
      </c>
      <c r="F141" s="9" t="s">
        <v>345</v>
      </c>
      <c r="G141" s="48"/>
      <c r="H141" s="48"/>
      <c r="I141" s="34" t="s">
        <v>342</v>
      </c>
      <c r="J141" s="419">
        <f>J142</f>
        <v>0</v>
      </c>
      <c r="K141" s="419"/>
      <c r="L141" s="419">
        <f t="shared" si="10"/>
        <v>0</v>
      </c>
      <c r="M141" s="419">
        <f t="shared" si="10"/>
        <v>0</v>
      </c>
      <c r="N141" s="419">
        <f t="shared" si="10"/>
        <v>0</v>
      </c>
      <c r="O141" s="419">
        <f t="shared" si="10"/>
        <v>0</v>
      </c>
      <c r="P141" s="419">
        <f t="shared" si="10"/>
        <v>0</v>
      </c>
    </row>
    <row r="142" spans="2:16" ht="25.5" hidden="1" x14ac:dyDescent="0.2">
      <c r="B142" s="76" t="s">
        <v>344</v>
      </c>
      <c r="C142" s="9"/>
      <c r="D142" s="34" t="s">
        <v>15</v>
      </c>
      <c r="E142" s="34" t="s">
        <v>342</v>
      </c>
      <c r="F142" s="9" t="s">
        <v>343</v>
      </c>
      <c r="G142" s="48"/>
      <c r="H142" s="48"/>
      <c r="I142" s="34" t="s">
        <v>342</v>
      </c>
      <c r="J142" s="419">
        <f>J143</f>
        <v>0</v>
      </c>
      <c r="K142" s="419"/>
      <c r="L142" s="419">
        <f t="shared" si="10"/>
        <v>0</v>
      </c>
      <c r="M142" s="419">
        <f t="shared" si="10"/>
        <v>0</v>
      </c>
      <c r="N142" s="419">
        <f t="shared" si="10"/>
        <v>0</v>
      </c>
      <c r="O142" s="419">
        <f t="shared" si="10"/>
        <v>0</v>
      </c>
      <c r="P142" s="419">
        <f t="shared" si="10"/>
        <v>0</v>
      </c>
    </row>
    <row r="143" spans="2:16" hidden="1" x14ac:dyDescent="0.2">
      <c r="B143" s="76"/>
      <c r="C143" s="9"/>
      <c r="D143" s="34" t="s">
        <v>15</v>
      </c>
      <c r="E143" s="34" t="s">
        <v>342</v>
      </c>
      <c r="F143" s="9" t="s">
        <v>343</v>
      </c>
      <c r="G143" s="48"/>
      <c r="H143" s="48"/>
      <c r="I143" s="34" t="s">
        <v>342</v>
      </c>
      <c r="J143" s="419"/>
      <c r="K143" s="419"/>
      <c r="L143" s="419"/>
      <c r="M143" s="419"/>
      <c r="N143" s="419"/>
      <c r="O143" s="419"/>
      <c r="P143" s="419"/>
    </row>
    <row r="144" spans="2:16" ht="15" hidden="1" x14ac:dyDescent="0.2">
      <c r="B144" s="203" t="s">
        <v>341</v>
      </c>
      <c r="C144" s="202"/>
      <c r="D144" s="202" t="s">
        <v>261</v>
      </c>
      <c r="E144" s="199"/>
      <c r="F144" s="201"/>
      <c r="G144" s="200"/>
      <c r="H144" s="420"/>
      <c r="I144" s="199"/>
      <c r="J144" s="399">
        <f>J145</f>
        <v>160</v>
      </c>
      <c r="K144" s="399"/>
      <c r="L144" s="399">
        <f t="shared" ref="L144:P146" si="11">L145</f>
        <v>172</v>
      </c>
      <c r="M144" s="399">
        <f t="shared" si="11"/>
        <v>184</v>
      </c>
      <c r="N144" s="399">
        <f t="shared" si="11"/>
        <v>160</v>
      </c>
      <c r="O144" s="399">
        <f t="shared" si="11"/>
        <v>160</v>
      </c>
      <c r="P144" s="399">
        <f t="shared" si="11"/>
        <v>160</v>
      </c>
    </row>
    <row r="145" spans="2:16" hidden="1" x14ac:dyDescent="0.2">
      <c r="B145" s="52" t="s">
        <v>260</v>
      </c>
      <c r="C145" s="34"/>
      <c r="D145" s="34" t="s">
        <v>261</v>
      </c>
      <c r="E145" s="34" t="s">
        <v>258</v>
      </c>
      <c r="F145" s="1"/>
      <c r="G145" s="9"/>
      <c r="H145" s="9"/>
      <c r="I145" s="34" t="s">
        <v>258</v>
      </c>
      <c r="J145" s="404">
        <f>J146</f>
        <v>160</v>
      </c>
      <c r="K145" s="404"/>
      <c r="L145" s="404">
        <f t="shared" si="11"/>
        <v>172</v>
      </c>
      <c r="M145" s="404">
        <f t="shared" si="11"/>
        <v>184</v>
      </c>
      <c r="N145" s="404">
        <f t="shared" si="11"/>
        <v>160</v>
      </c>
      <c r="O145" s="404">
        <f t="shared" si="11"/>
        <v>160</v>
      </c>
      <c r="P145" s="404">
        <f t="shared" si="11"/>
        <v>160</v>
      </c>
    </row>
    <row r="146" spans="2:16" ht="53.25" hidden="1" customHeight="1" x14ac:dyDescent="0.2">
      <c r="B146" s="52" t="s">
        <v>249</v>
      </c>
      <c r="C146" s="34"/>
      <c r="D146" s="34" t="s">
        <v>261</v>
      </c>
      <c r="E146" s="34" t="s">
        <v>258</v>
      </c>
      <c r="F146" s="34" t="s">
        <v>248</v>
      </c>
      <c r="G146" s="131"/>
      <c r="H146" s="131"/>
      <c r="I146" s="34" t="s">
        <v>258</v>
      </c>
      <c r="J146" s="51">
        <f>J147</f>
        <v>160</v>
      </c>
      <c r="K146" s="51"/>
      <c r="L146" s="51">
        <f t="shared" si="11"/>
        <v>172</v>
      </c>
      <c r="M146" s="51">
        <f t="shared" si="11"/>
        <v>184</v>
      </c>
      <c r="N146" s="51">
        <f t="shared" si="11"/>
        <v>160</v>
      </c>
      <c r="O146" s="51">
        <f t="shared" si="11"/>
        <v>160</v>
      </c>
      <c r="P146" s="51">
        <f t="shared" si="11"/>
        <v>160</v>
      </c>
    </row>
    <row r="147" spans="2:16" ht="76.5" hidden="1" x14ac:dyDescent="0.2">
      <c r="B147" s="157" t="s">
        <v>754</v>
      </c>
      <c r="C147" s="34"/>
      <c r="D147" s="34" t="s">
        <v>261</v>
      </c>
      <c r="E147" s="34" t="s">
        <v>258</v>
      </c>
      <c r="F147" s="34" t="s">
        <v>339</v>
      </c>
      <c r="G147" s="9"/>
      <c r="H147" s="9"/>
      <c r="I147" s="34" t="s">
        <v>258</v>
      </c>
      <c r="J147" s="404">
        <f>J150</f>
        <v>160</v>
      </c>
      <c r="K147" s="404"/>
      <c r="L147" s="404">
        <f>L150</f>
        <v>172</v>
      </c>
      <c r="M147" s="404">
        <f>M150</f>
        <v>184</v>
      </c>
      <c r="N147" s="404">
        <f>N150</f>
        <v>160</v>
      </c>
      <c r="O147" s="404">
        <f>O150</f>
        <v>160</v>
      </c>
      <c r="P147" s="404">
        <f>P150</f>
        <v>160</v>
      </c>
    </row>
    <row r="148" spans="2:16" ht="75" hidden="1" customHeight="1" x14ac:dyDescent="0.2">
      <c r="B148" s="90" t="s">
        <v>266</v>
      </c>
      <c r="C148" s="34"/>
      <c r="D148" s="34" t="s">
        <v>261</v>
      </c>
      <c r="E148" s="34" t="s">
        <v>258</v>
      </c>
      <c r="F148" s="9" t="s">
        <v>265</v>
      </c>
      <c r="G148" s="9"/>
      <c r="H148" s="9"/>
      <c r="I148" s="34" t="s">
        <v>258</v>
      </c>
      <c r="J148" s="404"/>
      <c r="K148" s="404"/>
      <c r="L148" s="404"/>
      <c r="M148" s="404"/>
      <c r="N148" s="404"/>
      <c r="O148" s="404"/>
      <c r="P148" s="404"/>
    </row>
    <row r="149" spans="2:16" ht="16.149999999999999" hidden="1" customHeight="1" x14ac:dyDescent="0.2">
      <c r="B149" s="195" t="s">
        <v>16</v>
      </c>
      <c r="C149" s="34"/>
      <c r="D149" s="34" t="s">
        <v>261</v>
      </c>
      <c r="E149" s="34" t="s">
        <v>258</v>
      </c>
      <c r="F149" s="9" t="s">
        <v>265</v>
      </c>
      <c r="G149" s="9" t="s">
        <v>1</v>
      </c>
      <c r="H149" s="9"/>
      <c r="I149" s="34" t="s">
        <v>258</v>
      </c>
      <c r="J149" s="404"/>
      <c r="K149" s="404"/>
      <c r="L149" s="404"/>
      <c r="M149" s="404"/>
      <c r="N149" s="404"/>
      <c r="O149" s="404"/>
      <c r="P149" s="404"/>
    </row>
    <row r="150" spans="2:16" ht="77.25" hidden="1" customHeight="1" x14ac:dyDescent="0.2">
      <c r="B150" s="49" t="s">
        <v>755</v>
      </c>
      <c r="C150" s="34"/>
      <c r="D150" s="34" t="s">
        <v>261</v>
      </c>
      <c r="E150" s="34" t="s">
        <v>258</v>
      </c>
      <c r="F150" s="9" t="s">
        <v>337</v>
      </c>
      <c r="G150" s="9"/>
      <c r="H150" s="9"/>
      <c r="I150" s="34" t="s">
        <v>258</v>
      </c>
      <c r="J150" s="404">
        <f>J151</f>
        <v>160</v>
      </c>
      <c r="K150" s="404"/>
      <c r="L150" s="404">
        <f>L151</f>
        <v>172</v>
      </c>
      <c r="M150" s="404">
        <f>M151</f>
        <v>184</v>
      </c>
      <c r="N150" s="404">
        <f>N151</f>
        <v>160</v>
      </c>
      <c r="O150" s="404">
        <f>O151</f>
        <v>160</v>
      </c>
      <c r="P150" s="404">
        <f>P151</f>
        <v>160</v>
      </c>
    </row>
    <row r="151" spans="2:16" ht="16.899999999999999" hidden="1" customHeight="1" x14ac:dyDescent="0.2">
      <c r="B151" s="195" t="s">
        <v>16</v>
      </c>
      <c r="C151" s="34"/>
      <c r="D151" s="34" t="s">
        <v>261</v>
      </c>
      <c r="E151" s="34" t="s">
        <v>258</v>
      </c>
      <c r="F151" s="9" t="s">
        <v>337</v>
      </c>
      <c r="G151" s="9" t="s">
        <v>1</v>
      </c>
      <c r="H151" s="9"/>
      <c r="I151" s="34" t="s">
        <v>258</v>
      </c>
      <c r="J151" s="404">
        <v>160</v>
      </c>
      <c r="K151" s="404"/>
      <c r="L151" s="404">
        <v>172</v>
      </c>
      <c r="M151" s="404">
        <v>184</v>
      </c>
      <c r="N151" s="404">
        <v>160</v>
      </c>
      <c r="O151" s="404">
        <v>160</v>
      </c>
      <c r="P151" s="404">
        <v>160</v>
      </c>
    </row>
    <row r="152" spans="2:16" ht="14.25" hidden="1" x14ac:dyDescent="0.2">
      <c r="B152" s="194" t="s">
        <v>336</v>
      </c>
      <c r="C152" s="193"/>
      <c r="D152" s="193" t="s">
        <v>242</v>
      </c>
      <c r="E152" s="193"/>
      <c r="F152" s="193"/>
      <c r="G152" s="193"/>
      <c r="H152" s="193"/>
      <c r="I152" s="193"/>
      <c r="J152" s="399">
        <f>J153+J160</f>
        <v>7152.5</v>
      </c>
      <c r="K152" s="399"/>
      <c r="L152" s="399">
        <f>L153+L160</f>
        <v>7583.5</v>
      </c>
      <c r="M152" s="399">
        <f>M153+M160</f>
        <v>8198.5</v>
      </c>
      <c r="N152" s="399">
        <f>N153+N160</f>
        <v>7152.5</v>
      </c>
      <c r="O152" s="399">
        <f>O153+O160</f>
        <v>7152.5</v>
      </c>
      <c r="P152" s="399">
        <f>P153+P160</f>
        <v>7152.5</v>
      </c>
    </row>
    <row r="153" spans="2:16" hidden="1" x14ac:dyDescent="0.2">
      <c r="B153" s="52" t="s">
        <v>87</v>
      </c>
      <c r="C153" s="34"/>
      <c r="D153" s="34" t="s">
        <v>242</v>
      </c>
      <c r="E153" s="34" t="s">
        <v>85</v>
      </c>
      <c r="F153" s="34"/>
      <c r="G153" s="34"/>
      <c r="H153" s="34"/>
      <c r="I153" s="34" t="s">
        <v>85</v>
      </c>
      <c r="J153" s="400">
        <f>J154</f>
        <v>5947</v>
      </c>
      <c r="K153" s="400"/>
      <c r="L153" s="400">
        <f t="shared" ref="L153:P155" si="12">L154</f>
        <v>6305</v>
      </c>
      <c r="M153" s="400">
        <f t="shared" si="12"/>
        <v>6960</v>
      </c>
      <c r="N153" s="400">
        <f t="shared" si="12"/>
        <v>5947</v>
      </c>
      <c r="O153" s="400">
        <f t="shared" si="12"/>
        <v>5947</v>
      </c>
      <c r="P153" s="400">
        <f t="shared" si="12"/>
        <v>5947</v>
      </c>
    </row>
    <row r="154" spans="2:16" ht="55.5" hidden="1" customHeight="1" x14ac:dyDescent="0.2">
      <c r="B154" s="52" t="s">
        <v>249</v>
      </c>
      <c r="C154" s="34"/>
      <c r="D154" s="34" t="s">
        <v>242</v>
      </c>
      <c r="E154" s="34" t="s">
        <v>85</v>
      </c>
      <c r="F154" s="34" t="s">
        <v>248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12"/>
        <v>6305</v>
      </c>
      <c r="M154" s="51">
        <f t="shared" si="12"/>
        <v>6960</v>
      </c>
      <c r="N154" s="51">
        <f t="shared" si="12"/>
        <v>5947</v>
      </c>
      <c r="O154" s="51">
        <f t="shared" si="12"/>
        <v>5947</v>
      </c>
      <c r="P154" s="51">
        <f t="shared" si="12"/>
        <v>5947</v>
      </c>
    </row>
    <row r="155" spans="2:16" ht="83.45" hidden="1" customHeight="1" x14ac:dyDescent="0.2">
      <c r="B155" s="157" t="s">
        <v>756</v>
      </c>
      <c r="C155" s="9"/>
      <c r="D155" s="9" t="s">
        <v>242</v>
      </c>
      <c r="E155" s="9" t="s">
        <v>85</v>
      </c>
      <c r="F155" s="9" t="s">
        <v>334</v>
      </c>
      <c r="G155" s="9"/>
      <c r="H155" s="9"/>
      <c r="I155" s="9" t="s">
        <v>85</v>
      </c>
      <c r="J155" s="402">
        <f>J156</f>
        <v>5947</v>
      </c>
      <c r="K155" s="402"/>
      <c r="L155" s="402">
        <f t="shared" si="12"/>
        <v>6305</v>
      </c>
      <c r="M155" s="402">
        <f t="shared" si="12"/>
        <v>6960</v>
      </c>
      <c r="N155" s="402">
        <f t="shared" si="12"/>
        <v>5947</v>
      </c>
      <c r="O155" s="402">
        <f t="shared" si="12"/>
        <v>5947</v>
      </c>
      <c r="P155" s="402">
        <f t="shared" si="12"/>
        <v>5947</v>
      </c>
    </row>
    <row r="156" spans="2:16" ht="89.25" hidden="1" x14ac:dyDescent="0.2">
      <c r="B156" s="49" t="s">
        <v>757</v>
      </c>
      <c r="C156" s="9"/>
      <c r="D156" s="9" t="s">
        <v>242</v>
      </c>
      <c r="E156" s="9" t="s">
        <v>85</v>
      </c>
      <c r="F156" s="9" t="s">
        <v>332</v>
      </c>
      <c r="G156" s="9"/>
      <c r="H156" s="9"/>
      <c r="I156" s="9" t="s">
        <v>85</v>
      </c>
      <c r="J156" s="402">
        <f>J157+J158+J159</f>
        <v>5947</v>
      </c>
      <c r="K156" s="402"/>
      <c r="L156" s="402">
        <f>L157+L158+L159</f>
        <v>6305</v>
      </c>
      <c r="M156" s="402">
        <f>M157+M158+M159</f>
        <v>6960</v>
      </c>
      <c r="N156" s="402">
        <f>N157+N158+N159</f>
        <v>5947</v>
      </c>
      <c r="O156" s="402">
        <f>O157+O158+O159</f>
        <v>5947</v>
      </c>
      <c r="P156" s="402">
        <f>P157+P158+P159</f>
        <v>5947</v>
      </c>
    </row>
    <row r="157" spans="2:16" hidden="1" x14ac:dyDescent="0.2">
      <c r="B157" s="195" t="s">
        <v>252</v>
      </c>
      <c r="C157" s="9"/>
      <c r="D157" s="9" t="s">
        <v>242</v>
      </c>
      <c r="E157" s="9" t="s">
        <v>85</v>
      </c>
      <c r="F157" s="9" t="s">
        <v>332</v>
      </c>
      <c r="G157" s="9" t="s">
        <v>251</v>
      </c>
      <c r="H157" s="9"/>
      <c r="I157" s="9" t="s">
        <v>85</v>
      </c>
      <c r="J157" s="421">
        <v>4171.2870000000003</v>
      </c>
      <c r="K157" s="421"/>
      <c r="L157" s="402">
        <v>5305.1139999999996</v>
      </c>
      <c r="M157" s="402">
        <v>6631.482</v>
      </c>
      <c r="N157" s="421">
        <v>4171.2870000000003</v>
      </c>
      <c r="O157" s="421">
        <v>4171.2870000000003</v>
      </c>
      <c r="P157" s="421">
        <v>4171.2870000000003</v>
      </c>
    </row>
    <row r="158" spans="2:16" hidden="1" x14ac:dyDescent="0.2">
      <c r="B158" s="195" t="s">
        <v>16</v>
      </c>
      <c r="C158" s="9"/>
      <c r="D158" s="9" t="s">
        <v>242</v>
      </c>
      <c r="E158" s="9" t="s">
        <v>85</v>
      </c>
      <c r="F158" s="9" t="s">
        <v>332</v>
      </c>
      <c r="G158" s="9" t="s">
        <v>1</v>
      </c>
      <c r="H158" s="9"/>
      <c r="I158" s="9" t="s">
        <v>85</v>
      </c>
      <c r="J158" s="402">
        <f>1775.713-0.713</f>
        <v>1775</v>
      </c>
      <c r="K158" s="402"/>
      <c r="L158" s="402">
        <f>999.886-0.886</f>
        <v>999</v>
      </c>
      <c r="M158" s="402">
        <v>328</v>
      </c>
      <c r="N158" s="402">
        <f>1775.713-0.713</f>
        <v>1775</v>
      </c>
      <c r="O158" s="402">
        <f>1775.713-0.713</f>
        <v>1775</v>
      </c>
      <c r="P158" s="402">
        <f>1775.713-0.713</f>
        <v>1775</v>
      </c>
    </row>
    <row r="159" spans="2:16" hidden="1" x14ac:dyDescent="0.2">
      <c r="B159" s="195" t="s">
        <v>94</v>
      </c>
      <c r="C159" s="9"/>
      <c r="D159" s="9" t="s">
        <v>242</v>
      </c>
      <c r="E159" s="9" t="s">
        <v>85</v>
      </c>
      <c r="F159" s="9" t="s">
        <v>332</v>
      </c>
      <c r="G159" s="9" t="s">
        <v>91</v>
      </c>
      <c r="H159" s="9"/>
      <c r="I159" s="9" t="s">
        <v>85</v>
      </c>
      <c r="J159" s="404">
        <v>0.71299999999999997</v>
      </c>
      <c r="K159" s="404"/>
      <c r="L159" s="404">
        <v>0.88600000000000001</v>
      </c>
      <c r="M159" s="404">
        <v>0.51800000000000002</v>
      </c>
      <c r="N159" s="404">
        <v>0.71299999999999997</v>
      </c>
      <c r="O159" s="404">
        <v>0.71299999999999997</v>
      </c>
      <c r="P159" s="404">
        <v>0.71299999999999997</v>
      </c>
    </row>
    <row r="160" spans="2:16" ht="30.75" hidden="1" customHeight="1" x14ac:dyDescent="0.2">
      <c r="B160" s="52" t="s">
        <v>240</v>
      </c>
      <c r="C160" s="34"/>
      <c r="D160" s="34" t="s">
        <v>242</v>
      </c>
      <c r="E160" s="34" t="s">
        <v>238</v>
      </c>
      <c r="F160" s="9"/>
      <c r="G160" s="9"/>
      <c r="H160" s="9"/>
      <c r="I160" s="34" t="s">
        <v>238</v>
      </c>
      <c r="J160" s="400">
        <f>J161</f>
        <v>1205.5</v>
      </c>
      <c r="K160" s="400"/>
      <c r="L160" s="400">
        <f t="shared" ref="L160:P163" si="13">L161</f>
        <v>1278.5</v>
      </c>
      <c r="M160" s="400">
        <f t="shared" si="13"/>
        <v>1238.5</v>
      </c>
      <c r="N160" s="400">
        <f t="shared" si="13"/>
        <v>1205.5</v>
      </c>
      <c r="O160" s="400">
        <f t="shared" si="13"/>
        <v>1205.5</v>
      </c>
      <c r="P160" s="400">
        <f t="shared" si="13"/>
        <v>1205.5</v>
      </c>
    </row>
    <row r="161" spans="2:24" ht="39.6" hidden="1" customHeight="1" x14ac:dyDescent="0.2">
      <c r="B161" s="52" t="s">
        <v>249</v>
      </c>
      <c r="C161" s="34"/>
      <c r="D161" s="34" t="s">
        <v>242</v>
      </c>
      <c r="E161" s="34" t="s">
        <v>238</v>
      </c>
      <c r="F161" s="34" t="s">
        <v>248</v>
      </c>
      <c r="G161" s="131"/>
      <c r="H161" s="131"/>
      <c r="I161" s="34" t="s">
        <v>238</v>
      </c>
      <c r="J161" s="51">
        <f>J162</f>
        <v>1205.5</v>
      </c>
      <c r="K161" s="51"/>
      <c r="L161" s="51">
        <f t="shared" si="13"/>
        <v>1278.5</v>
      </c>
      <c r="M161" s="51">
        <f t="shared" si="13"/>
        <v>1238.5</v>
      </c>
      <c r="N161" s="51">
        <f t="shared" si="13"/>
        <v>1205.5</v>
      </c>
      <c r="O161" s="51">
        <f t="shared" si="13"/>
        <v>1205.5</v>
      </c>
      <c r="P161" s="51">
        <f t="shared" si="13"/>
        <v>1205.5</v>
      </c>
    </row>
    <row r="162" spans="2:24" ht="85.9" hidden="1" customHeight="1" x14ac:dyDescent="0.2">
      <c r="B162" s="157" t="s">
        <v>758</v>
      </c>
      <c r="C162" s="9"/>
      <c r="D162" s="9" t="s">
        <v>242</v>
      </c>
      <c r="E162" s="9" t="s">
        <v>238</v>
      </c>
      <c r="F162" s="9" t="s">
        <v>330</v>
      </c>
      <c r="G162" s="9"/>
      <c r="H162" s="9"/>
      <c r="I162" s="9" t="s">
        <v>238</v>
      </c>
      <c r="J162" s="402">
        <f>J163</f>
        <v>1205.5</v>
      </c>
      <c r="K162" s="402"/>
      <c r="L162" s="402">
        <f t="shared" si="13"/>
        <v>1278.5</v>
      </c>
      <c r="M162" s="402">
        <f t="shared" si="13"/>
        <v>1238.5</v>
      </c>
      <c r="N162" s="402">
        <f t="shared" si="13"/>
        <v>1205.5</v>
      </c>
      <c r="O162" s="402">
        <f t="shared" si="13"/>
        <v>1205.5</v>
      </c>
      <c r="P162" s="402">
        <f t="shared" si="13"/>
        <v>1205.5</v>
      </c>
    </row>
    <row r="163" spans="2:24" ht="89.25" hidden="1" x14ac:dyDescent="0.2">
      <c r="B163" s="49" t="s">
        <v>759</v>
      </c>
      <c r="C163" s="9"/>
      <c r="D163" s="9" t="s">
        <v>242</v>
      </c>
      <c r="E163" s="9" t="s">
        <v>238</v>
      </c>
      <c r="F163" s="9" t="s">
        <v>328</v>
      </c>
      <c r="G163" s="9"/>
      <c r="H163" s="9"/>
      <c r="I163" s="9" t="s">
        <v>238</v>
      </c>
      <c r="J163" s="402">
        <f>J164</f>
        <v>1205.5</v>
      </c>
      <c r="K163" s="402"/>
      <c r="L163" s="402">
        <f t="shared" si="13"/>
        <v>1278.5</v>
      </c>
      <c r="M163" s="402">
        <f t="shared" si="13"/>
        <v>1238.5</v>
      </c>
      <c r="N163" s="402">
        <f t="shared" si="13"/>
        <v>1205.5</v>
      </c>
      <c r="O163" s="402">
        <f t="shared" si="13"/>
        <v>1205.5</v>
      </c>
      <c r="P163" s="402">
        <f t="shared" si="13"/>
        <v>1205.5</v>
      </c>
    </row>
    <row r="164" spans="2:24" hidden="1" x14ac:dyDescent="0.2">
      <c r="B164" s="195" t="s">
        <v>16</v>
      </c>
      <c r="C164" s="9"/>
      <c r="D164" s="9" t="s">
        <v>242</v>
      </c>
      <c r="E164" s="9" t="s">
        <v>238</v>
      </c>
      <c r="F164" s="9" t="s">
        <v>328</v>
      </c>
      <c r="G164" s="9" t="s">
        <v>1</v>
      </c>
      <c r="H164" s="9"/>
      <c r="I164" s="9" t="s">
        <v>238</v>
      </c>
      <c r="J164" s="402">
        <v>1205.5</v>
      </c>
      <c r="K164" s="402"/>
      <c r="L164" s="402">
        <v>1278.5</v>
      </c>
      <c r="M164" s="402">
        <v>1238.5</v>
      </c>
      <c r="N164" s="402">
        <v>1205.5</v>
      </c>
      <c r="O164" s="402">
        <v>1205.5</v>
      </c>
      <c r="P164" s="402">
        <v>1205.5</v>
      </c>
    </row>
    <row r="165" spans="2:24" s="162" customFormat="1" ht="63.75" hidden="1" x14ac:dyDescent="0.25">
      <c r="B165" s="164" t="s">
        <v>243</v>
      </c>
      <c r="C165" s="33"/>
      <c r="D165" s="33" t="s">
        <v>242</v>
      </c>
      <c r="E165" s="9" t="s">
        <v>238</v>
      </c>
      <c r="F165" s="33" t="s">
        <v>241</v>
      </c>
      <c r="G165" s="31"/>
      <c r="H165" s="31"/>
      <c r="I165" s="9" t="s">
        <v>238</v>
      </c>
      <c r="J165" s="404"/>
      <c r="K165" s="404"/>
      <c r="L165" s="404"/>
      <c r="M165" s="404"/>
      <c r="N165" s="404"/>
      <c r="O165" s="404"/>
      <c r="P165" s="404"/>
      <c r="Q165" s="163"/>
      <c r="R165" s="163"/>
      <c r="S165" s="163"/>
      <c r="T165" s="163"/>
      <c r="U165" s="163"/>
      <c r="V165" s="163"/>
      <c r="W165" s="163"/>
      <c r="X165" s="163"/>
    </row>
    <row r="166" spans="2:24" ht="14.25" hidden="1" x14ac:dyDescent="0.2">
      <c r="B166" s="194" t="s">
        <v>327</v>
      </c>
      <c r="C166" s="193"/>
      <c r="D166" s="193" t="s">
        <v>44</v>
      </c>
      <c r="E166" s="193"/>
      <c r="F166" s="193"/>
      <c r="G166" s="193"/>
      <c r="H166" s="193"/>
      <c r="I166" s="193"/>
      <c r="J166" s="409">
        <f>J167+J170</f>
        <v>412.5</v>
      </c>
      <c r="K166" s="409"/>
      <c r="L166" s="409">
        <f>L167+L170</f>
        <v>412.5</v>
      </c>
      <c r="M166" s="409">
        <f>M167+M170</f>
        <v>412.5</v>
      </c>
      <c r="N166" s="409">
        <f>N167+N170</f>
        <v>412.5</v>
      </c>
      <c r="O166" s="409">
        <f>O167+O170</f>
        <v>412.5</v>
      </c>
      <c r="P166" s="409">
        <f>P167+P170</f>
        <v>412.5</v>
      </c>
    </row>
    <row r="167" spans="2:24" hidden="1" x14ac:dyDescent="0.2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407">
        <f>J168</f>
        <v>240.5</v>
      </c>
      <c r="K167" s="407"/>
      <c r="L167" s="407">
        <f t="shared" ref="L167:P168" si="14">L168</f>
        <v>240.5</v>
      </c>
      <c r="M167" s="407">
        <f t="shared" si="14"/>
        <v>240.5</v>
      </c>
      <c r="N167" s="407">
        <f t="shared" si="14"/>
        <v>240.5</v>
      </c>
      <c r="O167" s="407">
        <f t="shared" si="14"/>
        <v>240.5</v>
      </c>
      <c r="P167" s="407">
        <f t="shared" si="14"/>
        <v>240.5</v>
      </c>
    </row>
    <row r="168" spans="2:24" ht="21" hidden="1" customHeight="1" x14ac:dyDescent="0.2">
      <c r="B168" s="90" t="s">
        <v>326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405">
        <f>J169</f>
        <v>240.5</v>
      </c>
      <c r="K168" s="405"/>
      <c r="L168" s="405">
        <f t="shared" si="14"/>
        <v>240.5</v>
      </c>
      <c r="M168" s="405">
        <f t="shared" si="14"/>
        <v>240.5</v>
      </c>
      <c r="N168" s="405">
        <f t="shared" si="14"/>
        <v>240.5</v>
      </c>
      <c r="O168" s="405">
        <f t="shared" si="14"/>
        <v>240.5</v>
      </c>
      <c r="P168" s="405">
        <f t="shared" si="14"/>
        <v>240.5</v>
      </c>
    </row>
    <row r="169" spans="2:24" ht="21" hidden="1" customHeight="1" x14ac:dyDescent="0.2">
      <c r="B169" s="195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405">
        <v>240.5</v>
      </c>
      <c r="K169" s="405"/>
      <c r="L169" s="405">
        <v>240.5</v>
      </c>
      <c r="M169" s="405">
        <v>240.5</v>
      </c>
      <c r="N169" s="405">
        <v>240.5</v>
      </c>
      <c r="O169" s="405">
        <v>240.5</v>
      </c>
      <c r="P169" s="405">
        <v>240.5</v>
      </c>
    </row>
    <row r="170" spans="2:24" hidden="1" x14ac:dyDescent="0.2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407">
        <f>J171</f>
        <v>172</v>
      </c>
      <c r="K170" s="407"/>
      <c r="L170" s="407">
        <f t="shared" ref="L170:P171" si="15">L171</f>
        <v>172</v>
      </c>
      <c r="M170" s="407">
        <f t="shared" si="15"/>
        <v>172</v>
      </c>
      <c r="N170" s="407">
        <f t="shared" si="15"/>
        <v>172</v>
      </c>
      <c r="O170" s="407">
        <f t="shared" si="15"/>
        <v>172</v>
      </c>
      <c r="P170" s="407">
        <f t="shared" si="15"/>
        <v>172</v>
      </c>
    </row>
    <row r="171" spans="2:24" ht="21" hidden="1" customHeight="1" x14ac:dyDescent="0.2">
      <c r="B171" s="70" t="s">
        <v>325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405">
        <f>J172</f>
        <v>172</v>
      </c>
      <c r="K171" s="405"/>
      <c r="L171" s="405">
        <f t="shared" si="15"/>
        <v>172</v>
      </c>
      <c r="M171" s="405">
        <f t="shared" si="15"/>
        <v>172</v>
      </c>
      <c r="N171" s="405">
        <f t="shared" si="15"/>
        <v>172</v>
      </c>
      <c r="O171" s="405">
        <f t="shared" si="15"/>
        <v>172</v>
      </c>
      <c r="P171" s="405">
        <f t="shared" si="15"/>
        <v>172</v>
      </c>
    </row>
    <row r="172" spans="2:24" ht="21" hidden="1" customHeight="1" x14ac:dyDescent="0.2">
      <c r="B172" s="195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405">
        <v>172</v>
      </c>
      <c r="K172" s="405"/>
      <c r="L172" s="405">
        <v>172</v>
      </c>
      <c r="M172" s="405">
        <v>172</v>
      </c>
      <c r="N172" s="405">
        <v>172</v>
      </c>
      <c r="O172" s="405">
        <v>172</v>
      </c>
      <c r="P172" s="405">
        <v>172</v>
      </c>
    </row>
    <row r="173" spans="2:24" ht="14.25" hidden="1" x14ac:dyDescent="0.2">
      <c r="B173" s="194" t="s">
        <v>324</v>
      </c>
      <c r="C173" s="193"/>
      <c r="D173" s="193" t="s">
        <v>288</v>
      </c>
      <c r="E173" s="193"/>
      <c r="F173" s="193"/>
      <c r="G173" s="193"/>
      <c r="H173" s="193"/>
      <c r="I173" s="193"/>
      <c r="J173" s="410">
        <f>J175</f>
        <v>3930</v>
      </c>
      <c r="K173" s="410"/>
      <c r="L173" s="410">
        <f>L175</f>
        <v>3930</v>
      </c>
      <c r="M173" s="410">
        <f>M175</f>
        <v>1185</v>
      </c>
      <c r="N173" s="410">
        <f>N175</f>
        <v>3930</v>
      </c>
      <c r="O173" s="410">
        <f>O175</f>
        <v>3930</v>
      </c>
      <c r="P173" s="410">
        <f>P175</f>
        <v>3930</v>
      </c>
    </row>
    <row r="174" spans="2:24" ht="24" hidden="1" customHeight="1" x14ac:dyDescent="0.2">
      <c r="B174" s="52" t="s">
        <v>64</v>
      </c>
      <c r="C174" s="9"/>
      <c r="D174" s="34" t="s">
        <v>288</v>
      </c>
      <c r="E174" s="34" t="s">
        <v>62</v>
      </c>
      <c r="F174" s="34"/>
      <c r="G174" s="34"/>
      <c r="H174" s="34"/>
      <c r="I174" s="34" t="s">
        <v>62</v>
      </c>
      <c r="J174" s="403">
        <f>J175</f>
        <v>3930</v>
      </c>
      <c r="K174" s="403"/>
      <c r="L174" s="403">
        <f>L175</f>
        <v>3930</v>
      </c>
      <c r="M174" s="403">
        <f>M175</f>
        <v>1185</v>
      </c>
      <c r="N174" s="403">
        <f>N175</f>
        <v>3930</v>
      </c>
      <c r="O174" s="403">
        <f>O175</f>
        <v>3930</v>
      </c>
      <c r="P174" s="403">
        <f>P175</f>
        <v>3930</v>
      </c>
    </row>
    <row r="175" spans="2:24" ht="58.5" hidden="1" customHeight="1" x14ac:dyDescent="0.2">
      <c r="B175" s="126" t="s">
        <v>323</v>
      </c>
      <c r="C175" s="9"/>
      <c r="D175" s="9" t="s">
        <v>288</v>
      </c>
      <c r="E175" s="9" t="s">
        <v>62</v>
      </c>
      <c r="F175" s="9" t="s">
        <v>322</v>
      </c>
      <c r="G175" s="175"/>
      <c r="H175" s="175"/>
      <c r="I175" s="9" t="s">
        <v>62</v>
      </c>
      <c r="J175" s="422">
        <f>J178+J182</f>
        <v>3930</v>
      </c>
      <c r="K175" s="422"/>
      <c r="L175" s="422">
        <f>L178+L182</f>
        <v>3930</v>
      </c>
      <c r="M175" s="422">
        <f>M178+M182</f>
        <v>1185</v>
      </c>
      <c r="N175" s="422">
        <f>N178+N182</f>
        <v>3930</v>
      </c>
      <c r="O175" s="422">
        <f>O178+O182</f>
        <v>3930</v>
      </c>
      <c r="P175" s="422">
        <f>P178+P182</f>
        <v>3930</v>
      </c>
    </row>
    <row r="176" spans="2:24" ht="63.75" hidden="1" x14ac:dyDescent="0.2">
      <c r="B176" s="157" t="s">
        <v>760</v>
      </c>
      <c r="C176" s="9"/>
      <c r="D176" s="9" t="s">
        <v>288</v>
      </c>
      <c r="E176" s="9" t="s">
        <v>62</v>
      </c>
      <c r="F176" s="9" t="s">
        <v>302</v>
      </c>
      <c r="G176" s="9"/>
      <c r="H176" s="9"/>
      <c r="I176" s="9" t="s">
        <v>62</v>
      </c>
      <c r="J176" s="403"/>
      <c r="K176" s="403"/>
      <c r="L176" s="403"/>
      <c r="M176" s="403"/>
      <c r="N176" s="403"/>
      <c r="O176" s="403"/>
      <c r="P176" s="403"/>
    </row>
    <row r="177" spans="1:17" ht="63.75" hidden="1" x14ac:dyDescent="0.2">
      <c r="B177" s="76" t="s">
        <v>761</v>
      </c>
      <c r="C177" s="9"/>
      <c r="D177" s="9" t="s">
        <v>288</v>
      </c>
      <c r="E177" s="9" t="s">
        <v>62</v>
      </c>
      <c r="F177" s="9" t="s">
        <v>300</v>
      </c>
      <c r="G177" s="9"/>
      <c r="H177" s="9"/>
      <c r="I177" s="9" t="s">
        <v>62</v>
      </c>
      <c r="J177" s="403"/>
      <c r="K177" s="403"/>
      <c r="L177" s="403"/>
      <c r="M177" s="403"/>
      <c r="N177" s="403"/>
      <c r="O177" s="403"/>
      <c r="P177" s="403"/>
    </row>
    <row r="178" spans="1:17" ht="89.25" hidden="1" x14ac:dyDescent="0.2">
      <c r="B178" s="157" t="s">
        <v>762</v>
      </c>
      <c r="C178" s="9"/>
      <c r="D178" s="9" t="s">
        <v>288</v>
      </c>
      <c r="E178" s="9" t="s">
        <v>62</v>
      </c>
      <c r="F178" s="34" t="s">
        <v>298</v>
      </c>
      <c r="G178" s="9"/>
      <c r="H178" s="9"/>
      <c r="I178" s="9" t="s">
        <v>62</v>
      </c>
      <c r="J178" s="401">
        <f>J179</f>
        <v>3600</v>
      </c>
      <c r="K178" s="401"/>
      <c r="L178" s="401">
        <f t="shared" ref="L178:P179" si="16">L179</f>
        <v>3600</v>
      </c>
      <c r="M178" s="401">
        <f t="shared" si="16"/>
        <v>850</v>
      </c>
      <c r="N178" s="401">
        <f t="shared" si="16"/>
        <v>3600</v>
      </c>
      <c r="O178" s="401">
        <f t="shared" si="16"/>
        <v>3600</v>
      </c>
      <c r="P178" s="401">
        <f t="shared" si="16"/>
        <v>3600</v>
      </c>
    </row>
    <row r="179" spans="1:17" ht="80.45" hidden="1" customHeight="1" x14ac:dyDescent="0.2">
      <c r="B179" s="49" t="s">
        <v>763</v>
      </c>
      <c r="C179" s="9"/>
      <c r="D179" s="9" t="s">
        <v>288</v>
      </c>
      <c r="E179" s="9" t="s">
        <v>62</v>
      </c>
      <c r="F179" s="9" t="s">
        <v>294</v>
      </c>
      <c r="G179" s="9"/>
      <c r="H179" s="9"/>
      <c r="I179" s="9" t="s">
        <v>62</v>
      </c>
      <c r="J179" s="403">
        <f>J180</f>
        <v>3600</v>
      </c>
      <c r="K179" s="403"/>
      <c r="L179" s="403">
        <f t="shared" si="16"/>
        <v>3600</v>
      </c>
      <c r="M179" s="403">
        <f t="shared" si="16"/>
        <v>850</v>
      </c>
      <c r="N179" s="403">
        <f t="shared" si="16"/>
        <v>3600</v>
      </c>
      <c r="O179" s="403">
        <f t="shared" si="16"/>
        <v>3600</v>
      </c>
      <c r="P179" s="403">
        <f t="shared" si="16"/>
        <v>3600</v>
      </c>
    </row>
    <row r="180" spans="1:17" hidden="1" x14ac:dyDescent="0.2">
      <c r="B180" s="16" t="s">
        <v>16</v>
      </c>
      <c r="C180" s="9"/>
      <c r="D180" s="9" t="s">
        <v>288</v>
      </c>
      <c r="E180" s="9" t="s">
        <v>62</v>
      </c>
      <c r="F180" s="9" t="s">
        <v>294</v>
      </c>
      <c r="G180" s="9" t="s">
        <v>1</v>
      </c>
      <c r="H180" s="9"/>
      <c r="I180" s="9" t="s">
        <v>62</v>
      </c>
      <c r="J180" s="403">
        <v>3600</v>
      </c>
      <c r="K180" s="403"/>
      <c r="L180" s="403">
        <v>3600</v>
      </c>
      <c r="M180" s="403">
        <v>850</v>
      </c>
      <c r="N180" s="403">
        <v>3600</v>
      </c>
      <c r="O180" s="403">
        <v>3600</v>
      </c>
      <c r="P180" s="403">
        <v>3600</v>
      </c>
    </row>
    <row r="181" spans="1:17" ht="63.75" hidden="1" x14ac:dyDescent="0.2">
      <c r="B181" s="76" t="s">
        <v>296</v>
      </c>
      <c r="C181" s="9"/>
      <c r="D181" s="9" t="s">
        <v>288</v>
      </c>
      <c r="E181" s="9" t="s">
        <v>62</v>
      </c>
      <c r="F181" s="9" t="s">
        <v>295</v>
      </c>
      <c r="G181" s="9"/>
      <c r="H181" s="9"/>
      <c r="I181" s="9" t="s">
        <v>62</v>
      </c>
      <c r="J181" s="405"/>
      <c r="K181" s="405"/>
      <c r="L181" s="405"/>
      <c r="M181" s="405"/>
      <c r="N181" s="405"/>
      <c r="O181" s="405"/>
      <c r="P181" s="405"/>
    </row>
    <row r="182" spans="1:17" ht="89.25" hidden="1" x14ac:dyDescent="0.2">
      <c r="B182" s="191" t="s">
        <v>764</v>
      </c>
      <c r="C182" s="9"/>
      <c r="D182" s="9" t="s">
        <v>288</v>
      </c>
      <c r="E182" s="9" t="s">
        <v>62</v>
      </c>
      <c r="F182" s="34" t="s">
        <v>318</v>
      </c>
      <c r="G182" s="9"/>
      <c r="H182" s="9"/>
      <c r="I182" s="9" t="s">
        <v>62</v>
      </c>
      <c r="J182" s="407">
        <f>J183</f>
        <v>330</v>
      </c>
      <c r="K182" s="407"/>
      <c r="L182" s="407">
        <f>L183</f>
        <v>330</v>
      </c>
      <c r="M182" s="407">
        <f>M183</f>
        <v>335</v>
      </c>
      <c r="N182" s="407">
        <f>N183</f>
        <v>330</v>
      </c>
      <c r="O182" s="407">
        <f>O183</f>
        <v>330</v>
      </c>
      <c r="P182" s="407">
        <f>P183</f>
        <v>330</v>
      </c>
    </row>
    <row r="183" spans="1:17" ht="92.25" hidden="1" customHeight="1" x14ac:dyDescent="0.2">
      <c r="B183" s="76" t="s">
        <v>765</v>
      </c>
      <c r="C183" s="9"/>
      <c r="D183" s="9" t="s">
        <v>288</v>
      </c>
      <c r="E183" s="9" t="s">
        <v>62</v>
      </c>
      <c r="F183" s="9" t="s">
        <v>316</v>
      </c>
      <c r="G183" s="9"/>
      <c r="H183" s="9"/>
      <c r="I183" s="9" t="s">
        <v>62</v>
      </c>
      <c r="J183" s="405">
        <f>J184</f>
        <v>330</v>
      </c>
      <c r="K183" s="405"/>
      <c r="L183" s="405">
        <f>L184</f>
        <v>330</v>
      </c>
      <c r="M183" s="405">
        <v>335</v>
      </c>
      <c r="N183" s="405">
        <f>N184</f>
        <v>330</v>
      </c>
      <c r="O183" s="405">
        <f>O184</f>
        <v>330</v>
      </c>
      <c r="P183" s="405">
        <f>P184</f>
        <v>330</v>
      </c>
    </row>
    <row r="184" spans="1:17" ht="13.9" hidden="1" customHeight="1" x14ac:dyDescent="0.2">
      <c r="B184" s="16" t="s">
        <v>16</v>
      </c>
      <c r="C184" s="9"/>
      <c r="D184" s="9" t="s">
        <v>288</v>
      </c>
      <c r="E184" s="9" t="s">
        <v>62</v>
      </c>
      <c r="F184" s="9" t="s">
        <v>316</v>
      </c>
      <c r="G184" s="9" t="s">
        <v>1</v>
      </c>
      <c r="H184" s="9"/>
      <c r="I184" s="9" t="s">
        <v>62</v>
      </c>
      <c r="J184" s="405">
        <v>330</v>
      </c>
      <c r="K184" s="405"/>
      <c r="L184" s="405">
        <v>330</v>
      </c>
      <c r="M184" s="405">
        <v>330</v>
      </c>
      <c r="N184" s="405">
        <v>330</v>
      </c>
      <c r="O184" s="405">
        <v>330</v>
      </c>
      <c r="P184" s="405">
        <v>330</v>
      </c>
    </row>
    <row r="185" spans="1:17" hidden="1" x14ac:dyDescent="0.2"/>
    <row r="186" spans="1:17" hidden="1" x14ac:dyDescent="0.2"/>
    <row r="187" spans="1:17" hidden="1" x14ac:dyDescent="0.2"/>
    <row r="188" spans="1:17" ht="47.25" x14ac:dyDescent="0.2">
      <c r="A188" s="190"/>
      <c r="B188" s="189" t="s">
        <v>315</v>
      </c>
      <c r="C188" s="188"/>
      <c r="D188" s="187"/>
      <c r="E188" s="187"/>
      <c r="F188" s="186" t="s">
        <v>314</v>
      </c>
      <c r="G188" s="186" t="s">
        <v>313</v>
      </c>
      <c r="H188" s="186" t="s">
        <v>766</v>
      </c>
      <c r="I188" s="186" t="s">
        <v>767</v>
      </c>
      <c r="J188" s="716" t="s">
        <v>312</v>
      </c>
      <c r="K188" s="717"/>
      <c r="L188" s="184" t="s">
        <v>311</v>
      </c>
      <c r="M188" s="184" t="s">
        <v>310</v>
      </c>
      <c r="N188" s="718" t="s">
        <v>307</v>
      </c>
      <c r="O188" s="694" t="s">
        <v>768</v>
      </c>
      <c r="P188" s="395" t="s">
        <v>308</v>
      </c>
    </row>
    <row r="189" spans="1:17" ht="15.75" x14ac:dyDescent="0.2">
      <c r="A189" s="32"/>
      <c r="B189" s="182" t="s">
        <v>306</v>
      </c>
      <c r="C189" s="179"/>
      <c r="D189" s="178"/>
      <c r="E189" s="178"/>
      <c r="F189" s="94"/>
      <c r="G189" s="94"/>
      <c r="H189" s="94"/>
      <c r="I189" s="94"/>
      <c r="J189" s="423">
        <f>J190+J333</f>
        <v>72325.900000000009</v>
      </c>
      <c r="K189" s="719"/>
      <c r="L189" s="424">
        <f>L190+L333</f>
        <v>70391</v>
      </c>
      <c r="M189" s="424">
        <f>M190+M333</f>
        <v>70022.100000000006</v>
      </c>
      <c r="N189" s="720">
        <f>N190+N333</f>
        <v>102626.07399999999</v>
      </c>
      <c r="O189" s="423">
        <f>O190+O333</f>
        <v>78942.400000000009</v>
      </c>
      <c r="P189" s="423">
        <f>P190+P333</f>
        <v>79872.899999999994</v>
      </c>
    </row>
    <row r="190" spans="1:17" ht="15.75" x14ac:dyDescent="0.2">
      <c r="A190" s="32"/>
      <c r="B190" s="129" t="s">
        <v>305</v>
      </c>
      <c r="C190" s="179"/>
      <c r="D190" s="178"/>
      <c r="E190" s="178"/>
      <c r="F190" s="94"/>
      <c r="G190" s="94"/>
      <c r="H190" s="94"/>
      <c r="I190" s="94"/>
      <c r="J190" s="424">
        <f>J191+J204+J215+J240+J260+J284+J290+J323</f>
        <v>25287.312000000002</v>
      </c>
      <c r="K190" s="719"/>
      <c r="L190" s="424">
        <f>L191+L204+L215+L240+L260+L284+L290+L323</f>
        <v>42242.735000000001</v>
      </c>
      <c r="M190" s="424">
        <f>M191+M204+M215+M240+M260+M284+M290+M323</f>
        <v>40917.551999999996</v>
      </c>
      <c r="N190" s="721">
        <f>N323+N299+N290+N284+N260+N240+N215+N204+N191+N307</f>
        <v>67863.30799999999</v>
      </c>
      <c r="O190" s="424">
        <f>O323+O299+O290+O284+O260+O240+O215+O204+O191</f>
        <v>55959.275000000001</v>
      </c>
      <c r="P190" s="424">
        <f>P323+P299+P290+P284+P260+P240+P215+P204+P191</f>
        <v>55434.17</v>
      </c>
    </row>
    <row r="191" spans="1:17" ht="48" customHeight="1" x14ac:dyDescent="0.2">
      <c r="A191" s="91">
        <v>1</v>
      </c>
      <c r="B191" s="126" t="s">
        <v>898</v>
      </c>
      <c r="C191" s="9"/>
      <c r="D191" s="9" t="s">
        <v>288</v>
      </c>
      <c r="E191" s="9" t="s">
        <v>62</v>
      </c>
      <c r="F191" s="34" t="s">
        <v>304</v>
      </c>
      <c r="G191" s="175"/>
      <c r="H191" s="175"/>
      <c r="I191" s="9"/>
      <c r="J191" s="425">
        <f>J194+J199</f>
        <v>330</v>
      </c>
      <c r="K191" s="422"/>
      <c r="L191" s="422">
        <f>L194+L199</f>
        <v>3930</v>
      </c>
      <c r="M191" s="422">
        <f>M194+M199</f>
        <v>1185</v>
      </c>
      <c r="N191" s="722">
        <f>N194+N199</f>
        <v>500</v>
      </c>
      <c r="O191" s="425">
        <f>O194+O199</f>
        <v>450</v>
      </c>
      <c r="P191" s="425">
        <f>P194+P199</f>
        <v>500</v>
      </c>
      <c r="Q191" s="426"/>
    </row>
    <row r="192" spans="1:17" ht="63.75" hidden="1" x14ac:dyDescent="0.2">
      <c r="A192" s="32"/>
      <c r="B192" s="157" t="s">
        <v>760</v>
      </c>
      <c r="C192" s="9"/>
      <c r="D192" s="9" t="s">
        <v>288</v>
      </c>
      <c r="E192" s="9" t="s">
        <v>62</v>
      </c>
      <c r="F192" s="9" t="s">
        <v>302</v>
      </c>
      <c r="G192" s="9"/>
      <c r="H192" s="9"/>
      <c r="I192" s="9"/>
      <c r="J192" s="403"/>
      <c r="K192" s="403"/>
      <c r="L192" s="403"/>
      <c r="M192" s="403"/>
      <c r="N192" s="723"/>
      <c r="O192" s="695"/>
      <c r="P192" s="403"/>
    </row>
    <row r="193" spans="1:24" ht="63.75" hidden="1" x14ac:dyDescent="0.2">
      <c r="A193" s="32"/>
      <c r="B193" s="49" t="s">
        <v>761</v>
      </c>
      <c r="C193" s="9"/>
      <c r="D193" s="9" t="s">
        <v>288</v>
      </c>
      <c r="E193" s="9" t="s">
        <v>62</v>
      </c>
      <c r="F193" s="9" t="s">
        <v>300</v>
      </c>
      <c r="G193" s="9"/>
      <c r="H193" s="9"/>
      <c r="I193" s="9"/>
      <c r="J193" s="403"/>
      <c r="K193" s="403"/>
      <c r="L193" s="403"/>
      <c r="M193" s="403"/>
      <c r="N193" s="723"/>
      <c r="O193" s="695"/>
      <c r="P193" s="403"/>
    </row>
    <row r="194" spans="1:24" ht="89.25" hidden="1" x14ac:dyDescent="0.25">
      <c r="A194" s="32"/>
      <c r="B194" s="157" t="s">
        <v>769</v>
      </c>
      <c r="C194" s="9"/>
      <c r="D194" s="9" t="s">
        <v>288</v>
      </c>
      <c r="E194" s="9" t="s">
        <v>62</v>
      </c>
      <c r="F194" s="34" t="s">
        <v>298</v>
      </c>
      <c r="G194" s="9"/>
      <c r="H194" s="9"/>
      <c r="I194" s="9"/>
      <c r="J194" s="401">
        <f>J195</f>
        <v>0</v>
      </c>
      <c r="K194" s="401"/>
      <c r="L194" s="401">
        <f t="shared" ref="L194:P195" si="17">L195</f>
        <v>3600</v>
      </c>
      <c r="M194" s="401">
        <f t="shared" si="17"/>
        <v>850</v>
      </c>
      <c r="N194" s="724">
        <f t="shared" si="17"/>
        <v>0</v>
      </c>
      <c r="O194" s="696">
        <f t="shared" si="17"/>
        <v>0</v>
      </c>
      <c r="P194" s="401">
        <f t="shared" si="17"/>
        <v>0</v>
      </c>
      <c r="Q194" s="427"/>
      <c r="R194" s="427"/>
      <c r="S194" s="427"/>
      <c r="T194" s="427"/>
    </row>
    <row r="195" spans="1:24" ht="102" hidden="1" x14ac:dyDescent="0.25">
      <c r="A195" s="32"/>
      <c r="B195" s="49" t="s">
        <v>770</v>
      </c>
      <c r="C195" s="9"/>
      <c r="D195" s="9" t="s">
        <v>288</v>
      </c>
      <c r="E195" s="9" t="s">
        <v>62</v>
      </c>
      <c r="F195" s="9" t="s">
        <v>294</v>
      </c>
      <c r="G195" s="9"/>
      <c r="H195" s="9"/>
      <c r="I195" s="9"/>
      <c r="J195" s="403">
        <f>J196</f>
        <v>0</v>
      </c>
      <c r="K195" s="403"/>
      <c r="L195" s="403">
        <f t="shared" si="17"/>
        <v>3600</v>
      </c>
      <c r="M195" s="403">
        <f t="shared" si="17"/>
        <v>850</v>
      </c>
      <c r="N195" s="723">
        <f t="shared" si="17"/>
        <v>0</v>
      </c>
      <c r="O195" s="695">
        <f t="shared" si="17"/>
        <v>0</v>
      </c>
      <c r="P195" s="403">
        <f t="shared" si="17"/>
        <v>0</v>
      </c>
      <c r="Q195" s="427"/>
      <c r="R195" s="427"/>
      <c r="S195" s="427"/>
      <c r="T195" s="427"/>
    </row>
    <row r="196" spans="1:24" ht="25.5" hidden="1" x14ac:dyDescent="0.25">
      <c r="A196" s="32"/>
      <c r="B196" s="15" t="s">
        <v>4</v>
      </c>
      <c r="C196" s="9"/>
      <c r="D196" s="9" t="s">
        <v>288</v>
      </c>
      <c r="E196" s="9" t="s">
        <v>62</v>
      </c>
      <c r="F196" s="9" t="s">
        <v>294</v>
      </c>
      <c r="G196" s="9" t="s">
        <v>1</v>
      </c>
      <c r="H196" s="9"/>
      <c r="I196" s="9"/>
      <c r="J196" s="403">
        <f>J198</f>
        <v>0</v>
      </c>
      <c r="K196" s="403"/>
      <c r="L196" s="403">
        <v>3600</v>
      </c>
      <c r="M196" s="403">
        <v>850</v>
      </c>
      <c r="N196" s="723">
        <f>N198</f>
        <v>0</v>
      </c>
      <c r="O196" s="695">
        <f>O198</f>
        <v>0</v>
      </c>
      <c r="P196" s="403">
        <f>P198</f>
        <v>0</v>
      </c>
      <c r="Q196" s="427"/>
      <c r="R196" s="427"/>
      <c r="S196" s="427"/>
      <c r="T196" s="427"/>
    </row>
    <row r="197" spans="1:24" ht="63.75" hidden="1" x14ac:dyDescent="0.25">
      <c r="A197" s="32"/>
      <c r="B197" s="49" t="s">
        <v>296</v>
      </c>
      <c r="C197" s="9"/>
      <c r="D197" s="9" t="s">
        <v>288</v>
      </c>
      <c r="E197" s="9" t="s">
        <v>62</v>
      </c>
      <c r="F197" s="9" t="s">
        <v>295</v>
      </c>
      <c r="G197" s="9"/>
      <c r="H197" s="9"/>
      <c r="I197" s="9" t="s">
        <v>62</v>
      </c>
      <c r="J197" s="405"/>
      <c r="K197" s="405"/>
      <c r="L197" s="405"/>
      <c r="M197" s="405"/>
      <c r="N197" s="725"/>
      <c r="O197" s="411"/>
      <c r="P197" s="405"/>
      <c r="Q197" s="427"/>
      <c r="R197" s="427"/>
      <c r="S197" s="427"/>
      <c r="T197" s="427"/>
    </row>
    <row r="198" spans="1:24" ht="15.75" hidden="1" x14ac:dyDescent="0.25">
      <c r="A198" s="32"/>
      <c r="B198" s="49" t="s">
        <v>64</v>
      </c>
      <c r="C198" s="9"/>
      <c r="D198" s="9"/>
      <c r="E198" s="9"/>
      <c r="F198" s="9" t="s">
        <v>294</v>
      </c>
      <c r="G198" s="9" t="s">
        <v>1</v>
      </c>
      <c r="H198" s="9"/>
      <c r="I198" s="9" t="s">
        <v>62</v>
      </c>
      <c r="J198" s="403"/>
      <c r="K198" s="403"/>
      <c r="L198" s="403">
        <v>3600</v>
      </c>
      <c r="M198" s="403">
        <v>850</v>
      </c>
      <c r="N198" s="723"/>
      <c r="O198" s="695"/>
      <c r="P198" s="403"/>
      <c r="Q198" s="427"/>
      <c r="R198" s="427"/>
      <c r="S198" s="427"/>
      <c r="T198" s="427"/>
    </row>
    <row r="199" spans="1:24" ht="38.25" x14ac:dyDescent="0.25">
      <c r="A199" s="32"/>
      <c r="B199" s="157" t="s">
        <v>293</v>
      </c>
      <c r="C199" s="9"/>
      <c r="D199" s="9" t="s">
        <v>288</v>
      </c>
      <c r="E199" s="9" t="s">
        <v>62</v>
      </c>
      <c r="F199" s="34" t="s">
        <v>292</v>
      </c>
      <c r="G199" s="9"/>
      <c r="H199" s="9"/>
      <c r="I199" s="9"/>
      <c r="J199" s="407">
        <f>J200</f>
        <v>330</v>
      </c>
      <c r="K199" s="407"/>
      <c r="L199" s="407">
        <f>L200</f>
        <v>330</v>
      </c>
      <c r="M199" s="407">
        <f>M200</f>
        <v>335</v>
      </c>
      <c r="N199" s="726">
        <f>N200</f>
        <v>500</v>
      </c>
      <c r="O199" s="680">
        <f>O200</f>
        <v>450</v>
      </c>
      <c r="P199" s="407">
        <f>P200</f>
        <v>500</v>
      </c>
      <c r="Q199" s="427"/>
      <c r="R199" s="427"/>
      <c r="S199" s="427"/>
      <c r="T199" s="427"/>
    </row>
    <row r="200" spans="1:24" ht="38.25" x14ac:dyDescent="0.2">
      <c r="A200" s="32"/>
      <c r="B200" s="428" t="s">
        <v>291</v>
      </c>
      <c r="C200" s="9"/>
      <c r="D200" s="9" t="s">
        <v>288</v>
      </c>
      <c r="E200" s="9" t="s">
        <v>62</v>
      </c>
      <c r="F200" s="9" t="s">
        <v>290</v>
      </c>
      <c r="G200" s="9"/>
      <c r="H200" s="9"/>
      <c r="I200" s="9"/>
      <c r="J200" s="405">
        <f>J202</f>
        <v>330</v>
      </c>
      <c r="K200" s="405"/>
      <c r="L200" s="405">
        <f>L202</f>
        <v>330</v>
      </c>
      <c r="M200" s="405">
        <v>335</v>
      </c>
      <c r="N200" s="725">
        <f t="shared" ref="N200:P201" si="18">N202</f>
        <v>500</v>
      </c>
      <c r="O200" s="411">
        <f t="shared" si="18"/>
        <v>450</v>
      </c>
      <c r="P200" s="405">
        <f t="shared" si="18"/>
        <v>500</v>
      </c>
    </row>
    <row r="201" spans="1:24" ht="25.5" x14ac:dyDescent="0.2">
      <c r="A201" s="32"/>
      <c r="B201" s="49" t="s">
        <v>289</v>
      </c>
      <c r="C201" s="9"/>
      <c r="D201" s="9" t="s">
        <v>288</v>
      </c>
      <c r="E201" s="9" t="s">
        <v>62</v>
      </c>
      <c r="F201" s="9" t="s">
        <v>287</v>
      </c>
      <c r="G201" s="9"/>
      <c r="H201" s="9"/>
      <c r="I201" s="9"/>
      <c r="J201" s="405">
        <f>J203</f>
        <v>330</v>
      </c>
      <c r="K201" s="405"/>
      <c r="L201" s="405"/>
      <c r="M201" s="405"/>
      <c r="N201" s="725">
        <f t="shared" si="18"/>
        <v>500</v>
      </c>
      <c r="O201" s="411">
        <f t="shared" si="18"/>
        <v>450</v>
      </c>
      <c r="P201" s="405">
        <f t="shared" si="18"/>
        <v>500</v>
      </c>
    </row>
    <row r="202" spans="1:24" ht="25.15" customHeight="1" x14ac:dyDescent="0.2">
      <c r="A202" s="32"/>
      <c r="B202" s="15" t="s">
        <v>4</v>
      </c>
      <c r="C202" s="9"/>
      <c r="D202" s="9" t="s">
        <v>288</v>
      </c>
      <c r="E202" s="9" t="s">
        <v>62</v>
      </c>
      <c r="F202" s="9" t="s">
        <v>287</v>
      </c>
      <c r="G202" s="9" t="s">
        <v>1</v>
      </c>
      <c r="H202" s="9"/>
      <c r="I202" s="9"/>
      <c r="J202" s="405">
        <f>J203</f>
        <v>330</v>
      </c>
      <c r="K202" s="405"/>
      <c r="L202" s="405">
        <v>330</v>
      </c>
      <c r="M202" s="405">
        <v>330</v>
      </c>
      <c r="N202" s="725">
        <f>N203</f>
        <v>500</v>
      </c>
      <c r="O202" s="411">
        <f>O203</f>
        <v>450</v>
      </c>
      <c r="P202" s="405">
        <f>P203</f>
        <v>500</v>
      </c>
    </row>
    <row r="203" spans="1:24" ht="13.9" customHeight="1" x14ac:dyDescent="0.2">
      <c r="A203" s="32"/>
      <c r="B203" s="49" t="s">
        <v>64</v>
      </c>
      <c r="C203" s="9"/>
      <c r="D203" s="9"/>
      <c r="E203" s="9"/>
      <c r="F203" s="9" t="s">
        <v>287</v>
      </c>
      <c r="G203" s="9" t="s">
        <v>1</v>
      </c>
      <c r="H203" s="9" t="s">
        <v>456</v>
      </c>
      <c r="I203" s="9" t="s">
        <v>455</v>
      </c>
      <c r="J203" s="405">
        <v>330</v>
      </c>
      <c r="K203" s="405"/>
      <c r="L203" s="405">
        <v>330</v>
      </c>
      <c r="M203" s="405">
        <v>330</v>
      </c>
      <c r="N203" s="725">
        <v>500</v>
      </c>
      <c r="O203" s="411">
        <v>450</v>
      </c>
      <c r="P203" s="405">
        <v>500</v>
      </c>
    </row>
    <row r="204" spans="1:24" s="83" customFormat="1" ht="51.75" customHeight="1" x14ac:dyDescent="0.2">
      <c r="A204" s="91">
        <v>2</v>
      </c>
      <c r="B204" s="52" t="s">
        <v>899</v>
      </c>
      <c r="C204" s="9"/>
      <c r="D204" s="34" t="s">
        <v>52</v>
      </c>
      <c r="E204" s="34" t="s">
        <v>49</v>
      </c>
      <c r="F204" s="34" t="s">
        <v>286</v>
      </c>
      <c r="G204" s="131"/>
      <c r="H204" s="131"/>
      <c r="I204" s="34"/>
      <c r="J204" s="51">
        <f>J206</f>
        <v>305</v>
      </c>
      <c r="K204" s="51"/>
      <c r="L204" s="51">
        <f>L206</f>
        <v>305</v>
      </c>
      <c r="M204" s="51">
        <f>M206</f>
        <v>310</v>
      </c>
      <c r="N204" s="50">
        <f>N206</f>
        <v>300</v>
      </c>
      <c r="O204" s="205">
        <f>O206</f>
        <v>315</v>
      </c>
      <c r="P204" s="51">
        <f>P206</f>
        <v>320</v>
      </c>
      <c r="Q204" s="84"/>
      <c r="R204" s="84"/>
      <c r="S204" s="84"/>
      <c r="T204" s="84"/>
      <c r="U204" s="84"/>
      <c r="V204" s="84"/>
      <c r="W204" s="84"/>
      <c r="X204" s="84"/>
    </row>
    <row r="205" spans="1:24" s="83" customFormat="1" ht="78" hidden="1" customHeight="1" x14ac:dyDescent="0.2">
      <c r="A205" s="85"/>
      <c r="B205" s="170" t="s">
        <v>744</v>
      </c>
      <c r="C205" s="84"/>
      <c r="D205" s="33" t="s">
        <v>52</v>
      </c>
      <c r="E205" s="33" t="s">
        <v>49</v>
      </c>
      <c r="F205" s="33" t="s">
        <v>284</v>
      </c>
      <c r="G205" s="9"/>
      <c r="H205" s="9"/>
      <c r="I205" s="33"/>
      <c r="J205" s="407"/>
      <c r="K205" s="407"/>
      <c r="L205" s="407"/>
      <c r="M205" s="407"/>
      <c r="N205" s="726"/>
      <c r="O205" s="680"/>
      <c r="P205" s="407"/>
      <c r="Q205" s="84"/>
      <c r="R205" s="84"/>
      <c r="S205" s="84"/>
      <c r="T205" s="84"/>
      <c r="U205" s="84"/>
      <c r="V205" s="84"/>
      <c r="W205" s="84"/>
      <c r="X205" s="84"/>
    </row>
    <row r="206" spans="1:24" s="83" customFormat="1" ht="51" x14ac:dyDescent="0.2">
      <c r="A206" s="85"/>
      <c r="B206" s="429" t="s">
        <v>283</v>
      </c>
      <c r="C206" s="9"/>
      <c r="D206" s="33" t="s">
        <v>52</v>
      </c>
      <c r="E206" s="33" t="s">
        <v>49</v>
      </c>
      <c r="F206" s="9" t="s">
        <v>282</v>
      </c>
      <c r="G206" s="9"/>
      <c r="H206" s="9"/>
      <c r="I206" s="33"/>
      <c r="J206" s="405">
        <f>J208</f>
        <v>305</v>
      </c>
      <c r="K206" s="407"/>
      <c r="L206" s="407">
        <f>L208</f>
        <v>305</v>
      </c>
      <c r="M206" s="407">
        <f>M208</f>
        <v>310</v>
      </c>
      <c r="N206" s="725">
        <f>N208</f>
        <v>300</v>
      </c>
      <c r="O206" s="411">
        <f>O208</f>
        <v>315</v>
      </c>
      <c r="P206" s="405">
        <f>P208</f>
        <v>320</v>
      </c>
      <c r="Q206" s="84"/>
      <c r="R206" s="84"/>
      <c r="S206" s="84"/>
      <c r="T206" s="84"/>
      <c r="U206" s="84"/>
      <c r="V206" s="84"/>
      <c r="W206" s="84"/>
      <c r="X206" s="84"/>
    </row>
    <row r="207" spans="1:24" s="83" customFormat="1" ht="25.5" x14ac:dyDescent="0.2">
      <c r="A207" s="85"/>
      <c r="B207" s="430" t="s">
        <v>281</v>
      </c>
      <c r="C207" s="9"/>
      <c r="D207" s="33"/>
      <c r="E207" s="33"/>
      <c r="F207" s="9" t="s">
        <v>280</v>
      </c>
      <c r="G207" s="9"/>
      <c r="H207" s="9"/>
      <c r="I207" s="33"/>
      <c r="J207" s="405">
        <f>J208</f>
        <v>305</v>
      </c>
      <c r="K207" s="407"/>
      <c r="L207" s="407"/>
      <c r="M207" s="407"/>
      <c r="N207" s="725">
        <f>N208</f>
        <v>300</v>
      </c>
      <c r="O207" s="411">
        <f>O208</f>
        <v>315</v>
      </c>
      <c r="P207" s="405">
        <f>P208</f>
        <v>320</v>
      </c>
      <c r="Q207" s="84"/>
      <c r="R207" s="84"/>
      <c r="S207" s="84"/>
      <c r="T207" s="84"/>
      <c r="U207" s="84"/>
      <c r="V207" s="84"/>
      <c r="W207" s="84"/>
      <c r="X207" s="84"/>
    </row>
    <row r="208" spans="1:24" s="83" customFormat="1" ht="25.15" customHeight="1" x14ac:dyDescent="0.2">
      <c r="A208" s="85"/>
      <c r="B208" s="15" t="s">
        <v>4</v>
      </c>
      <c r="C208" s="9"/>
      <c r="D208" s="33" t="s">
        <v>52</v>
      </c>
      <c r="E208" s="33" t="s">
        <v>49</v>
      </c>
      <c r="F208" s="9" t="s">
        <v>280</v>
      </c>
      <c r="G208" s="9" t="s">
        <v>1</v>
      </c>
      <c r="H208" s="9"/>
      <c r="I208" s="33"/>
      <c r="J208" s="405">
        <f>J214</f>
        <v>305</v>
      </c>
      <c r="K208" s="407"/>
      <c r="L208" s="405">
        <v>305</v>
      </c>
      <c r="M208" s="405">
        <v>310</v>
      </c>
      <c r="N208" s="725">
        <f>N214</f>
        <v>300</v>
      </c>
      <c r="O208" s="411">
        <f>O214</f>
        <v>315</v>
      </c>
      <c r="P208" s="405">
        <f>P214</f>
        <v>320</v>
      </c>
      <c r="Q208" s="84"/>
      <c r="R208" s="84"/>
      <c r="S208" s="84"/>
      <c r="T208" s="84"/>
      <c r="U208" s="84"/>
      <c r="V208" s="84"/>
      <c r="W208" s="84"/>
      <c r="X208" s="84"/>
    </row>
    <row r="209" spans="1:16" ht="53.45" hidden="1" customHeight="1" x14ac:dyDescent="0.2">
      <c r="A209" s="32"/>
      <c r="B209" s="52" t="s">
        <v>279</v>
      </c>
      <c r="C209" s="34"/>
      <c r="D209" s="94" t="s">
        <v>15</v>
      </c>
      <c r="E209" s="34" t="s">
        <v>9</v>
      </c>
      <c r="F209" s="34" t="s">
        <v>278</v>
      </c>
      <c r="G209" s="131"/>
      <c r="H209" s="131"/>
      <c r="I209" s="34" t="s">
        <v>9</v>
      </c>
      <c r="J209" s="131"/>
      <c r="K209" s="131"/>
      <c r="L209" s="2"/>
      <c r="M209" s="13"/>
      <c r="N209" s="728"/>
      <c r="O209" s="697"/>
      <c r="P209" s="131"/>
    </row>
    <row r="210" spans="1:16" ht="63.75" hidden="1" x14ac:dyDescent="0.2">
      <c r="A210" s="32"/>
      <c r="B210" s="168" t="s">
        <v>746</v>
      </c>
      <c r="C210" s="9"/>
      <c r="D210" s="88" t="s">
        <v>15</v>
      </c>
      <c r="E210" s="9" t="s">
        <v>9</v>
      </c>
      <c r="F210" s="9" t="s">
        <v>276</v>
      </c>
      <c r="G210" s="9"/>
      <c r="H210" s="9"/>
      <c r="I210" s="9" t="s">
        <v>9</v>
      </c>
      <c r="J210" s="400"/>
      <c r="K210" s="400"/>
      <c r="L210" s="400"/>
      <c r="M210" s="400"/>
      <c r="N210" s="729"/>
      <c r="O210" s="698"/>
      <c r="P210" s="400"/>
    </row>
    <row r="211" spans="1:16" ht="81.599999999999994" hidden="1" customHeight="1" x14ac:dyDescent="0.2">
      <c r="A211" s="32"/>
      <c r="B211" s="167" t="s">
        <v>747</v>
      </c>
      <c r="C211" s="9"/>
      <c r="D211" s="88" t="s">
        <v>15</v>
      </c>
      <c r="E211" s="9" t="s">
        <v>9</v>
      </c>
      <c r="F211" s="9" t="s">
        <v>274</v>
      </c>
      <c r="G211" s="9"/>
      <c r="H211" s="9"/>
      <c r="I211" s="9" t="s">
        <v>9</v>
      </c>
      <c r="J211" s="400"/>
      <c r="K211" s="400"/>
      <c r="L211" s="400"/>
      <c r="M211" s="400"/>
      <c r="N211" s="729"/>
      <c r="O211" s="698"/>
      <c r="P211" s="400"/>
    </row>
    <row r="212" spans="1:16" ht="81" hidden="1" customHeight="1" x14ac:dyDescent="0.2">
      <c r="A212" s="32"/>
      <c r="B212" s="168" t="s">
        <v>748</v>
      </c>
      <c r="C212" s="9"/>
      <c r="D212" s="88" t="s">
        <v>15</v>
      </c>
      <c r="E212" s="9" t="s">
        <v>9</v>
      </c>
      <c r="F212" s="9" t="s">
        <v>272</v>
      </c>
      <c r="G212" s="9"/>
      <c r="H212" s="9"/>
      <c r="I212" s="9" t="s">
        <v>9</v>
      </c>
      <c r="J212" s="407"/>
      <c r="K212" s="407"/>
      <c r="L212" s="407"/>
      <c r="M212" s="407"/>
      <c r="N212" s="726"/>
      <c r="O212" s="680"/>
      <c r="P212" s="407"/>
    </row>
    <row r="213" spans="1:16" ht="63.75" hidden="1" x14ac:dyDescent="0.2">
      <c r="A213" s="32"/>
      <c r="B213" s="167" t="s">
        <v>749</v>
      </c>
      <c r="C213" s="9"/>
      <c r="D213" s="88" t="s">
        <v>15</v>
      </c>
      <c r="E213" s="9" t="s">
        <v>9</v>
      </c>
      <c r="F213" s="9" t="s">
        <v>270</v>
      </c>
      <c r="G213" s="9"/>
      <c r="H213" s="9"/>
      <c r="I213" s="9" t="s">
        <v>9</v>
      </c>
      <c r="J213" s="407"/>
      <c r="K213" s="407"/>
      <c r="L213" s="407"/>
      <c r="M213" s="407"/>
      <c r="N213" s="726"/>
      <c r="O213" s="680"/>
      <c r="P213" s="407"/>
    </row>
    <row r="214" spans="1:16" x14ac:dyDescent="0.2">
      <c r="A214" s="32"/>
      <c r="B214" s="167" t="s">
        <v>51</v>
      </c>
      <c r="C214" s="9"/>
      <c r="D214" s="88"/>
      <c r="E214" s="9"/>
      <c r="F214" s="9" t="s">
        <v>269</v>
      </c>
      <c r="G214" s="9" t="s">
        <v>1</v>
      </c>
      <c r="H214" s="9" t="s">
        <v>445</v>
      </c>
      <c r="I214" s="33" t="s">
        <v>525</v>
      </c>
      <c r="J214" s="405">
        <v>305</v>
      </c>
      <c r="K214" s="407"/>
      <c r="L214" s="405">
        <v>305</v>
      </c>
      <c r="M214" s="405">
        <v>310</v>
      </c>
      <c r="N214" s="725">
        <f>320-20</f>
        <v>300</v>
      </c>
      <c r="O214" s="873">
        <v>315</v>
      </c>
      <c r="P214" s="874">
        <v>320</v>
      </c>
    </row>
    <row r="215" spans="1:16" ht="53.25" customHeight="1" x14ac:dyDescent="0.2">
      <c r="A215" s="91">
        <v>3</v>
      </c>
      <c r="B215" s="52" t="s">
        <v>900</v>
      </c>
      <c r="C215" s="34"/>
      <c r="D215" s="34" t="s">
        <v>261</v>
      </c>
      <c r="E215" s="34" t="s">
        <v>258</v>
      </c>
      <c r="F215" s="34" t="s">
        <v>268</v>
      </c>
      <c r="G215" s="131"/>
      <c r="H215" s="131"/>
      <c r="I215" s="34"/>
      <c r="J215" s="51">
        <f>J216+J224+J234</f>
        <v>7755.5</v>
      </c>
      <c r="K215" s="51"/>
      <c r="L215" s="51">
        <f>L216+L224+L234</f>
        <v>7755.5</v>
      </c>
      <c r="M215" s="51">
        <f>M216+M224+M234</f>
        <v>8382.5</v>
      </c>
      <c r="N215" s="50">
        <f>N216+N224+N234</f>
        <v>9816.7639999999992</v>
      </c>
      <c r="O215" s="205">
        <f>O216+O224+O234</f>
        <v>8514.5999999999985</v>
      </c>
      <c r="P215" s="51">
        <f>P216+P224+P234</f>
        <v>8600</v>
      </c>
    </row>
    <row r="216" spans="1:16" ht="38.25" x14ac:dyDescent="0.2">
      <c r="A216" s="32"/>
      <c r="B216" s="157" t="s">
        <v>901</v>
      </c>
      <c r="C216" s="34"/>
      <c r="D216" s="34" t="s">
        <v>261</v>
      </c>
      <c r="E216" s="34" t="s">
        <v>258</v>
      </c>
      <c r="F216" s="9" t="s">
        <v>267</v>
      </c>
      <c r="G216" s="9"/>
      <c r="H216" s="9"/>
      <c r="I216" s="34"/>
      <c r="J216" s="404">
        <f>J220</f>
        <v>272</v>
      </c>
      <c r="K216" s="404"/>
      <c r="L216" s="404">
        <f>L220</f>
        <v>172</v>
      </c>
      <c r="M216" s="404">
        <f>M220</f>
        <v>184</v>
      </c>
      <c r="N216" s="730">
        <f>N219</f>
        <v>337</v>
      </c>
      <c r="O216" s="699">
        <f>O219</f>
        <v>302</v>
      </c>
      <c r="P216" s="404">
        <f>P219</f>
        <v>337</v>
      </c>
    </row>
    <row r="217" spans="1:16" ht="75" hidden="1" customHeight="1" x14ac:dyDescent="0.2">
      <c r="A217" s="32"/>
      <c r="B217" s="90" t="s">
        <v>266</v>
      </c>
      <c r="C217" s="34"/>
      <c r="D217" s="34" t="s">
        <v>261</v>
      </c>
      <c r="E217" s="34" t="s">
        <v>258</v>
      </c>
      <c r="F217" s="9" t="s">
        <v>265</v>
      </c>
      <c r="G217" s="9"/>
      <c r="H217" s="9"/>
      <c r="I217" s="34"/>
      <c r="J217" s="404"/>
      <c r="K217" s="404"/>
      <c r="L217" s="404"/>
      <c r="M217" s="404"/>
      <c r="N217" s="730"/>
      <c r="O217" s="699"/>
      <c r="P217" s="404"/>
    </row>
    <row r="218" spans="1:16" ht="25.15" hidden="1" customHeight="1" x14ac:dyDescent="0.2">
      <c r="A218" s="32"/>
      <c r="B218" s="15" t="s">
        <v>4</v>
      </c>
      <c r="C218" s="34"/>
      <c r="D218" s="34" t="s">
        <v>261</v>
      </c>
      <c r="E218" s="34" t="s">
        <v>258</v>
      </c>
      <c r="F218" s="9" t="s">
        <v>265</v>
      </c>
      <c r="G218" s="9" t="s">
        <v>1</v>
      </c>
      <c r="H218" s="9"/>
      <c r="I218" s="34"/>
      <c r="J218" s="404"/>
      <c r="K218" s="404"/>
      <c r="L218" s="404"/>
      <c r="M218" s="404"/>
      <c r="N218" s="730"/>
      <c r="O218" s="699"/>
      <c r="P218" s="404"/>
    </row>
    <row r="219" spans="1:16" ht="25.15" customHeight="1" x14ac:dyDescent="0.2">
      <c r="A219" s="32"/>
      <c r="B219" s="429" t="s">
        <v>264</v>
      </c>
      <c r="C219" s="34"/>
      <c r="D219" s="34"/>
      <c r="E219" s="34"/>
      <c r="F219" s="9" t="s">
        <v>263</v>
      </c>
      <c r="G219" s="9"/>
      <c r="H219" s="9"/>
      <c r="I219" s="34"/>
      <c r="J219" s="404">
        <f>J220</f>
        <v>272</v>
      </c>
      <c r="K219" s="404"/>
      <c r="L219" s="404"/>
      <c r="M219" s="404"/>
      <c r="N219" s="730">
        <f t="shared" ref="N219:P221" si="19">N220</f>
        <v>337</v>
      </c>
      <c r="O219" s="699">
        <f t="shared" si="19"/>
        <v>302</v>
      </c>
      <c r="P219" s="404">
        <f t="shared" si="19"/>
        <v>337</v>
      </c>
    </row>
    <row r="220" spans="1:16" ht="25.5" x14ac:dyDescent="0.2">
      <c r="A220" s="32"/>
      <c r="B220" s="49" t="s">
        <v>262</v>
      </c>
      <c r="C220" s="34"/>
      <c r="D220" s="34" t="s">
        <v>261</v>
      </c>
      <c r="E220" s="34" t="s">
        <v>258</v>
      </c>
      <c r="F220" s="9" t="s">
        <v>259</v>
      </c>
      <c r="G220" s="9"/>
      <c r="H220" s="9"/>
      <c r="I220" s="34"/>
      <c r="J220" s="404">
        <f>J221</f>
        <v>272</v>
      </c>
      <c r="K220" s="404"/>
      <c r="L220" s="404">
        <f>L221</f>
        <v>172</v>
      </c>
      <c r="M220" s="404">
        <f>M221</f>
        <v>184</v>
      </c>
      <c r="N220" s="730">
        <f t="shared" si="19"/>
        <v>337</v>
      </c>
      <c r="O220" s="699">
        <f t="shared" si="19"/>
        <v>302</v>
      </c>
      <c r="P220" s="404">
        <f t="shared" si="19"/>
        <v>337</v>
      </c>
    </row>
    <row r="221" spans="1:16" ht="25.15" customHeight="1" x14ac:dyDescent="0.2">
      <c r="A221" s="32"/>
      <c r="B221" s="15" t="s">
        <v>4</v>
      </c>
      <c r="C221" s="34"/>
      <c r="D221" s="34" t="s">
        <v>261</v>
      </c>
      <c r="E221" s="34" t="s">
        <v>258</v>
      </c>
      <c r="F221" s="9" t="s">
        <v>259</v>
      </c>
      <c r="G221" s="9" t="s">
        <v>1</v>
      </c>
      <c r="H221" s="9"/>
      <c r="I221" s="9"/>
      <c r="J221" s="404">
        <f>J222</f>
        <v>272</v>
      </c>
      <c r="K221" s="404"/>
      <c r="L221" s="404">
        <v>172</v>
      </c>
      <c r="M221" s="404">
        <v>184</v>
      </c>
      <c r="N221" s="730">
        <f t="shared" si="19"/>
        <v>337</v>
      </c>
      <c r="O221" s="699">
        <f t="shared" si="19"/>
        <v>302</v>
      </c>
      <c r="P221" s="404">
        <f t="shared" si="19"/>
        <v>337</v>
      </c>
    </row>
    <row r="222" spans="1:16" ht="16.899999999999999" customHeight="1" x14ac:dyDescent="0.2">
      <c r="A222" s="32"/>
      <c r="B222" s="86" t="s">
        <v>260</v>
      </c>
      <c r="C222" s="34"/>
      <c r="D222" s="34"/>
      <c r="E222" s="34"/>
      <c r="F222" s="9" t="s">
        <v>259</v>
      </c>
      <c r="G222" s="9" t="s">
        <v>1</v>
      </c>
      <c r="H222" s="9" t="s">
        <v>498</v>
      </c>
      <c r="I222" s="9" t="s">
        <v>498</v>
      </c>
      <c r="J222" s="404">
        <v>272</v>
      </c>
      <c r="K222" s="404"/>
      <c r="L222" s="404">
        <v>172</v>
      </c>
      <c r="M222" s="404">
        <v>184</v>
      </c>
      <c r="N222" s="730">
        <v>337</v>
      </c>
      <c r="O222" s="699">
        <v>302</v>
      </c>
      <c r="P222" s="404">
        <v>337</v>
      </c>
    </row>
    <row r="223" spans="1:16" ht="48" customHeight="1" x14ac:dyDescent="0.2">
      <c r="A223" s="91">
        <v>4</v>
      </c>
      <c r="B223" s="52" t="s">
        <v>902</v>
      </c>
      <c r="C223" s="34"/>
      <c r="D223" s="34" t="s">
        <v>242</v>
      </c>
      <c r="E223" s="34" t="s">
        <v>85</v>
      </c>
      <c r="F223" s="34" t="s">
        <v>248</v>
      </c>
      <c r="G223" s="131"/>
      <c r="H223" s="131"/>
      <c r="I223" s="34"/>
      <c r="J223" s="51">
        <f>J224</f>
        <v>6205</v>
      </c>
      <c r="K223" s="51"/>
      <c r="L223" s="51">
        <f>L224</f>
        <v>6305</v>
      </c>
      <c r="M223" s="51">
        <f>M224</f>
        <v>6960</v>
      </c>
      <c r="N223" s="50">
        <f>N224</f>
        <v>8391.7639999999992</v>
      </c>
      <c r="O223" s="205">
        <f>O224</f>
        <v>6962.0999999999995</v>
      </c>
      <c r="P223" s="51">
        <f>P224</f>
        <v>6915</v>
      </c>
    </row>
    <row r="224" spans="1:16" ht="38.25" x14ac:dyDescent="0.2">
      <c r="A224" s="32"/>
      <c r="B224" s="157" t="s">
        <v>903</v>
      </c>
      <c r="C224" s="9"/>
      <c r="D224" s="9" t="s">
        <v>242</v>
      </c>
      <c r="E224" s="9" t="s">
        <v>85</v>
      </c>
      <c r="F224" s="9" t="s">
        <v>256</v>
      </c>
      <c r="G224" s="9"/>
      <c r="H224" s="9"/>
      <c r="I224" s="9"/>
      <c r="J224" s="402">
        <f>J226</f>
        <v>6205</v>
      </c>
      <c r="K224" s="402"/>
      <c r="L224" s="402">
        <f>L226</f>
        <v>6305</v>
      </c>
      <c r="M224" s="402">
        <f>M226</f>
        <v>6960</v>
      </c>
      <c r="N224" s="731">
        <f>N226</f>
        <v>8391.7639999999992</v>
      </c>
      <c r="O224" s="700">
        <f>O226</f>
        <v>6962.0999999999995</v>
      </c>
      <c r="P224" s="402">
        <f>P226</f>
        <v>6915</v>
      </c>
    </row>
    <row r="225" spans="1:24" ht="25.5" x14ac:dyDescent="0.2">
      <c r="A225" s="32"/>
      <c r="B225" s="429" t="s">
        <v>255</v>
      </c>
      <c r="C225" s="9"/>
      <c r="D225" s="9"/>
      <c r="E225" s="9"/>
      <c r="F225" s="9" t="s">
        <v>254</v>
      </c>
      <c r="G225" s="9"/>
      <c r="H225" s="9"/>
      <c r="I225" s="9"/>
      <c r="J225" s="402">
        <f>J226</f>
        <v>6205</v>
      </c>
      <c r="K225" s="402"/>
      <c r="L225" s="402"/>
      <c r="M225" s="402"/>
      <c r="N225" s="731">
        <f>N226</f>
        <v>8391.7639999999992</v>
      </c>
      <c r="O225" s="700">
        <f>O226</f>
        <v>6962.0999999999995</v>
      </c>
      <c r="P225" s="402">
        <f>P226</f>
        <v>6915</v>
      </c>
    </row>
    <row r="226" spans="1:24" ht="25.5" x14ac:dyDescent="0.2">
      <c r="A226" s="32"/>
      <c r="B226" s="49" t="s">
        <v>253</v>
      </c>
      <c r="C226" s="9"/>
      <c r="D226" s="9" t="s">
        <v>242</v>
      </c>
      <c r="E226" s="9" t="s">
        <v>85</v>
      </c>
      <c r="F226" s="9" t="s">
        <v>250</v>
      </c>
      <c r="G226" s="9"/>
      <c r="H226" s="9"/>
      <c r="I226" s="9"/>
      <c r="J226" s="402">
        <f>J227+J229+J231</f>
        <v>6205</v>
      </c>
      <c r="K226" s="402"/>
      <c r="L226" s="402">
        <f>L227+L229+L231</f>
        <v>6305</v>
      </c>
      <c r="M226" s="402">
        <f>M227+M229+M231</f>
        <v>6960</v>
      </c>
      <c r="N226" s="731">
        <f>N227+N229+N231</f>
        <v>8391.7639999999992</v>
      </c>
      <c r="O226" s="700">
        <f>O227+O229+O231</f>
        <v>6962.0999999999995</v>
      </c>
      <c r="P226" s="402">
        <f>P227+P229+P231</f>
        <v>6915</v>
      </c>
    </row>
    <row r="227" spans="1:24" x14ac:dyDescent="0.2">
      <c r="A227" s="32"/>
      <c r="B227" s="16" t="s">
        <v>252</v>
      </c>
      <c r="C227" s="9"/>
      <c r="D227" s="9" t="s">
        <v>242</v>
      </c>
      <c r="E227" s="9" t="s">
        <v>85</v>
      </c>
      <c r="F227" s="9" t="s">
        <v>250</v>
      </c>
      <c r="G227" s="9" t="s">
        <v>251</v>
      </c>
      <c r="H227" s="9"/>
      <c r="I227" s="9"/>
      <c r="J227" s="402">
        <f>J228</f>
        <v>4156.915</v>
      </c>
      <c r="K227" s="421"/>
      <c r="L227" s="402">
        <v>5305.1139999999996</v>
      </c>
      <c r="M227" s="402">
        <v>6631.482</v>
      </c>
      <c r="N227" s="731">
        <f>N228</f>
        <v>5705.2879999999996</v>
      </c>
      <c r="O227" s="700">
        <f>O228</f>
        <v>4886.9669999999996</v>
      </c>
      <c r="P227" s="402">
        <f>P228</f>
        <v>5375.0079999999998</v>
      </c>
    </row>
    <row r="228" spans="1:24" x14ac:dyDescent="0.2">
      <c r="A228" s="32"/>
      <c r="B228" s="16" t="s">
        <v>87</v>
      </c>
      <c r="C228" s="9"/>
      <c r="D228" s="9"/>
      <c r="E228" s="9"/>
      <c r="F228" s="9" t="s">
        <v>250</v>
      </c>
      <c r="G228" s="9" t="s">
        <v>251</v>
      </c>
      <c r="H228" s="9" t="s">
        <v>446</v>
      </c>
      <c r="I228" s="9" t="s">
        <v>448</v>
      </c>
      <c r="J228" s="402">
        <v>4156.915</v>
      </c>
      <c r="K228" s="421"/>
      <c r="L228" s="402"/>
      <c r="M228" s="402"/>
      <c r="N228" s="731">
        <f>6556.288-851</f>
        <v>5705.2879999999996</v>
      </c>
      <c r="O228" s="700">
        <v>4886.9669999999996</v>
      </c>
      <c r="P228" s="402">
        <v>5375.0079999999998</v>
      </c>
    </row>
    <row r="229" spans="1:24" ht="25.15" customHeight="1" x14ac:dyDescent="0.2">
      <c r="A229" s="32"/>
      <c r="B229" s="15" t="s">
        <v>4</v>
      </c>
      <c r="C229" s="9"/>
      <c r="D229" s="9" t="s">
        <v>242</v>
      </c>
      <c r="E229" s="9" t="s">
        <v>85</v>
      </c>
      <c r="F229" s="9" t="s">
        <v>250</v>
      </c>
      <c r="G229" s="9" t="s">
        <v>1</v>
      </c>
      <c r="H229" s="9"/>
      <c r="I229" s="9"/>
      <c r="J229" s="402">
        <f>J230</f>
        <v>2047.085</v>
      </c>
      <c r="K229" s="402"/>
      <c r="L229" s="402">
        <f>999.886-0.886</f>
        <v>999</v>
      </c>
      <c r="M229" s="402">
        <v>328</v>
      </c>
      <c r="N229" s="731">
        <f>N230</f>
        <v>2685.7629999999999</v>
      </c>
      <c r="O229" s="700">
        <f>O230</f>
        <v>2074.1329999999998</v>
      </c>
      <c r="P229" s="402">
        <f>P230</f>
        <v>1538.992</v>
      </c>
    </row>
    <row r="230" spans="1:24" x14ac:dyDescent="0.2">
      <c r="A230" s="32"/>
      <c r="B230" s="16" t="s">
        <v>87</v>
      </c>
      <c r="C230" s="9"/>
      <c r="D230" s="9"/>
      <c r="E230" s="9"/>
      <c r="F230" s="9" t="s">
        <v>250</v>
      </c>
      <c r="G230" s="9" t="s">
        <v>1</v>
      </c>
      <c r="H230" s="9" t="s">
        <v>446</v>
      </c>
      <c r="I230" s="9" t="s">
        <v>448</v>
      </c>
      <c r="J230" s="402">
        <v>2047.085</v>
      </c>
      <c r="K230" s="402"/>
      <c r="L230" s="402"/>
      <c r="M230" s="402"/>
      <c r="N230" s="731">
        <f>913.187+851+200+421.576+300</f>
        <v>2685.7629999999999</v>
      </c>
      <c r="O230" s="700">
        <v>2074.1329999999998</v>
      </c>
      <c r="P230" s="402">
        <v>1538.992</v>
      </c>
      <c r="Q230" s="930"/>
    </row>
    <row r="231" spans="1:24" x14ac:dyDescent="0.2">
      <c r="A231" s="32"/>
      <c r="B231" s="16" t="s">
        <v>94</v>
      </c>
      <c r="C231" s="9"/>
      <c r="D231" s="9" t="s">
        <v>242</v>
      </c>
      <c r="E231" s="9" t="s">
        <v>85</v>
      </c>
      <c r="F231" s="9" t="s">
        <v>250</v>
      </c>
      <c r="G231" s="9" t="s">
        <v>91</v>
      </c>
      <c r="H231" s="9"/>
      <c r="I231" s="9"/>
      <c r="J231" s="404">
        <f>J232</f>
        <v>1</v>
      </c>
      <c r="K231" s="404"/>
      <c r="L231" s="404">
        <v>0.88600000000000001</v>
      </c>
      <c r="M231" s="404">
        <v>0.51800000000000002</v>
      </c>
      <c r="N231" s="730">
        <f>N232</f>
        <v>0.71299999999999997</v>
      </c>
      <c r="O231" s="699">
        <f>O232</f>
        <v>1</v>
      </c>
      <c r="P231" s="404">
        <f>P232</f>
        <v>1</v>
      </c>
    </row>
    <row r="232" spans="1:24" x14ac:dyDescent="0.2">
      <c r="A232" s="32"/>
      <c r="B232" s="16" t="s">
        <v>87</v>
      </c>
      <c r="C232" s="9"/>
      <c r="D232" s="9"/>
      <c r="E232" s="9"/>
      <c r="F232" s="9" t="s">
        <v>250</v>
      </c>
      <c r="G232" s="9" t="s">
        <v>91</v>
      </c>
      <c r="H232" s="9" t="s">
        <v>446</v>
      </c>
      <c r="I232" s="9" t="s">
        <v>448</v>
      </c>
      <c r="J232" s="404">
        <v>1</v>
      </c>
      <c r="K232" s="404"/>
      <c r="L232" s="404">
        <f>L227+L229+L231</f>
        <v>6305</v>
      </c>
      <c r="M232" s="404">
        <f>M227+M229+M231</f>
        <v>6960</v>
      </c>
      <c r="N232" s="730">
        <v>0.71299999999999997</v>
      </c>
      <c r="O232" s="699">
        <v>1</v>
      </c>
      <c r="P232" s="404">
        <v>1</v>
      </c>
    </row>
    <row r="233" spans="1:24" ht="39.6" customHeight="1" x14ac:dyDescent="0.2">
      <c r="A233" s="91">
        <v>5</v>
      </c>
      <c r="B233" s="52" t="s">
        <v>902</v>
      </c>
      <c r="C233" s="34"/>
      <c r="D233" s="34" t="s">
        <v>242</v>
      </c>
      <c r="E233" s="34" t="s">
        <v>238</v>
      </c>
      <c r="F233" s="9" t="s">
        <v>248</v>
      </c>
      <c r="G233" s="131"/>
      <c r="H233" s="131"/>
      <c r="I233" s="34"/>
      <c r="J233" s="51">
        <f>J234</f>
        <v>1278.5</v>
      </c>
      <c r="K233" s="51"/>
      <c r="L233" s="51">
        <f t="shared" ref="L233:M236" si="20">L234</f>
        <v>1278.5</v>
      </c>
      <c r="M233" s="51">
        <f t="shared" si="20"/>
        <v>1238.5</v>
      </c>
      <c r="N233" s="50">
        <f>N234</f>
        <v>1088</v>
      </c>
      <c r="O233" s="205">
        <f>O234</f>
        <v>1250.5</v>
      </c>
      <c r="P233" s="51">
        <f>P234</f>
        <v>1348</v>
      </c>
    </row>
    <row r="234" spans="1:24" ht="25.5" x14ac:dyDescent="0.2">
      <c r="A234" s="32"/>
      <c r="B234" s="157" t="s">
        <v>825</v>
      </c>
      <c r="C234" s="9"/>
      <c r="D234" s="9" t="s">
        <v>242</v>
      </c>
      <c r="E234" s="9" t="s">
        <v>238</v>
      </c>
      <c r="F234" s="9" t="s">
        <v>247</v>
      </c>
      <c r="G234" s="9"/>
      <c r="H234" s="9"/>
      <c r="I234" s="9"/>
      <c r="J234" s="402">
        <f>J236</f>
        <v>1278.5</v>
      </c>
      <c r="K234" s="402"/>
      <c r="L234" s="402">
        <f>L236</f>
        <v>1278.5</v>
      </c>
      <c r="M234" s="402">
        <f>M236</f>
        <v>1238.5</v>
      </c>
      <c r="N234" s="731">
        <f>N236</f>
        <v>1088</v>
      </c>
      <c r="O234" s="700">
        <f>O236</f>
        <v>1250.5</v>
      </c>
      <c r="P234" s="402">
        <f>P236</f>
        <v>1348</v>
      </c>
    </row>
    <row r="235" spans="1:24" ht="25.5" x14ac:dyDescent="0.2">
      <c r="A235" s="32"/>
      <c r="B235" s="429" t="s">
        <v>246</v>
      </c>
      <c r="C235" s="9"/>
      <c r="D235" s="9"/>
      <c r="E235" s="9"/>
      <c r="F235" s="9" t="s">
        <v>245</v>
      </c>
      <c r="G235" s="9"/>
      <c r="H235" s="9"/>
      <c r="I235" s="9"/>
      <c r="J235" s="402">
        <f>J236</f>
        <v>1278.5</v>
      </c>
      <c r="K235" s="402"/>
      <c r="L235" s="402"/>
      <c r="M235" s="402"/>
      <c r="N235" s="731">
        <f t="shared" ref="N235:P236" si="21">N236</f>
        <v>1088</v>
      </c>
      <c r="O235" s="700">
        <f t="shared" si="21"/>
        <v>1250.5</v>
      </c>
      <c r="P235" s="402">
        <f t="shared" si="21"/>
        <v>1348</v>
      </c>
    </row>
    <row r="236" spans="1:24" x14ac:dyDescent="0.2">
      <c r="A236" s="32"/>
      <c r="B236" s="49" t="s">
        <v>244</v>
      </c>
      <c r="C236" s="9"/>
      <c r="D236" s="9" t="s">
        <v>242</v>
      </c>
      <c r="E236" s="9" t="s">
        <v>238</v>
      </c>
      <c r="F236" s="9" t="s">
        <v>239</v>
      </c>
      <c r="G236" s="9"/>
      <c r="H236" s="9"/>
      <c r="I236" s="9"/>
      <c r="J236" s="402">
        <f>J237</f>
        <v>1278.5</v>
      </c>
      <c r="K236" s="402"/>
      <c r="L236" s="402">
        <f t="shared" si="20"/>
        <v>1278.5</v>
      </c>
      <c r="M236" s="402">
        <f t="shared" si="20"/>
        <v>1238.5</v>
      </c>
      <c r="N236" s="731">
        <f t="shared" si="21"/>
        <v>1088</v>
      </c>
      <c r="O236" s="700">
        <f t="shared" si="21"/>
        <v>1250.5</v>
      </c>
      <c r="P236" s="402">
        <f t="shared" si="21"/>
        <v>1348</v>
      </c>
    </row>
    <row r="237" spans="1:24" ht="25.15" customHeight="1" x14ac:dyDescent="0.2">
      <c r="A237" s="32"/>
      <c r="B237" s="15" t="s">
        <v>4</v>
      </c>
      <c r="C237" s="9"/>
      <c r="D237" s="9" t="s">
        <v>242</v>
      </c>
      <c r="E237" s="9" t="s">
        <v>238</v>
      </c>
      <c r="F237" s="9" t="s">
        <v>239</v>
      </c>
      <c r="G237" s="9" t="s">
        <v>1</v>
      </c>
      <c r="H237" s="9"/>
      <c r="I237" s="9"/>
      <c r="J237" s="402">
        <f>J239</f>
        <v>1278.5</v>
      </c>
      <c r="K237" s="402"/>
      <c r="L237" s="402">
        <v>1278.5</v>
      </c>
      <c r="M237" s="402">
        <v>1238.5</v>
      </c>
      <c r="N237" s="731">
        <f>N239</f>
        <v>1088</v>
      </c>
      <c r="O237" s="700">
        <f>O239</f>
        <v>1250.5</v>
      </c>
      <c r="P237" s="402">
        <f>P239</f>
        <v>1348</v>
      </c>
    </row>
    <row r="238" spans="1:24" s="162" customFormat="1" ht="63.75" hidden="1" x14ac:dyDescent="0.25">
      <c r="A238" s="165"/>
      <c r="B238" s="164" t="s">
        <v>243</v>
      </c>
      <c r="C238" s="33"/>
      <c r="D238" s="33" t="s">
        <v>242</v>
      </c>
      <c r="E238" s="9" t="s">
        <v>238</v>
      </c>
      <c r="F238" s="33" t="s">
        <v>241</v>
      </c>
      <c r="G238" s="31"/>
      <c r="H238" s="31"/>
      <c r="I238" s="9"/>
      <c r="J238" s="404"/>
      <c r="K238" s="404"/>
      <c r="L238" s="404"/>
      <c r="M238" s="404"/>
      <c r="N238" s="730"/>
      <c r="O238" s="699"/>
      <c r="P238" s="404"/>
      <c r="Q238" s="163"/>
      <c r="R238" s="163"/>
      <c r="S238" s="163"/>
      <c r="T238" s="163"/>
      <c r="U238" s="163"/>
      <c r="V238" s="163"/>
      <c r="W238" s="163"/>
      <c r="X238" s="163"/>
    </row>
    <row r="239" spans="1:24" s="162" customFormat="1" ht="15.75" x14ac:dyDescent="0.25">
      <c r="A239" s="165"/>
      <c r="B239" s="164" t="s">
        <v>240</v>
      </c>
      <c r="C239" s="33"/>
      <c r="D239" s="33"/>
      <c r="E239" s="9"/>
      <c r="F239" s="9" t="s">
        <v>239</v>
      </c>
      <c r="G239" s="9" t="s">
        <v>1</v>
      </c>
      <c r="H239" s="9" t="s">
        <v>446</v>
      </c>
      <c r="I239" s="9" t="s">
        <v>445</v>
      </c>
      <c r="J239" s="402">
        <v>1278.5</v>
      </c>
      <c r="K239" s="402"/>
      <c r="L239" s="402">
        <v>1278.5</v>
      </c>
      <c r="M239" s="402">
        <v>1238.5</v>
      </c>
      <c r="N239" s="731">
        <v>1088</v>
      </c>
      <c r="O239" s="700">
        <v>1250.5</v>
      </c>
      <c r="P239" s="402">
        <v>1348</v>
      </c>
      <c r="Q239" s="163"/>
      <c r="R239" s="163"/>
      <c r="S239" s="163"/>
      <c r="T239" s="163"/>
      <c r="U239" s="163"/>
      <c r="V239" s="163"/>
      <c r="W239" s="163"/>
      <c r="X239" s="163"/>
    </row>
    <row r="240" spans="1:24" ht="39.6" customHeight="1" x14ac:dyDescent="0.2">
      <c r="A240" s="91">
        <v>4</v>
      </c>
      <c r="B240" s="52" t="s">
        <v>904</v>
      </c>
      <c r="C240" s="34"/>
      <c r="D240" s="34" t="s">
        <v>168</v>
      </c>
      <c r="E240" s="34" t="s">
        <v>166</v>
      </c>
      <c r="F240" s="34" t="s">
        <v>237</v>
      </c>
      <c r="G240" s="131"/>
      <c r="H240" s="131"/>
      <c r="I240" s="34"/>
      <c r="J240" s="51">
        <f>J241+J254</f>
        <v>1182</v>
      </c>
      <c r="K240" s="51"/>
      <c r="L240" s="51">
        <f>L241+L254</f>
        <v>1182</v>
      </c>
      <c r="M240" s="51">
        <f>M241+M254</f>
        <v>1022</v>
      </c>
      <c r="N240" s="50">
        <f>N241+N254</f>
        <v>676</v>
      </c>
      <c r="O240" s="205">
        <f>O241+O254</f>
        <v>1202</v>
      </c>
      <c r="P240" s="51">
        <f>P241+P254</f>
        <v>676</v>
      </c>
    </row>
    <row r="241" spans="1:16" ht="63.75" x14ac:dyDescent="0.2">
      <c r="A241" s="32"/>
      <c r="B241" s="157" t="s">
        <v>905</v>
      </c>
      <c r="C241" s="9"/>
      <c r="D241" s="9" t="s">
        <v>168</v>
      </c>
      <c r="E241" s="9" t="s">
        <v>166</v>
      </c>
      <c r="F241" s="9" t="s">
        <v>235</v>
      </c>
      <c r="G241" s="88"/>
      <c r="H241" s="88"/>
      <c r="I241" s="9"/>
      <c r="J241" s="405">
        <f>J242</f>
        <v>496</v>
      </c>
      <c r="K241" s="405"/>
      <c r="L241" s="405">
        <f>L243+L251</f>
        <v>496</v>
      </c>
      <c r="M241" s="405">
        <f>M243+M251</f>
        <v>336</v>
      </c>
      <c r="N241" s="725">
        <f>N242+N246</f>
        <v>363.32</v>
      </c>
      <c r="O241" s="411">
        <f>O242+O246</f>
        <v>506</v>
      </c>
      <c r="P241" s="405">
        <f>P242+P246</f>
        <v>646</v>
      </c>
    </row>
    <row r="242" spans="1:16" ht="38.25" hidden="1" x14ac:dyDescent="0.2">
      <c r="A242" s="32"/>
      <c r="B242" s="429" t="s">
        <v>233</v>
      </c>
      <c r="C242" s="9"/>
      <c r="D242" s="9"/>
      <c r="E242" s="9"/>
      <c r="F242" s="9" t="s">
        <v>232</v>
      </c>
      <c r="G242" s="88"/>
      <c r="H242" s="88"/>
      <c r="I242" s="9"/>
      <c r="J242" s="405">
        <f>J243+J251</f>
        <v>496</v>
      </c>
      <c r="K242" s="405"/>
      <c r="L242" s="405"/>
      <c r="M242" s="405"/>
      <c r="N242" s="725">
        <f t="shared" ref="N242:P244" si="22">N243</f>
        <v>0</v>
      </c>
      <c r="O242" s="411">
        <f t="shared" si="22"/>
        <v>0</v>
      </c>
      <c r="P242" s="405">
        <f t="shared" si="22"/>
        <v>0</v>
      </c>
    </row>
    <row r="243" spans="1:16" ht="25.5" hidden="1" x14ac:dyDescent="0.2">
      <c r="A243" s="32"/>
      <c r="B243" s="49" t="s">
        <v>234</v>
      </c>
      <c r="C243" s="9"/>
      <c r="D243" s="9" t="s">
        <v>168</v>
      </c>
      <c r="E243" s="9" t="s">
        <v>166</v>
      </c>
      <c r="F243" s="9" t="s">
        <v>230</v>
      </c>
      <c r="G243" s="88"/>
      <c r="H243" s="88"/>
      <c r="I243" s="9"/>
      <c r="J243" s="405">
        <f>J244</f>
        <v>296</v>
      </c>
      <c r="K243" s="405"/>
      <c r="L243" s="405">
        <f>L244</f>
        <v>296</v>
      </c>
      <c r="M243" s="405">
        <f>M244</f>
        <v>136</v>
      </c>
      <c r="N243" s="725">
        <f t="shared" si="22"/>
        <v>0</v>
      </c>
      <c r="O243" s="411">
        <f t="shared" si="22"/>
        <v>0</v>
      </c>
      <c r="P243" s="405">
        <f t="shared" si="22"/>
        <v>0</v>
      </c>
    </row>
    <row r="244" spans="1:16" ht="25.15" hidden="1" customHeight="1" x14ac:dyDescent="0.2">
      <c r="A244" s="32"/>
      <c r="B244" s="15" t="s">
        <v>4</v>
      </c>
      <c r="C244" s="9"/>
      <c r="D244" s="9" t="s">
        <v>168</v>
      </c>
      <c r="E244" s="9" t="s">
        <v>166</v>
      </c>
      <c r="F244" s="9" t="s">
        <v>230</v>
      </c>
      <c r="G244" s="88">
        <v>240</v>
      </c>
      <c r="H244" s="88"/>
      <c r="I244" s="9"/>
      <c r="J244" s="405">
        <f>J245</f>
        <v>296</v>
      </c>
      <c r="K244" s="405"/>
      <c r="L244" s="405">
        <v>296</v>
      </c>
      <c r="M244" s="405">
        <v>136</v>
      </c>
      <c r="N244" s="725">
        <f t="shared" si="22"/>
        <v>0</v>
      </c>
      <c r="O244" s="411">
        <f t="shared" si="22"/>
        <v>0</v>
      </c>
      <c r="P244" s="405">
        <f t="shared" si="22"/>
        <v>0</v>
      </c>
    </row>
    <row r="245" spans="1:16" ht="25.5" hidden="1" x14ac:dyDescent="0.2">
      <c r="A245" s="32"/>
      <c r="B245" s="82" t="s">
        <v>218</v>
      </c>
      <c r="C245" s="9"/>
      <c r="D245" s="9"/>
      <c r="E245" s="9"/>
      <c r="F245" s="9" t="s">
        <v>230</v>
      </c>
      <c r="G245" s="88">
        <v>240</v>
      </c>
      <c r="H245" s="88"/>
      <c r="I245" s="9" t="s">
        <v>166</v>
      </c>
      <c r="J245" s="405">
        <v>296</v>
      </c>
      <c r="K245" s="405"/>
      <c r="L245" s="405">
        <v>296</v>
      </c>
      <c r="M245" s="405">
        <v>136</v>
      </c>
      <c r="N245" s="725"/>
      <c r="O245" s="411"/>
      <c r="P245" s="405"/>
    </row>
    <row r="246" spans="1:16" ht="38.25" x14ac:dyDescent="0.2">
      <c r="A246" s="32"/>
      <c r="B246" s="429" t="s">
        <v>233</v>
      </c>
      <c r="C246" s="9"/>
      <c r="D246" s="9"/>
      <c r="E246" s="9"/>
      <c r="F246" s="9" t="s">
        <v>232</v>
      </c>
      <c r="G246" s="88"/>
      <c r="H246" s="88"/>
      <c r="I246" s="9"/>
      <c r="J246" s="405">
        <f>J251</f>
        <v>200</v>
      </c>
      <c r="K246" s="405"/>
      <c r="L246" s="405"/>
      <c r="M246" s="405"/>
      <c r="N246" s="725">
        <f>N251+N247</f>
        <v>363.32</v>
      </c>
      <c r="O246" s="411">
        <f>O251+O247</f>
        <v>506</v>
      </c>
      <c r="P246" s="405">
        <f>P251+P247</f>
        <v>646</v>
      </c>
    </row>
    <row r="247" spans="1:16" ht="25.5" x14ac:dyDescent="0.2">
      <c r="A247" s="32"/>
      <c r="B247" s="431" t="s">
        <v>231</v>
      </c>
      <c r="C247" s="9"/>
      <c r="D247" s="9"/>
      <c r="E247" s="9"/>
      <c r="F247" s="9" t="s">
        <v>230</v>
      </c>
      <c r="G247" s="88"/>
      <c r="H247" s="88"/>
      <c r="I247" s="9"/>
      <c r="J247" s="405"/>
      <c r="K247" s="405"/>
      <c r="L247" s="405"/>
      <c r="M247" s="405"/>
      <c r="N247" s="725">
        <f t="shared" ref="N247:P248" si="23">N248</f>
        <v>93.32</v>
      </c>
      <c r="O247" s="411">
        <f t="shared" si="23"/>
        <v>320</v>
      </c>
      <c r="P247" s="405">
        <f t="shared" si="23"/>
        <v>340</v>
      </c>
    </row>
    <row r="248" spans="1:16" ht="25.5" x14ac:dyDescent="0.2">
      <c r="A248" s="32"/>
      <c r="B248" s="15" t="s">
        <v>4</v>
      </c>
      <c r="C248" s="9"/>
      <c r="D248" s="9"/>
      <c r="E248" s="9"/>
      <c r="F248" s="9" t="s">
        <v>230</v>
      </c>
      <c r="G248" s="88">
        <v>240</v>
      </c>
      <c r="H248" s="88"/>
      <c r="I248" s="9"/>
      <c r="J248" s="405"/>
      <c r="K248" s="405"/>
      <c r="L248" s="405"/>
      <c r="M248" s="405"/>
      <c r="N248" s="725">
        <f t="shared" si="23"/>
        <v>93.32</v>
      </c>
      <c r="O248" s="411">
        <f t="shared" si="23"/>
        <v>320</v>
      </c>
      <c r="P248" s="405">
        <f t="shared" si="23"/>
        <v>340</v>
      </c>
    </row>
    <row r="249" spans="1:16" ht="25.5" x14ac:dyDescent="0.2">
      <c r="A249" s="32"/>
      <c r="B249" s="95" t="s">
        <v>218</v>
      </c>
      <c r="C249" s="9"/>
      <c r="D249" s="9"/>
      <c r="E249" s="9"/>
      <c r="F249" s="9" t="s">
        <v>230</v>
      </c>
      <c r="G249" s="88">
        <v>240</v>
      </c>
      <c r="H249" s="9" t="s">
        <v>487</v>
      </c>
      <c r="I249" s="9" t="s">
        <v>530</v>
      </c>
      <c r="J249" s="405"/>
      <c r="K249" s="405"/>
      <c r="L249" s="405"/>
      <c r="M249" s="405"/>
      <c r="N249" s="725">
        <v>93.32</v>
      </c>
      <c r="O249" s="411">
        <v>320</v>
      </c>
      <c r="P249" s="405">
        <v>340</v>
      </c>
    </row>
    <row r="250" spans="1:16" x14ac:dyDescent="0.2">
      <c r="A250" s="32"/>
      <c r="B250" s="429" t="s">
        <v>229</v>
      </c>
      <c r="C250" s="9"/>
      <c r="D250" s="9"/>
      <c r="E250" s="9"/>
      <c r="F250" s="9" t="s">
        <v>228</v>
      </c>
      <c r="G250" s="88"/>
      <c r="H250" s="88"/>
      <c r="I250" s="9"/>
      <c r="J250" s="405"/>
      <c r="K250" s="405"/>
      <c r="L250" s="405"/>
      <c r="M250" s="405"/>
      <c r="N250" s="725">
        <f t="shared" ref="N250:P252" si="24">N251</f>
        <v>270</v>
      </c>
      <c r="O250" s="411">
        <f t="shared" si="24"/>
        <v>186</v>
      </c>
      <c r="P250" s="405">
        <f t="shared" si="24"/>
        <v>306</v>
      </c>
    </row>
    <row r="251" spans="1:16" x14ac:dyDescent="0.2">
      <c r="A251" s="32"/>
      <c r="B251" s="431" t="s">
        <v>227</v>
      </c>
      <c r="C251" s="9"/>
      <c r="D251" s="9" t="s">
        <v>168</v>
      </c>
      <c r="E251" s="9" t="s">
        <v>166</v>
      </c>
      <c r="F251" s="9" t="s">
        <v>226</v>
      </c>
      <c r="G251" s="88"/>
      <c r="H251" s="88"/>
      <c r="I251" s="9"/>
      <c r="J251" s="405">
        <f>J252</f>
        <v>200</v>
      </c>
      <c r="K251" s="405"/>
      <c r="L251" s="405">
        <f>L252</f>
        <v>200</v>
      </c>
      <c r="M251" s="405">
        <f>M252</f>
        <v>200</v>
      </c>
      <c r="N251" s="725">
        <f t="shared" si="24"/>
        <v>270</v>
      </c>
      <c r="O251" s="411">
        <f t="shared" si="24"/>
        <v>186</v>
      </c>
      <c r="P251" s="405">
        <f t="shared" si="24"/>
        <v>306</v>
      </c>
    </row>
    <row r="252" spans="1:16" ht="25.15" customHeight="1" x14ac:dyDescent="0.2">
      <c r="A252" s="32"/>
      <c r="B252" s="15" t="s">
        <v>4</v>
      </c>
      <c r="C252" s="9"/>
      <c r="D252" s="9" t="s">
        <v>168</v>
      </c>
      <c r="E252" s="9" t="s">
        <v>166</v>
      </c>
      <c r="F252" s="9" t="s">
        <v>226</v>
      </c>
      <c r="G252" s="88">
        <v>240</v>
      </c>
      <c r="H252" s="88"/>
      <c r="I252" s="9"/>
      <c r="J252" s="405">
        <f>J253</f>
        <v>200</v>
      </c>
      <c r="K252" s="405"/>
      <c r="L252" s="405">
        <v>200</v>
      </c>
      <c r="M252" s="405">
        <v>200</v>
      </c>
      <c r="N252" s="725">
        <f t="shared" si="24"/>
        <v>270</v>
      </c>
      <c r="O252" s="411">
        <f t="shared" si="24"/>
        <v>186</v>
      </c>
      <c r="P252" s="405">
        <f t="shared" si="24"/>
        <v>306</v>
      </c>
    </row>
    <row r="253" spans="1:16" ht="25.5" x14ac:dyDescent="0.2">
      <c r="A253" s="32"/>
      <c r="B253" s="95" t="s">
        <v>218</v>
      </c>
      <c r="C253" s="9"/>
      <c r="D253" s="9"/>
      <c r="E253" s="9"/>
      <c r="F253" s="9" t="s">
        <v>226</v>
      </c>
      <c r="G253" s="88">
        <v>240</v>
      </c>
      <c r="H253" s="9" t="s">
        <v>487</v>
      </c>
      <c r="I253" s="9" t="s">
        <v>530</v>
      </c>
      <c r="J253" s="405">
        <v>200</v>
      </c>
      <c r="K253" s="405"/>
      <c r="L253" s="405">
        <v>200</v>
      </c>
      <c r="M253" s="405">
        <v>200</v>
      </c>
      <c r="N253" s="725">
        <v>270</v>
      </c>
      <c r="O253" s="411">
        <v>186</v>
      </c>
      <c r="P253" s="405">
        <v>306</v>
      </c>
    </row>
    <row r="254" spans="1:16" ht="63.75" x14ac:dyDescent="0.2">
      <c r="A254" s="32"/>
      <c r="B254" s="157" t="s">
        <v>771</v>
      </c>
      <c r="C254" s="34"/>
      <c r="D254" s="9" t="s">
        <v>168</v>
      </c>
      <c r="E254" s="9" t="s">
        <v>166</v>
      </c>
      <c r="F254" s="9" t="s">
        <v>224</v>
      </c>
      <c r="G254" s="9"/>
      <c r="H254" s="9"/>
      <c r="I254" s="9"/>
      <c r="J254" s="405">
        <f>J256</f>
        <v>686</v>
      </c>
      <c r="K254" s="405"/>
      <c r="L254" s="405">
        <f>L256</f>
        <v>686</v>
      </c>
      <c r="M254" s="405">
        <f>M256</f>
        <v>686</v>
      </c>
      <c r="N254" s="725">
        <f t="shared" ref="N254:P255" si="25">N255</f>
        <v>312.68</v>
      </c>
      <c r="O254" s="411">
        <f t="shared" si="25"/>
        <v>696</v>
      </c>
      <c r="P254" s="405">
        <f t="shared" si="25"/>
        <v>30</v>
      </c>
    </row>
    <row r="255" spans="1:16" ht="51" x14ac:dyDescent="0.2">
      <c r="A255" s="32"/>
      <c r="B255" s="429" t="s">
        <v>223</v>
      </c>
      <c r="C255" s="34"/>
      <c r="D255" s="9"/>
      <c r="E255" s="9"/>
      <c r="F255" s="9" t="s">
        <v>222</v>
      </c>
      <c r="G255" s="9"/>
      <c r="H255" s="9"/>
      <c r="I255" s="9"/>
      <c r="J255" s="405">
        <f>J254</f>
        <v>686</v>
      </c>
      <c r="K255" s="405"/>
      <c r="L255" s="405"/>
      <c r="M255" s="405"/>
      <c r="N255" s="725">
        <f t="shared" si="25"/>
        <v>312.68</v>
      </c>
      <c r="O255" s="411">
        <f t="shared" si="25"/>
        <v>696</v>
      </c>
      <c r="P255" s="405">
        <f t="shared" si="25"/>
        <v>30</v>
      </c>
    </row>
    <row r="256" spans="1:16" x14ac:dyDescent="0.2">
      <c r="A256" s="32"/>
      <c r="B256" s="431" t="s">
        <v>221</v>
      </c>
      <c r="C256" s="34"/>
      <c r="D256" s="9" t="s">
        <v>168</v>
      </c>
      <c r="E256" s="9" t="s">
        <v>166</v>
      </c>
      <c r="F256" s="9" t="s">
        <v>217</v>
      </c>
      <c r="G256" s="34"/>
      <c r="H256" s="34"/>
      <c r="I256" s="9"/>
      <c r="J256" s="405">
        <f>J258</f>
        <v>686</v>
      </c>
      <c r="K256" s="405"/>
      <c r="L256" s="405">
        <f>L258</f>
        <v>686</v>
      </c>
      <c r="M256" s="405">
        <f>M258</f>
        <v>686</v>
      </c>
      <c r="N256" s="725">
        <f>N258</f>
        <v>312.68</v>
      </c>
      <c r="O256" s="411">
        <f>O258</f>
        <v>696</v>
      </c>
      <c r="P256" s="405">
        <f>P258</f>
        <v>30</v>
      </c>
    </row>
    <row r="257" spans="1:24" ht="40.5" hidden="1" customHeight="1" x14ac:dyDescent="0.2">
      <c r="A257" s="32"/>
      <c r="B257" s="42" t="s">
        <v>220</v>
      </c>
      <c r="C257" s="160"/>
      <c r="D257" s="31" t="s">
        <v>168</v>
      </c>
      <c r="E257" s="31" t="s">
        <v>166</v>
      </c>
      <c r="F257" s="31" t="s">
        <v>219</v>
      </c>
      <c r="G257" s="161"/>
      <c r="H257" s="161"/>
      <c r="I257" s="31" t="s">
        <v>166</v>
      </c>
      <c r="J257" s="411"/>
      <c r="K257" s="411"/>
      <c r="L257" s="411"/>
      <c r="M257" s="411"/>
      <c r="N257" s="732"/>
      <c r="O257" s="411"/>
      <c r="P257" s="411"/>
    </row>
    <row r="258" spans="1:24" ht="25.15" customHeight="1" x14ac:dyDescent="0.2">
      <c r="A258" s="32"/>
      <c r="B258" s="15" t="s">
        <v>4</v>
      </c>
      <c r="C258" s="160"/>
      <c r="D258" s="9" t="s">
        <v>168</v>
      </c>
      <c r="E258" s="9" t="s">
        <v>166</v>
      </c>
      <c r="F258" s="9" t="s">
        <v>217</v>
      </c>
      <c r="G258" s="33" t="s">
        <v>1</v>
      </c>
      <c r="H258" s="33"/>
      <c r="I258" s="9"/>
      <c r="J258" s="405">
        <v>686</v>
      </c>
      <c r="K258" s="411"/>
      <c r="L258" s="405">
        <v>686</v>
      </c>
      <c r="M258" s="405">
        <v>686</v>
      </c>
      <c r="N258" s="725">
        <f>N259</f>
        <v>312.68</v>
      </c>
      <c r="O258" s="411">
        <f>O259</f>
        <v>696</v>
      </c>
      <c r="P258" s="405">
        <f>P259</f>
        <v>30</v>
      </c>
    </row>
    <row r="259" spans="1:24" ht="27.6" customHeight="1" x14ac:dyDescent="0.2">
      <c r="A259" s="32"/>
      <c r="B259" s="95" t="s">
        <v>218</v>
      </c>
      <c r="C259" s="160"/>
      <c r="D259" s="9"/>
      <c r="E259" s="9"/>
      <c r="F259" s="9" t="s">
        <v>217</v>
      </c>
      <c r="G259" s="33" t="s">
        <v>1</v>
      </c>
      <c r="H259" s="9" t="s">
        <v>487</v>
      </c>
      <c r="I259" s="9" t="s">
        <v>530</v>
      </c>
      <c r="J259" s="405">
        <v>686</v>
      </c>
      <c r="K259" s="411"/>
      <c r="L259" s="405">
        <v>686</v>
      </c>
      <c r="M259" s="405">
        <v>686</v>
      </c>
      <c r="N259" s="725">
        <v>312.68</v>
      </c>
      <c r="O259" s="411">
        <v>696</v>
      </c>
      <c r="P259" s="405">
        <v>30</v>
      </c>
    </row>
    <row r="260" spans="1:24" s="83" customFormat="1" ht="38.25" customHeight="1" x14ac:dyDescent="0.2">
      <c r="A260" s="91">
        <v>5</v>
      </c>
      <c r="B260" s="52" t="s">
        <v>906</v>
      </c>
      <c r="C260" s="89"/>
      <c r="D260" s="89" t="s">
        <v>52</v>
      </c>
      <c r="E260" s="89" t="s">
        <v>58</v>
      </c>
      <c r="F260" s="89" t="s">
        <v>215</v>
      </c>
      <c r="G260" s="131"/>
      <c r="H260" s="131"/>
      <c r="I260" s="89"/>
      <c r="J260" s="51">
        <f>J261+J276</f>
        <v>1600</v>
      </c>
      <c r="K260" s="158"/>
      <c r="L260" s="51">
        <f>L261+L276</f>
        <v>11444.685000000001</v>
      </c>
      <c r="M260" s="51">
        <f>M261+M276</f>
        <v>14038.547</v>
      </c>
      <c r="N260" s="50">
        <f>N261+N276</f>
        <v>12144.454999999998</v>
      </c>
      <c r="O260" s="205">
        <f>O261+O276</f>
        <v>5740</v>
      </c>
      <c r="P260" s="51">
        <f>P261+P276</f>
        <v>5980</v>
      </c>
      <c r="Q260" s="84"/>
      <c r="R260" s="84"/>
      <c r="S260" s="84"/>
      <c r="T260" s="84"/>
      <c r="U260" s="84"/>
      <c r="V260" s="84"/>
      <c r="W260" s="84"/>
      <c r="X260" s="84"/>
    </row>
    <row r="261" spans="1:24" s="83" customFormat="1" ht="25.5" x14ac:dyDescent="0.2">
      <c r="A261" s="85"/>
      <c r="B261" s="157" t="s">
        <v>214</v>
      </c>
      <c r="C261" s="33"/>
      <c r="D261" s="33" t="s">
        <v>52</v>
      </c>
      <c r="E261" s="33" t="s">
        <v>58</v>
      </c>
      <c r="F261" s="33" t="s">
        <v>213</v>
      </c>
      <c r="G261" s="33"/>
      <c r="H261" s="33"/>
      <c r="I261" s="33"/>
      <c r="J261" s="403">
        <f>J262</f>
        <v>800</v>
      </c>
      <c r="K261" s="405"/>
      <c r="L261" s="405">
        <f>L263</f>
        <v>10777.685000000001</v>
      </c>
      <c r="M261" s="403">
        <f>M263</f>
        <v>13305.547</v>
      </c>
      <c r="N261" s="723">
        <f>N262</f>
        <v>3109.7290000000003</v>
      </c>
      <c r="O261" s="695">
        <f>O262</f>
        <v>0</v>
      </c>
      <c r="P261" s="403">
        <f>P262</f>
        <v>0</v>
      </c>
      <c r="Q261" s="84"/>
      <c r="R261" s="84"/>
      <c r="S261" s="84"/>
      <c r="T261" s="84"/>
      <c r="U261" s="84"/>
      <c r="V261" s="84"/>
      <c r="W261" s="84"/>
      <c r="X261" s="84"/>
    </row>
    <row r="262" spans="1:24" s="83" customFormat="1" ht="63.75" x14ac:dyDescent="0.2">
      <c r="A262" s="85"/>
      <c r="B262" s="429" t="s">
        <v>212</v>
      </c>
      <c r="C262" s="33"/>
      <c r="D262" s="33"/>
      <c r="E262" s="33"/>
      <c r="F262" s="33" t="s">
        <v>211</v>
      </c>
      <c r="G262" s="89"/>
      <c r="H262" s="89"/>
      <c r="I262" s="33"/>
      <c r="J262" s="403">
        <f>J265+J269+J272+J275</f>
        <v>800</v>
      </c>
      <c r="K262" s="405"/>
      <c r="L262" s="405"/>
      <c r="M262" s="403"/>
      <c r="N262" s="723">
        <f>N265+N269+N275</f>
        <v>3109.7290000000003</v>
      </c>
      <c r="O262" s="695">
        <f>O265+O269+O275</f>
        <v>0</v>
      </c>
      <c r="P262" s="403">
        <f>P265+P269+P275</f>
        <v>0</v>
      </c>
      <c r="Q262" s="84"/>
      <c r="R262" s="84"/>
      <c r="S262" s="84"/>
      <c r="T262" s="84"/>
      <c r="U262" s="84"/>
      <c r="V262" s="84"/>
      <c r="W262" s="84"/>
      <c r="X262" s="84"/>
    </row>
    <row r="263" spans="1:24" s="83" customFormat="1" x14ac:dyDescent="0.2">
      <c r="A263" s="85"/>
      <c r="B263" s="431" t="s">
        <v>198</v>
      </c>
      <c r="C263" s="33"/>
      <c r="D263" s="33" t="s">
        <v>52</v>
      </c>
      <c r="E263" s="33" t="s">
        <v>58</v>
      </c>
      <c r="F263" s="33" t="s">
        <v>210</v>
      </c>
      <c r="G263" s="33"/>
      <c r="H263" s="33"/>
      <c r="I263" s="33"/>
      <c r="J263" s="403">
        <f>J264</f>
        <v>0</v>
      </c>
      <c r="K263" s="405"/>
      <c r="L263" s="403">
        <f>L267</f>
        <v>10777.685000000001</v>
      </c>
      <c r="M263" s="403">
        <f>M267</f>
        <v>13305.547</v>
      </c>
      <c r="N263" s="723">
        <f t="shared" ref="N263:P264" si="26">N264</f>
        <v>2370.38</v>
      </c>
      <c r="O263" s="695">
        <f t="shared" si="26"/>
        <v>0</v>
      </c>
      <c r="P263" s="403">
        <f t="shared" si="26"/>
        <v>0</v>
      </c>
      <c r="Q263" s="84"/>
      <c r="R263" s="84"/>
      <c r="S263" s="84"/>
      <c r="T263" s="84"/>
      <c r="U263" s="84"/>
      <c r="V263" s="84"/>
      <c r="W263" s="84"/>
      <c r="X263" s="84"/>
    </row>
    <row r="264" spans="1:24" s="83" customFormat="1" ht="25.5" x14ac:dyDescent="0.2">
      <c r="A264" s="85"/>
      <c r="B264" s="15" t="s">
        <v>4</v>
      </c>
      <c r="C264" s="33"/>
      <c r="D264" s="33"/>
      <c r="E264" s="33"/>
      <c r="F264" s="33" t="s">
        <v>210</v>
      </c>
      <c r="G264" s="33" t="s">
        <v>1</v>
      </c>
      <c r="H264" s="33"/>
      <c r="I264" s="33"/>
      <c r="J264" s="403">
        <f>J265</f>
        <v>0</v>
      </c>
      <c r="K264" s="405"/>
      <c r="L264" s="403"/>
      <c r="M264" s="403"/>
      <c r="N264" s="723">
        <f t="shared" si="26"/>
        <v>2370.38</v>
      </c>
      <c r="O264" s="695">
        <f t="shared" si="26"/>
        <v>0</v>
      </c>
      <c r="P264" s="403">
        <f t="shared" si="26"/>
        <v>0</v>
      </c>
      <c r="Q264" s="84"/>
      <c r="R264" s="84"/>
      <c r="S264" s="84"/>
      <c r="T264" s="84"/>
      <c r="U264" s="84"/>
      <c r="V264" s="84"/>
      <c r="W264" s="84"/>
      <c r="X264" s="84"/>
    </row>
    <row r="265" spans="1:24" s="83" customFormat="1" x14ac:dyDescent="0.2">
      <c r="A265" s="85"/>
      <c r="B265" s="16" t="s">
        <v>60</v>
      </c>
      <c r="C265" s="33"/>
      <c r="D265" s="33"/>
      <c r="E265" s="33"/>
      <c r="F265" s="33" t="s">
        <v>210</v>
      </c>
      <c r="G265" s="33" t="s">
        <v>1</v>
      </c>
      <c r="H265" s="9" t="s">
        <v>445</v>
      </c>
      <c r="I265" s="9" t="s">
        <v>530</v>
      </c>
      <c r="J265" s="403"/>
      <c r="K265" s="405"/>
      <c r="L265" s="403"/>
      <c r="M265" s="403"/>
      <c r="N265" s="723">
        <v>2370.38</v>
      </c>
      <c r="O265" s="695"/>
      <c r="P265" s="403"/>
      <c r="Q265" s="84"/>
      <c r="R265" s="84"/>
      <c r="S265" s="84"/>
      <c r="T265" s="84"/>
      <c r="U265" s="84"/>
      <c r="V265" s="84"/>
      <c r="W265" s="84"/>
      <c r="X265" s="84"/>
    </row>
    <row r="266" spans="1:24" s="83" customFormat="1" ht="25.5" x14ac:dyDescent="0.2">
      <c r="A266" s="85"/>
      <c r="B266" s="431" t="s">
        <v>209</v>
      </c>
      <c r="C266" s="33"/>
      <c r="D266" s="33"/>
      <c r="E266" s="33"/>
      <c r="F266" s="33" t="s">
        <v>206</v>
      </c>
      <c r="G266" s="33"/>
      <c r="H266" s="33"/>
      <c r="I266" s="33"/>
      <c r="J266" s="403">
        <f>J267</f>
        <v>800</v>
      </c>
      <c r="K266" s="405"/>
      <c r="L266" s="403"/>
      <c r="M266" s="403"/>
      <c r="N266" s="723">
        <f>N267</f>
        <v>739.34900000000005</v>
      </c>
      <c r="O266" s="695">
        <f>O267</f>
        <v>0</v>
      </c>
      <c r="P266" s="403">
        <f>P267</f>
        <v>0</v>
      </c>
      <c r="Q266" s="84"/>
      <c r="R266" s="84"/>
      <c r="S266" s="84"/>
      <c r="T266" s="84"/>
      <c r="U266" s="84"/>
      <c r="V266" s="84"/>
      <c r="W266" s="84"/>
      <c r="X266" s="84"/>
    </row>
    <row r="267" spans="1:24" s="83" customFormat="1" ht="25.15" customHeight="1" x14ac:dyDescent="0.2">
      <c r="A267" s="85"/>
      <c r="B267" s="15" t="s">
        <v>4</v>
      </c>
      <c r="C267" s="33"/>
      <c r="D267" s="33" t="s">
        <v>52</v>
      </c>
      <c r="E267" s="33" t="s">
        <v>58</v>
      </c>
      <c r="F267" s="33" t="s">
        <v>206</v>
      </c>
      <c r="G267" s="33" t="s">
        <v>1</v>
      </c>
      <c r="H267" s="33"/>
      <c r="I267" s="33"/>
      <c r="J267" s="403">
        <f>J269</f>
        <v>800</v>
      </c>
      <c r="K267" s="405"/>
      <c r="L267" s="403">
        <f>22480.2-11702.515</f>
        <v>10777.685000000001</v>
      </c>
      <c r="M267" s="403">
        <v>13305.547</v>
      </c>
      <c r="N267" s="723">
        <f>N269</f>
        <v>739.34900000000005</v>
      </c>
      <c r="O267" s="695">
        <f>O269</f>
        <v>0</v>
      </c>
      <c r="P267" s="403">
        <f>P269</f>
        <v>0</v>
      </c>
      <c r="Q267" s="84"/>
      <c r="R267" s="84"/>
      <c r="S267" s="84"/>
      <c r="T267" s="84"/>
      <c r="U267" s="84"/>
      <c r="V267" s="84"/>
      <c r="W267" s="84"/>
      <c r="X267" s="84"/>
    </row>
    <row r="268" spans="1:24" s="83" customFormat="1" ht="63.75" hidden="1" x14ac:dyDescent="0.2">
      <c r="A268" s="85"/>
      <c r="B268" s="90" t="s">
        <v>208</v>
      </c>
      <c r="C268" s="89"/>
      <c r="D268" s="33" t="s">
        <v>52</v>
      </c>
      <c r="E268" s="33" t="s">
        <v>58</v>
      </c>
      <c r="F268" s="33" t="s">
        <v>207</v>
      </c>
      <c r="G268" s="89"/>
      <c r="H268" s="89"/>
      <c r="I268" s="33" t="s">
        <v>58</v>
      </c>
      <c r="J268" s="405"/>
      <c r="K268" s="405"/>
      <c r="L268" s="405"/>
      <c r="M268" s="405"/>
      <c r="N268" s="725"/>
      <c r="O268" s="411"/>
      <c r="P268" s="405"/>
      <c r="Q268" s="84"/>
      <c r="R268" s="84"/>
      <c r="S268" s="84"/>
      <c r="T268" s="84"/>
      <c r="U268" s="84"/>
      <c r="V268" s="84"/>
      <c r="W268" s="84"/>
      <c r="X268" s="84"/>
    </row>
    <row r="269" spans="1:24" s="83" customFormat="1" x14ac:dyDescent="0.2">
      <c r="A269" s="85"/>
      <c r="B269" s="16" t="s">
        <v>60</v>
      </c>
      <c r="C269" s="89"/>
      <c r="D269" s="33"/>
      <c r="E269" s="33"/>
      <c r="F269" s="33" t="s">
        <v>206</v>
      </c>
      <c r="G269" s="33" t="s">
        <v>1</v>
      </c>
      <c r="H269" s="9" t="s">
        <v>445</v>
      </c>
      <c r="I269" s="9" t="s">
        <v>530</v>
      </c>
      <c r="J269" s="403">
        <v>800</v>
      </c>
      <c r="K269" s="405"/>
      <c r="L269" s="403">
        <f>22480.2-11702.515</f>
        <v>10777.685000000001</v>
      </c>
      <c r="M269" s="403">
        <v>13305.547</v>
      </c>
      <c r="N269" s="723">
        <v>739.34900000000005</v>
      </c>
      <c r="O269" s="695"/>
      <c r="P269" s="403"/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51" hidden="1" x14ac:dyDescent="0.2">
      <c r="A270" s="85"/>
      <c r="B270" s="431" t="s">
        <v>205</v>
      </c>
      <c r="C270" s="89"/>
      <c r="D270" s="33"/>
      <c r="E270" s="33"/>
      <c r="F270" s="33" t="s">
        <v>204</v>
      </c>
      <c r="G270" s="33"/>
      <c r="H270" s="33"/>
      <c r="I270" s="33"/>
      <c r="J270" s="403">
        <f>J271</f>
        <v>0</v>
      </c>
      <c r="K270" s="405"/>
      <c r="L270" s="403"/>
      <c r="M270" s="403"/>
      <c r="N270" s="723">
        <f t="shared" ref="N270:P271" si="27">N271</f>
        <v>0</v>
      </c>
      <c r="O270" s="695">
        <f t="shared" si="27"/>
        <v>0</v>
      </c>
      <c r="P270" s="403">
        <f t="shared" si="27"/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25.5" hidden="1" x14ac:dyDescent="0.2">
      <c r="A271" s="85"/>
      <c r="B271" s="15" t="s">
        <v>4</v>
      </c>
      <c r="C271" s="89"/>
      <c r="D271" s="33"/>
      <c r="E271" s="33"/>
      <c r="F271" s="33" t="s">
        <v>204</v>
      </c>
      <c r="G271" s="33" t="s">
        <v>1</v>
      </c>
      <c r="H271" s="33"/>
      <c r="I271" s="33"/>
      <c r="J271" s="403">
        <f>J272</f>
        <v>0</v>
      </c>
      <c r="K271" s="405"/>
      <c r="L271" s="403"/>
      <c r="M271" s="403"/>
      <c r="N271" s="723">
        <f t="shared" si="27"/>
        <v>0</v>
      </c>
      <c r="O271" s="695">
        <f t="shared" si="27"/>
        <v>0</v>
      </c>
      <c r="P271" s="403">
        <f t="shared" si="27"/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idden="1" x14ac:dyDescent="0.2">
      <c r="A272" s="85"/>
      <c r="B272" s="16" t="s">
        <v>60</v>
      </c>
      <c r="C272" s="89"/>
      <c r="D272" s="33"/>
      <c r="E272" s="33"/>
      <c r="F272" s="33" t="s">
        <v>204</v>
      </c>
      <c r="G272" s="33" t="s">
        <v>1</v>
      </c>
      <c r="H272" s="33"/>
      <c r="I272" s="33" t="s">
        <v>58</v>
      </c>
      <c r="J272" s="403"/>
      <c r="K272" s="405"/>
      <c r="L272" s="403"/>
      <c r="M272" s="403"/>
      <c r="N272" s="723"/>
      <c r="O272" s="695"/>
      <c r="P272" s="403"/>
      <c r="Q272" s="84"/>
      <c r="R272" s="84"/>
      <c r="S272" s="84"/>
      <c r="T272" s="84"/>
      <c r="U272" s="84"/>
      <c r="V272" s="84"/>
      <c r="W272" s="84"/>
      <c r="X272" s="84"/>
    </row>
    <row r="273" spans="1:256" s="83" customFormat="1" ht="25.5" hidden="1" x14ac:dyDescent="0.2">
      <c r="A273" s="85" t="s">
        <v>106</v>
      </c>
      <c r="B273" s="95" t="s">
        <v>203</v>
      </c>
      <c r="C273" s="89"/>
      <c r="D273" s="33"/>
      <c r="E273" s="33"/>
      <c r="F273" s="33" t="s">
        <v>202</v>
      </c>
      <c r="G273" s="33"/>
      <c r="H273" s="33"/>
      <c r="I273" s="33"/>
      <c r="J273" s="403">
        <f>J274</f>
        <v>0</v>
      </c>
      <c r="K273" s="405"/>
      <c r="L273" s="403"/>
      <c r="M273" s="403"/>
      <c r="N273" s="723">
        <f t="shared" ref="N273:P274" si="28">N274</f>
        <v>0</v>
      </c>
      <c r="O273" s="695">
        <f t="shared" si="28"/>
        <v>0</v>
      </c>
      <c r="P273" s="403">
        <f t="shared" si="28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56" s="83" customFormat="1" ht="25.5" hidden="1" x14ac:dyDescent="0.2">
      <c r="A274" s="85"/>
      <c r="B274" s="15" t="s">
        <v>4</v>
      </c>
      <c r="C274" s="89"/>
      <c r="D274" s="33"/>
      <c r="E274" s="33"/>
      <c r="F274" s="33" t="s">
        <v>202</v>
      </c>
      <c r="G274" s="33" t="s">
        <v>1</v>
      </c>
      <c r="H274" s="33"/>
      <c r="I274" s="33"/>
      <c r="J274" s="403">
        <f>J275</f>
        <v>0</v>
      </c>
      <c r="K274" s="405"/>
      <c r="L274" s="403"/>
      <c r="M274" s="403"/>
      <c r="N274" s="723">
        <f t="shared" si="28"/>
        <v>0</v>
      </c>
      <c r="O274" s="695">
        <f t="shared" si="28"/>
        <v>0</v>
      </c>
      <c r="P274" s="403">
        <f t="shared" si="28"/>
        <v>0</v>
      </c>
      <c r="Q274" s="84"/>
      <c r="R274" s="84"/>
      <c r="S274" s="84"/>
      <c r="T274" s="84"/>
      <c r="U274" s="84"/>
      <c r="V274" s="84"/>
      <c r="W274" s="84"/>
      <c r="X274" s="84"/>
    </row>
    <row r="275" spans="1:256" s="83" customFormat="1" hidden="1" x14ac:dyDescent="0.2">
      <c r="A275" s="85"/>
      <c r="B275" s="16" t="s">
        <v>60</v>
      </c>
      <c r="C275" s="89"/>
      <c r="D275" s="33"/>
      <c r="E275" s="33"/>
      <c r="F275" s="33" t="s">
        <v>202</v>
      </c>
      <c r="G275" s="33" t="s">
        <v>1</v>
      </c>
      <c r="H275" s="9" t="s">
        <v>445</v>
      </c>
      <c r="I275" s="9" t="s">
        <v>530</v>
      </c>
      <c r="J275" s="403"/>
      <c r="K275" s="405"/>
      <c r="L275" s="403"/>
      <c r="M275" s="403"/>
      <c r="N275" s="723"/>
      <c r="O275" s="695"/>
      <c r="P275" s="403"/>
      <c r="Q275" s="84"/>
      <c r="R275" s="84"/>
      <c r="S275" s="84"/>
      <c r="T275" s="84"/>
      <c r="U275" s="84"/>
      <c r="V275" s="84"/>
      <c r="W275" s="84"/>
      <c r="X275" s="84"/>
    </row>
    <row r="276" spans="1:256" s="83" customFormat="1" ht="51" x14ac:dyDescent="0.2">
      <c r="A276" s="85"/>
      <c r="B276" s="157" t="s">
        <v>826</v>
      </c>
      <c r="C276" s="89"/>
      <c r="D276" s="33" t="s">
        <v>52</v>
      </c>
      <c r="E276" s="33" t="s">
        <v>58</v>
      </c>
      <c r="F276" s="33" t="s">
        <v>201</v>
      </c>
      <c r="G276" s="33"/>
      <c r="H276" s="33"/>
      <c r="I276" s="33"/>
      <c r="J276" s="405">
        <f>J277</f>
        <v>800</v>
      </c>
      <c r="K276" s="405"/>
      <c r="L276" s="405">
        <f>L277</f>
        <v>667</v>
      </c>
      <c r="M276" s="405">
        <f>M277</f>
        <v>733</v>
      </c>
      <c r="N276" s="733">
        <f>N280+N283</f>
        <v>9034.7259999999987</v>
      </c>
      <c r="O276" s="411">
        <f>O280+O283</f>
        <v>5740</v>
      </c>
      <c r="P276" s="405">
        <f>P280+P283</f>
        <v>5980</v>
      </c>
      <c r="Q276" s="84"/>
      <c r="R276" s="84"/>
      <c r="S276" s="84"/>
      <c r="T276" s="84"/>
      <c r="U276" s="84"/>
      <c r="V276" s="84"/>
      <c r="W276" s="84"/>
      <c r="X276" s="84"/>
    </row>
    <row r="277" spans="1:256" s="83" customFormat="1" ht="25.5" x14ac:dyDescent="0.2">
      <c r="A277" s="85"/>
      <c r="B277" s="429" t="s">
        <v>200</v>
      </c>
      <c r="C277" s="89"/>
      <c r="D277" s="33" t="s">
        <v>52</v>
      </c>
      <c r="E277" s="33" t="s">
        <v>58</v>
      </c>
      <c r="F277" s="33" t="s">
        <v>199</v>
      </c>
      <c r="G277" s="88"/>
      <c r="H277" s="88"/>
      <c r="I277" s="33"/>
      <c r="J277" s="405">
        <f>J281</f>
        <v>800</v>
      </c>
      <c r="K277" s="405"/>
      <c r="L277" s="405">
        <f>L282</f>
        <v>667</v>
      </c>
      <c r="M277" s="405">
        <f>M282</f>
        <v>733</v>
      </c>
      <c r="N277" s="733">
        <f>N281+N280</f>
        <v>9034.7259999999987</v>
      </c>
      <c r="O277" s="411">
        <f>O281</f>
        <v>500</v>
      </c>
      <c r="P277" s="405">
        <f>P281</f>
        <v>600</v>
      </c>
      <c r="Q277" s="84"/>
      <c r="R277" s="84"/>
      <c r="S277" s="84"/>
      <c r="T277" s="84"/>
      <c r="U277" s="84"/>
      <c r="V277" s="84"/>
      <c r="W277" s="84"/>
      <c r="X277" s="84"/>
    </row>
    <row r="278" spans="1:256" s="83" customFormat="1" x14ac:dyDescent="0.2">
      <c r="A278" s="85"/>
      <c r="B278" s="431" t="s">
        <v>198</v>
      </c>
      <c r="C278" s="89"/>
      <c r="D278" s="33"/>
      <c r="E278" s="33"/>
      <c r="F278" s="33" t="s">
        <v>197</v>
      </c>
      <c r="G278" s="88"/>
      <c r="H278" s="88"/>
      <c r="I278" s="33"/>
      <c r="J278" s="405"/>
      <c r="K278" s="405"/>
      <c r="L278" s="405"/>
      <c r="M278" s="405"/>
      <c r="N278" s="733">
        <f t="shared" ref="N278:P279" si="29">N279</f>
        <v>8493.4879999999994</v>
      </c>
      <c r="O278" s="411">
        <f t="shared" si="29"/>
        <v>5240</v>
      </c>
      <c r="P278" s="405">
        <f t="shared" si="29"/>
        <v>5380</v>
      </c>
      <c r="Q278" s="84"/>
      <c r="R278" s="84"/>
      <c r="S278" s="84"/>
      <c r="T278" s="84"/>
      <c r="U278" s="84"/>
      <c r="V278" s="84"/>
      <c r="W278" s="84"/>
      <c r="X278" s="84"/>
    </row>
    <row r="279" spans="1:256" s="83" customFormat="1" ht="25.5" x14ac:dyDescent="0.2">
      <c r="A279" s="85"/>
      <c r="B279" s="15" t="s">
        <v>4</v>
      </c>
      <c r="C279" s="89"/>
      <c r="D279" s="33"/>
      <c r="E279" s="33"/>
      <c r="F279" s="33" t="s">
        <v>197</v>
      </c>
      <c r="G279" s="88">
        <v>240</v>
      </c>
      <c r="H279" s="88"/>
      <c r="I279" s="33"/>
      <c r="J279" s="405"/>
      <c r="K279" s="405"/>
      <c r="L279" s="405"/>
      <c r="M279" s="405"/>
      <c r="N279" s="733">
        <f t="shared" si="29"/>
        <v>8493.4879999999994</v>
      </c>
      <c r="O279" s="411">
        <f t="shared" si="29"/>
        <v>5240</v>
      </c>
      <c r="P279" s="405">
        <f t="shared" si="29"/>
        <v>5380</v>
      </c>
      <c r="Q279" s="84"/>
      <c r="R279" s="84"/>
      <c r="S279" s="84"/>
      <c r="T279" s="84"/>
      <c r="U279" s="84"/>
      <c r="V279" s="84"/>
      <c r="W279" s="84"/>
      <c r="X279" s="84"/>
    </row>
    <row r="280" spans="1:256" s="83" customFormat="1" x14ac:dyDescent="0.2">
      <c r="A280" s="85"/>
      <c r="B280" s="16" t="s">
        <v>60</v>
      </c>
      <c r="C280" s="89"/>
      <c r="D280" s="33"/>
      <c r="E280" s="33"/>
      <c r="F280" s="33" t="s">
        <v>197</v>
      </c>
      <c r="G280" s="88">
        <v>240</v>
      </c>
      <c r="H280" s="9" t="s">
        <v>445</v>
      </c>
      <c r="I280" s="9" t="s">
        <v>530</v>
      </c>
      <c r="J280" s="405"/>
      <c r="K280" s="405"/>
      <c r="L280" s="405"/>
      <c r="M280" s="405"/>
      <c r="N280" s="733">
        <v>8493.4879999999994</v>
      </c>
      <c r="O280" s="411">
        <v>5240</v>
      </c>
      <c r="P280" s="405">
        <v>5380</v>
      </c>
      <c r="Q280" s="84"/>
      <c r="R280" s="84"/>
      <c r="S280" s="84"/>
      <c r="T280" s="84"/>
      <c r="U280" s="84"/>
      <c r="V280" s="84"/>
      <c r="W280" s="84"/>
      <c r="X280" s="84"/>
    </row>
    <row r="281" spans="1:256" s="83" customFormat="1" ht="25.5" x14ac:dyDescent="0.2">
      <c r="A281" s="85"/>
      <c r="B281" s="431" t="s">
        <v>196</v>
      </c>
      <c r="C281" s="89"/>
      <c r="D281" s="33"/>
      <c r="E281" s="33"/>
      <c r="F281" s="33" t="s">
        <v>195</v>
      </c>
      <c r="G281" s="88"/>
      <c r="H281" s="88"/>
      <c r="I281" s="33"/>
      <c r="J281" s="405">
        <f>J282</f>
        <v>800</v>
      </c>
      <c r="K281" s="405"/>
      <c r="L281" s="405"/>
      <c r="M281" s="405"/>
      <c r="N281" s="725">
        <f t="shared" ref="N281:P282" si="30">N282</f>
        <v>541.23800000000006</v>
      </c>
      <c r="O281" s="411">
        <f t="shared" si="30"/>
        <v>500</v>
      </c>
      <c r="P281" s="405">
        <f t="shared" si="30"/>
        <v>600</v>
      </c>
      <c r="Q281" s="84"/>
      <c r="R281" s="84"/>
      <c r="S281" s="84"/>
      <c r="T281" s="84"/>
      <c r="U281" s="84"/>
      <c r="V281" s="84"/>
      <c r="W281" s="84"/>
      <c r="X281" s="84"/>
    </row>
    <row r="282" spans="1:256" s="83" customFormat="1" ht="25.15" customHeight="1" x14ac:dyDescent="0.2">
      <c r="A282" s="85"/>
      <c r="B282" s="15" t="s">
        <v>4</v>
      </c>
      <c r="C282" s="89"/>
      <c r="D282" s="33" t="s">
        <v>52</v>
      </c>
      <c r="E282" s="33" t="s">
        <v>58</v>
      </c>
      <c r="F282" s="33" t="s">
        <v>195</v>
      </c>
      <c r="G282" s="88">
        <v>240</v>
      </c>
      <c r="H282" s="88"/>
      <c r="I282" s="33"/>
      <c r="J282" s="405">
        <f>J283</f>
        <v>800</v>
      </c>
      <c r="K282" s="405"/>
      <c r="L282" s="405">
        <v>667</v>
      </c>
      <c r="M282" s="405">
        <v>733</v>
      </c>
      <c r="N282" s="725">
        <f t="shared" si="30"/>
        <v>541.23800000000006</v>
      </c>
      <c r="O282" s="411">
        <f t="shared" si="30"/>
        <v>500</v>
      </c>
      <c r="P282" s="405">
        <f t="shared" si="30"/>
        <v>600</v>
      </c>
      <c r="Q282" s="84"/>
      <c r="R282" s="84"/>
      <c r="S282" s="84"/>
      <c r="T282" s="84"/>
      <c r="U282" s="84"/>
      <c r="V282" s="84"/>
      <c r="W282" s="84"/>
      <c r="X282" s="84"/>
    </row>
    <row r="283" spans="1:256" s="83" customFormat="1" x14ac:dyDescent="0.2">
      <c r="A283" s="85"/>
      <c r="B283" s="16" t="s">
        <v>60</v>
      </c>
      <c r="C283" s="89"/>
      <c r="D283" s="33"/>
      <c r="E283" s="33"/>
      <c r="F283" s="33" t="s">
        <v>195</v>
      </c>
      <c r="G283" s="88">
        <v>240</v>
      </c>
      <c r="H283" s="9" t="s">
        <v>445</v>
      </c>
      <c r="I283" s="9" t="s">
        <v>530</v>
      </c>
      <c r="J283" s="405">
        <v>800</v>
      </c>
      <c r="K283" s="405"/>
      <c r="L283" s="405">
        <v>667</v>
      </c>
      <c r="M283" s="405">
        <v>733</v>
      </c>
      <c r="N283" s="725">
        <v>541.23800000000006</v>
      </c>
      <c r="O283" s="411">
        <v>500</v>
      </c>
      <c r="P283" s="405">
        <v>600</v>
      </c>
      <c r="Q283" s="84"/>
      <c r="R283" s="84"/>
      <c r="S283" s="84"/>
      <c r="T283" s="84"/>
      <c r="U283" s="84"/>
      <c r="V283" s="84"/>
      <c r="W283" s="84"/>
      <c r="X283" s="84"/>
    </row>
    <row r="284" spans="1:256" ht="38.25" x14ac:dyDescent="0.2">
      <c r="A284" s="156">
        <v>6</v>
      </c>
      <c r="B284" s="155" t="s">
        <v>879</v>
      </c>
      <c r="C284" s="152"/>
      <c r="D284" s="154" t="s">
        <v>15</v>
      </c>
      <c r="E284" s="152" t="s">
        <v>13</v>
      </c>
      <c r="F284" s="152" t="s">
        <v>194</v>
      </c>
      <c r="G284" s="153"/>
      <c r="H284" s="153"/>
      <c r="I284" s="152"/>
      <c r="J284" s="150">
        <f>J285</f>
        <v>3497.6120000000001</v>
      </c>
      <c r="K284" s="151"/>
      <c r="L284" s="150">
        <f>L286</f>
        <v>4000</v>
      </c>
      <c r="M284" s="150">
        <f>M286</f>
        <v>0</v>
      </c>
      <c r="N284" s="647">
        <f t="shared" ref="N284:P286" si="31">N285</f>
        <v>4700</v>
      </c>
      <c r="O284" s="150">
        <f t="shared" si="31"/>
        <v>48</v>
      </c>
      <c r="P284" s="150">
        <f t="shared" si="31"/>
        <v>816.12</v>
      </c>
    </row>
    <row r="285" spans="1:256" s="2" customFormat="1" ht="31.15" customHeight="1" x14ac:dyDescent="0.2">
      <c r="A285" s="727"/>
      <c r="B285" s="428" t="s">
        <v>193</v>
      </c>
      <c r="C285" s="428"/>
      <c r="D285" s="428"/>
      <c r="E285" s="428"/>
      <c r="F285" s="9" t="s">
        <v>192</v>
      </c>
      <c r="G285" s="428"/>
      <c r="H285" s="428"/>
      <c r="I285" s="428"/>
      <c r="J285" s="432">
        <f>J286</f>
        <v>3497.6120000000001</v>
      </c>
      <c r="K285" s="428"/>
      <c r="L285" s="428"/>
      <c r="M285" s="428"/>
      <c r="N285" s="734">
        <f t="shared" si="31"/>
        <v>4700</v>
      </c>
      <c r="O285" s="701">
        <f t="shared" si="31"/>
        <v>48</v>
      </c>
      <c r="P285" s="432">
        <f t="shared" si="31"/>
        <v>816.12</v>
      </c>
      <c r="Q285" s="433"/>
      <c r="R285" s="433"/>
      <c r="S285" s="433"/>
      <c r="T285" s="433"/>
      <c r="U285" s="433"/>
      <c r="V285" s="433"/>
      <c r="W285" s="433"/>
      <c r="X285" s="433"/>
      <c r="Y285" s="433"/>
      <c r="Z285" s="433"/>
      <c r="AA285" s="433"/>
      <c r="AB285" s="433"/>
      <c r="AC285" s="433"/>
      <c r="AD285" s="433"/>
      <c r="AE285" s="433"/>
      <c r="AF285" s="433"/>
      <c r="AG285" s="433"/>
      <c r="AH285" s="433"/>
      <c r="AI285" s="433"/>
      <c r="AJ285" s="433"/>
      <c r="AK285" s="433"/>
      <c r="AL285" s="433"/>
      <c r="AM285" s="433"/>
      <c r="AN285" s="433"/>
      <c r="AO285" s="433"/>
      <c r="AP285" s="433"/>
      <c r="AQ285" s="433"/>
      <c r="AR285" s="433"/>
      <c r="AS285" s="433"/>
      <c r="AT285" s="433"/>
      <c r="AU285" s="433"/>
      <c r="AV285" s="433"/>
      <c r="AW285" s="433"/>
      <c r="AX285" s="433"/>
      <c r="AY285" s="433"/>
      <c r="AZ285" s="433"/>
      <c r="BA285" s="433"/>
      <c r="BB285" s="433"/>
      <c r="BC285" s="433"/>
      <c r="BD285" s="433"/>
      <c r="BE285" s="433"/>
      <c r="BF285" s="433"/>
      <c r="BG285" s="433"/>
      <c r="BH285" s="433"/>
      <c r="BI285" s="433"/>
      <c r="BJ285" s="433"/>
      <c r="BK285" s="433"/>
      <c r="BL285" s="433"/>
      <c r="BM285" s="433"/>
      <c r="BN285" s="433"/>
      <c r="BO285" s="433"/>
      <c r="BP285" s="433"/>
      <c r="BQ285" s="433"/>
      <c r="BR285" s="433"/>
      <c r="BS285" s="433"/>
      <c r="BT285" s="433"/>
      <c r="BU285" s="433"/>
      <c r="BV285" s="433"/>
      <c r="BW285" s="433"/>
      <c r="BX285" s="433"/>
      <c r="BY285" s="433"/>
      <c r="BZ285" s="433"/>
      <c r="CA285" s="433"/>
      <c r="CB285" s="433"/>
      <c r="CC285" s="433"/>
      <c r="CD285" s="433"/>
      <c r="CE285" s="433"/>
      <c r="CF285" s="433"/>
      <c r="CG285" s="433"/>
      <c r="CH285" s="433"/>
      <c r="CI285" s="433"/>
      <c r="CJ285" s="433"/>
      <c r="CK285" s="433"/>
      <c r="CL285" s="433"/>
      <c r="CM285" s="433"/>
      <c r="CN285" s="433"/>
      <c r="CO285" s="433"/>
      <c r="CP285" s="433"/>
      <c r="CQ285" s="433"/>
      <c r="CR285" s="433"/>
      <c r="CS285" s="433"/>
      <c r="CT285" s="433"/>
      <c r="CU285" s="433"/>
      <c r="CV285" s="433"/>
      <c r="CW285" s="433"/>
      <c r="CX285" s="433"/>
      <c r="CY285" s="433"/>
      <c r="CZ285" s="433"/>
      <c r="DA285" s="433"/>
      <c r="DB285" s="433"/>
      <c r="DC285" s="433"/>
      <c r="DD285" s="433"/>
      <c r="DE285" s="433"/>
      <c r="DF285" s="433"/>
      <c r="DG285" s="433"/>
      <c r="DH285" s="433"/>
      <c r="DI285" s="433"/>
      <c r="DJ285" s="433"/>
      <c r="DK285" s="433"/>
      <c r="DL285" s="433"/>
      <c r="DM285" s="433"/>
      <c r="DN285" s="433"/>
      <c r="DO285" s="433"/>
      <c r="DP285" s="433"/>
      <c r="DQ285" s="433"/>
      <c r="DR285" s="433"/>
      <c r="DS285" s="433"/>
      <c r="DT285" s="433"/>
      <c r="DU285" s="433"/>
      <c r="DV285" s="433"/>
      <c r="DW285" s="433"/>
      <c r="DX285" s="433"/>
      <c r="DY285" s="433"/>
      <c r="DZ285" s="433"/>
      <c r="EA285" s="433"/>
      <c r="EB285" s="433"/>
      <c r="EC285" s="433"/>
      <c r="ED285" s="433"/>
      <c r="EE285" s="433"/>
      <c r="EF285" s="433"/>
      <c r="EG285" s="433"/>
      <c r="EH285" s="433"/>
      <c r="EI285" s="433"/>
      <c r="EJ285" s="433"/>
      <c r="EK285" s="433"/>
      <c r="EL285" s="433"/>
      <c r="EM285" s="433"/>
      <c r="EN285" s="433"/>
      <c r="EO285" s="433"/>
      <c r="EP285" s="433"/>
      <c r="EQ285" s="433"/>
      <c r="ER285" s="433"/>
      <c r="ES285" s="433"/>
      <c r="ET285" s="433"/>
      <c r="EU285" s="433"/>
      <c r="EV285" s="433"/>
      <c r="EW285" s="433"/>
      <c r="EX285" s="433"/>
      <c r="EY285" s="433"/>
      <c r="EZ285" s="433"/>
      <c r="FA285" s="433"/>
      <c r="FB285" s="433"/>
      <c r="FC285" s="433"/>
      <c r="FD285" s="433"/>
      <c r="FE285" s="433"/>
      <c r="FF285" s="433"/>
      <c r="FG285" s="433"/>
      <c r="FH285" s="433"/>
      <c r="FI285" s="433"/>
      <c r="FJ285" s="433"/>
      <c r="FK285" s="433"/>
      <c r="FL285" s="433"/>
      <c r="FM285" s="433"/>
      <c r="FN285" s="433"/>
      <c r="FO285" s="433"/>
      <c r="FP285" s="433"/>
      <c r="FQ285" s="433"/>
      <c r="FR285" s="433"/>
      <c r="FS285" s="433"/>
      <c r="FT285" s="433"/>
      <c r="FU285" s="433"/>
      <c r="FV285" s="433"/>
      <c r="FW285" s="433"/>
      <c r="FX285" s="433"/>
      <c r="FY285" s="433"/>
      <c r="FZ285" s="433"/>
      <c r="GA285" s="433"/>
      <c r="GB285" s="433"/>
      <c r="GC285" s="433"/>
      <c r="GD285" s="433"/>
      <c r="GE285" s="433"/>
      <c r="GF285" s="433"/>
      <c r="GG285" s="433"/>
      <c r="GH285" s="433"/>
      <c r="GI285" s="433"/>
      <c r="GJ285" s="433"/>
      <c r="GK285" s="433"/>
      <c r="GL285" s="433"/>
      <c r="GM285" s="433"/>
      <c r="GN285" s="433"/>
      <c r="GO285" s="433"/>
      <c r="GP285" s="433"/>
      <c r="GQ285" s="433"/>
      <c r="GR285" s="433"/>
      <c r="GS285" s="433"/>
      <c r="GT285" s="433"/>
      <c r="GU285" s="433"/>
      <c r="GV285" s="433"/>
      <c r="GW285" s="433"/>
      <c r="GX285" s="433"/>
      <c r="GY285" s="433"/>
      <c r="GZ285" s="433"/>
      <c r="HA285" s="433"/>
      <c r="HB285" s="433"/>
      <c r="HC285" s="433"/>
      <c r="HD285" s="433"/>
      <c r="HE285" s="433"/>
      <c r="HF285" s="433"/>
      <c r="HG285" s="433"/>
      <c r="HH285" s="433"/>
      <c r="HI285" s="433"/>
      <c r="HJ285" s="433"/>
      <c r="HK285" s="433"/>
      <c r="HL285" s="433"/>
      <c r="HM285" s="433"/>
      <c r="HN285" s="433"/>
      <c r="HO285" s="433"/>
      <c r="HP285" s="433"/>
      <c r="HQ285" s="433"/>
      <c r="HR285" s="433"/>
      <c r="HS285" s="433"/>
      <c r="HT285" s="433"/>
      <c r="HU285" s="433"/>
      <c r="HV285" s="433"/>
      <c r="HW285" s="433"/>
      <c r="HX285" s="433"/>
      <c r="HY285" s="433"/>
      <c r="HZ285" s="433"/>
      <c r="IA285" s="433"/>
      <c r="IB285" s="433"/>
      <c r="IC285" s="433"/>
      <c r="ID285" s="433"/>
      <c r="IE285" s="433"/>
      <c r="IF285" s="433"/>
      <c r="IG285" s="433"/>
      <c r="IH285" s="433"/>
      <c r="II285" s="433"/>
      <c r="IJ285" s="433"/>
      <c r="IK285" s="433"/>
      <c r="IL285" s="433"/>
      <c r="IM285" s="433"/>
      <c r="IN285" s="433"/>
      <c r="IO285" s="433"/>
      <c r="IP285" s="433"/>
      <c r="IQ285" s="433"/>
      <c r="IR285" s="433"/>
      <c r="IS285" s="433"/>
      <c r="IT285" s="433"/>
      <c r="IU285" s="433"/>
      <c r="IV285" s="433"/>
    </row>
    <row r="286" spans="1:256" ht="25.5" x14ac:dyDescent="0.2">
      <c r="A286" s="145"/>
      <c r="B286" s="144" t="s">
        <v>191</v>
      </c>
      <c r="C286" s="142"/>
      <c r="D286" s="143" t="s">
        <v>15</v>
      </c>
      <c r="E286" s="142" t="s">
        <v>13</v>
      </c>
      <c r="F286" s="142" t="s">
        <v>189</v>
      </c>
      <c r="G286" s="142"/>
      <c r="H286" s="142"/>
      <c r="I286" s="142"/>
      <c r="J286" s="434">
        <f>J287</f>
        <v>3497.6120000000001</v>
      </c>
      <c r="K286" s="435"/>
      <c r="L286" s="435">
        <f>L287</f>
        <v>4000</v>
      </c>
      <c r="M286" s="436">
        <f>M287</f>
        <v>0</v>
      </c>
      <c r="N286" s="735">
        <f t="shared" si="31"/>
        <v>4700</v>
      </c>
      <c r="O286" s="702">
        <f t="shared" si="31"/>
        <v>48</v>
      </c>
      <c r="P286" s="434">
        <f t="shared" si="31"/>
        <v>816.12</v>
      </c>
    </row>
    <row r="287" spans="1:256" x14ac:dyDescent="0.2">
      <c r="A287" s="32"/>
      <c r="B287" s="58" t="s">
        <v>28</v>
      </c>
      <c r="C287" s="9"/>
      <c r="D287" s="88" t="s">
        <v>15</v>
      </c>
      <c r="E287" s="9" t="s">
        <v>13</v>
      </c>
      <c r="F287" s="9" t="s">
        <v>189</v>
      </c>
      <c r="G287" s="9" t="s">
        <v>26</v>
      </c>
      <c r="H287" s="9"/>
      <c r="I287" s="9"/>
      <c r="J287" s="403">
        <f>J289</f>
        <v>3497.6120000000001</v>
      </c>
      <c r="K287" s="417"/>
      <c r="L287" s="408">
        <v>4000</v>
      </c>
      <c r="M287" s="407"/>
      <c r="N287" s="723">
        <f>N289</f>
        <v>4700</v>
      </c>
      <c r="O287" s="695">
        <f>O289</f>
        <v>48</v>
      </c>
      <c r="P287" s="403">
        <f>P289</f>
        <v>816.12</v>
      </c>
    </row>
    <row r="288" spans="1:256" ht="51" hidden="1" x14ac:dyDescent="0.2">
      <c r="A288" s="32"/>
      <c r="B288" s="58" t="s">
        <v>190</v>
      </c>
      <c r="C288" s="9"/>
      <c r="D288" s="88" t="s">
        <v>15</v>
      </c>
      <c r="E288" s="9" t="s">
        <v>13</v>
      </c>
      <c r="F288" s="9" t="s">
        <v>189</v>
      </c>
      <c r="G288" s="9"/>
      <c r="H288" s="9"/>
      <c r="I288" s="9" t="s">
        <v>13</v>
      </c>
      <c r="J288" s="407"/>
      <c r="K288" s="407"/>
      <c r="L288" s="407"/>
      <c r="M288" s="407"/>
      <c r="N288" s="726"/>
      <c r="O288" s="680"/>
      <c r="P288" s="407"/>
    </row>
    <row r="289" spans="1:17" x14ac:dyDescent="0.2">
      <c r="A289" s="32"/>
      <c r="B289" s="58" t="s">
        <v>39</v>
      </c>
      <c r="C289" s="9"/>
      <c r="D289" s="88"/>
      <c r="E289" s="9"/>
      <c r="F289" s="9" t="s">
        <v>189</v>
      </c>
      <c r="G289" s="9" t="s">
        <v>26</v>
      </c>
      <c r="H289" s="9" t="s">
        <v>455</v>
      </c>
      <c r="I289" s="9" t="s">
        <v>480</v>
      </c>
      <c r="J289" s="403">
        <v>3497.6120000000001</v>
      </c>
      <c r="K289" s="407"/>
      <c r="L289" s="407"/>
      <c r="M289" s="407"/>
      <c r="N289" s="723">
        <v>4700</v>
      </c>
      <c r="O289" s="695">
        <v>48</v>
      </c>
      <c r="P289" s="403">
        <v>816.12</v>
      </c>
    </row>
    <row r="290" spans="1:17" ht="42" customHeight="1" x14ac:dyDescent="0.2">
      <c r="A290" s="91">
        <v>7</v>
      </c>
      <c r="B290" s="132" t="s">
        <v>907</v>
      </c>
      <c r="C290" s="9"/>
      <c r="D290" s="34" t="s">
        <v>15</v>
      </c>
      <c r="E290" s="34" t="s">
        <v>32</v>
      </c>
      <c r="F290" s="34" t="s">
        <v>188</v>
      </c>
      <c r="G290" s="131"/>
      <c r="H290" s="131"/>
      <c r="I290" s="34"/>
      <c r="J290" s="51">
        <f>J291</f>
        <v>7617.2000000000007</v>
      </c>
      <c r="K290" s="131"/>
      <c r="L290" s="51">
        <f>L292+L295</f>
        <v>7617.2</v>
      </c>
      <c r="M290" s="418">
        <f>M292+M295</f>
        <v>7463.8</v>
      </c>
      <c r="N290" s="50">
        <f>N291</f>
        <v>28849.945999999996</v>
      </c>
      <c r="O290" s="205">
        <f>O291</f>
        <v>32518.875</v>
      </c>
      <c r="P290" s="51">
        <f>P291</f>
        <v>31004.17</v>
      </c>
    </row>
    <row r="291" spans="1:17" ht="56.45" customHeight="1" x14ac:dyDescent="0.2">
      <c r="A291" s="91"/>
      <c r="B291" s="431" t="s">
        <v>187</v>
      </c>
      <c r="C291" s="9"/>
      <c r="D291" s="34"/>
      <c r="E291" s="34"/>
      <c r="F291" s="9" t="s">
        <v>186</v>
      </c>
      <c r="G291" s="131"/>
      <c r="H291" s="131"/>
      <c r="I291" s="34"/>
      <c r="J291" s="47">
        <f>J292+J295</f>
        <v>7617.2000000000007</v>
      </c>
      <c r="K291" s="131"/>
      <c r="L291" s="51"/>
      <c r="M291" s="418"/>
      <c r="N291" s="46">
        <f>N292+N295</f>
        <v>28849.945999999996</v>
      </c>
      <c r="O291" s="703">
        <f>O292+O295</f>
        <v>32518.875</v>
      </c>
      <c r="P291" s="47">
        <f>P292+P295</f>
        <v>31004.17</v>
      </c>
    </row>
    <row r="292" spans="1:17" ht="38.25" x14ac:dyDescent="0.2">
      <c r="A292" s="32"/>
      <c r="B292" s="49" t="s">
        <v>185</v>
      </c>
      <c r="C292" s="9"/>
      <c r="D292" s="34" t="s">
        <v>15</v>
      </c>
      <c r="E292" s="34" t="s">
        <v>32</v>
      </c>
      <c r="F292" s="9" t="s">
        <v>184</v>
      </c>
      <c r="G292" s="9"/>
      <c r="H292" s="9"/>
      <c r="I292" s="34"/>
      <c r="J292" s="403">
        <f>J293</f>
        <v>5253.4660000000003</v>
      </c>
      <c r="K292" s="407"/>
      <c r="L292" s="407">
        <f>L293</f>
        <v>5406.2</v>
      </c>
      <c r="M292" s="407">
        <f>M293</f>
        <v>5230.3</v>
      </c>
      <c r="N292" s="723">
        <f>N293</f>
        <v>6219.4609999999993</v>
      </c>
      <c r="O292" s="695">
        <f>O293</f>
        <v>10043.379999999999</v>
      </c>
      <c r="P292" s="403">
        <f>P293</f>
        <v>6288.7259999999997</v>
      </c>
    </row>
    <row r="293" spans="1:17" ht="25.15" customHeight="1" x14ac:dyDescent="0.2">
      <c r="A293" s="32"/>
      <c r="B293" s="15" t="s">
        <v>4</v>
      </c>
      <c r="C293" s="9"/>
      <c r="D293" s="9" t="s">
        <v>15</v>
      </c>
      <c r="E293" s="9" t="s">
        <v>32</v>
      </c>
      <c r="F293" s="9" t="s">
        <v>184</v>
      </c>
      <c r="G293" s="9" t="s">
        <v>1</v>
      </c>
      <c r="H293" s="9"/>
      <c r="I293" s="9"/>
      <c r="J293" s="403">
        <f>J294</f>
        <v>5253.4660000000003</v>
      </c>
      <c r="K293" s="407"/>
      <c r="L293" s="403">
        <v>5406.2</v>
      </c>
      <c r="M293" s="403">
        <v>5230.3</v>
      </c>
      <c r="N293" s="723">
        <f>N294</f>
        <v>6219.4609999999993</v>
      </c>
      <c r="O293" s="695">
        <f>O294</f>
        <v>10043.379999999999</v>
      </c>
      <c r="P293" s="403">
        <f>P294</f>
        <v>6288.7259999999997</v>
      </c>
    </row>
    <row r="294" spans="1:17" x14ac:dyDescent="0.2">
      <c r="A294" s="32"/>
      <c r="B294" s="16" t="s">
        <v>34</v>
      </c>
      <c r="C294" s="9"/>
      <c r="D294" s="9"/>
      <c r="E294" s="9"/>
      <c r="F294" s="9" t="s">
        <v>184</v>
      </c>
      <c r="G294" s="9" t="s">
        <v>1</v>
      </c>
      <c r="H294" s="9" t="s">
        <v>455</v>
      </c>
      <c r="I294" s="9" t="s">
        <v>487</v>
      </c>
      <c r="J294" s="403">
        <v>5253.4660000000003</v>
      </c>
      <c r="K294" s="407"/>
      <c r="L294" s="403"/>
      <c r="M294" s="403"/>
      <c r="N294" s="723">
        <f>2739.765+2287.696+472+720</f>
        <v>6219.4609999999993</v>
      </c>
      <c r="O294" s="695">
        <v>10043.379999999999</v>
      </c>
      <c r="P294" s="403">
        <v>6288.7259999999997</v>
      </c>
    </row>
    <row r="295" spans="1:17" ht="38.25" x14ac:dyDescent="0.2">
      <c r="A295" s="32"/>
      <c r="B295" s="49" t="s">
        <v>183</v>
      </c>
      <c r="C295" s="9"/>
      <c r="D295" s="34" t="s">
        <v>15</v>
      </c>
      <c r="E295" s="34" t="s">
        <v>32</v>
      </c>
      <c r="F295" s="9" t="s">
        <v>182</v>
      </c>
      <c r="G295" s="9"/>
      <c r="H295" s="9"/>
      <c r="I295" s="34"/>
      <c r="J295" s="403">
        <f>J296</f>
        <v>2363.7339999999999</v>
      </c>
      <c r="K295" s="406"/>
      <c r="L295" s="406">
        <f>L296</f>
        <v>2211</v>
      </c>
      <c r="M295" s="406">
        <f>M296</f>
        <v>2233.5</v>
      </c>
      <c r="N295" s="723">
        <f>N296</f>
        <v>22630.484999999997</v>
      </c>
      <c r="O295" s="695">
        <f>O296</f>
        <v>22475.494999999999</v>
      </c>
      <c r="P295" s="403">
        <f>P296</f>
        <v>24715.444</v>
      </c>
    </row>
    <row r="296" spans="1:17" ht="25.15" customHeight="1" x14ac:dyDescent="0.2">
      <c r="A296" s="32"/>
      <c r="B296" s="15" t="s">
        <v>4</v>
      </c>
      <c r="C296" s="9"/>
      <c r="D296" s="9" t="s">
        <v>15</v>
      </c>
      <c r="E296" s="9" t="s">
        <v>32</v>
      </c>
      <c r="F296" s="9" t="s">
        <v>182</v>
      </c>
      <c r="G296" s="9" t="s">
        <v>1</v>
      </c>
      <c r="H296" s="9"/>
      <c r="I296" s="9"/>
      <c r="J296" s="403">
        <f>J298</f>
        <v>2363.7339999999999</v>
      </c>
      <c r="K296" s="406"/>
      <c r="L296" s="406">
        <v>2211</v>
      </c>
      <c r="M296" s="406">
        <v>2233.5</v>
      </c>
      <c r="N296" s="723">
        <f>N298</f>
        <v>22630.484999999997</v>
      </c>
      <c r="O296" s="695">
        <f>O298</f>
        <v>22475.494999999999</v>
      </c>
      <c r="P296" s="403">
        <f>P298</f>
        <v>24715.444</v>
      </c>
    </row>
    <row r="297" spans="1:17" ht="18.600000000000001" hidden="1" customHeight="1" x14ac:dyDescent="0.2">
      <c r="A297" s="32"/>
      <c r="B297" s="86"/>
      <c r="C297" s="9"/>
      <c r="D297" s="9"/>
      <c r="E297" s="9"/>
      <c r="F297" s="9"/>
      <c r="G297" s="9"/>
      <c r="H297" s="9"/>
      <c r="I297" s="9"/>
      <c r="J297" s="403"/>
      <c r="K297" s="406"/>
      <c r="L297" s="406"/>
      <c r="M297" s="406"/>
      <c r="N297" s="723"/>
      <c r="O297" s="695"/>
      <c r="P297" s="403"/>
    </row>
    <row r="298" spans="1:17" x14ac:dyDescent="0.2">
      <c r="A298" s="32"/>
      <c r="B298" s="16" t="s">
        <v>34</v>
      </c>
      <c r="C298" s="9"/>
      <c r="D298" s="9"/>
      <c r="E298" s="9"/>
      <c r="F298" s="9" t="s">
        <v>182</v>
      </c>
      <c r="G298" s="9" t="s">
        <v>1</v>
      </c>
      <c r="H298" s="9" t="s">
        <v>455</v>
      </c>
      <c r="I298" s="9" t="s">
        <v>487</v>
      </c>
      <c r="J298" s="403">
        <v>2363.7339999999999</v>
      </c>
      <c r="K298" s="406"/>
      <c r="L298" s="406"/>
      <c r="M298" s="406"/>
      <c r="N298" s="723">
        <f>21991.152+639.333</f>
        <v>22630.484999999997</v>
      </c>
      <c r="O298" s="695">
        <v>22475.494999999999</v>
      </c>
      <c r="P298" s="403">
        <v>24715.444</v>
      </c>
      <c r="Q298" s="930"/>
    </row>
    <row r="299" spans="1:17" ht="63.75" x14ac:dyDescent="0.2">
      <c r="A299" s="91">
        <v>8</v>
      </c>
      <c r="B299" s="135" t="s">
        <v>908</v>
      </c>
      <c r="C299" s="9"/>
      <c r="D299" s="9"/>
      <c r="E299" s="9"/>
      <c r="F299" s="34" t="s">
        <v>181</v>
      </c>
      <c r="G299" s="9"/>
      <c r="H299" s="9"/>
      <c r="I299" s="9"/>
      <c r="J299" s="403"/>
      <c r="K299" s="406"/>
      <c r="L299" s="406"/>
      <c r="M299" s="406"/>
      <c r="N299" s="736">
        <f>N300</f>
        <v>10748.93</v>
      </c>
      <c r="O299" s="704">
        <f>O300</f>
        <v>3670.8</v>
      </c>
      <c r="P299" s="406">
        <f>P300</f>
        <v>4037.88</v>
      </c>
    </row>
    <row r="300" spans="1:17" ht="38.25" x14ac:dyDescent="0.2">
      <c r="A300" s="32"/>
      <c r="B300" s="429" t="s">
        <v>180</v>
      </c>
      <c r="C300" s="9"/>
      <c r="D300" s="9"/>
      <c r="E300" s="9"/>
      <c r="F300" s="9" t="s">
        <v>179</v>
      </c>
      <c r="G300" s="9"/>
      <c r="H300" s="9"/>
      <c r="I300" s="9"/>
      <c r="J300" s="403"/>
      <c r="K300" s="406"/>
      <c r="L300" s="406"/>
      <c r="M300" s="406"/>
      <c r="N300" s="723">
        <f>N304+N301</f>
        <v>10748.93</v>
      </c>
      <c r="O300" s="695">
        <f>O304+O301</f>
        <v>3670.8</v>
      </c>
      <c r="P300" s="403">
        <f>P304+P301</f>
        <v>4037.88</v>
      </c>
    </row>
    <row r="301" spans="1:17" ht="38.25" x14ac:dyDescent="0.2">
      <c r="A301" s="32"/>
      <c r="B301" s="431" t="s">
        <v>23</v>
      </c>
      <c r="C301" s="9"/>
      <c r="D301" s="9"/>
      <c r="E301" s="9"/>
      <c r="F301" s="9" t="s">
        <v>178</v>
      </c>
      <c r="G301" s="9"/>
      <c r="H301" s="9"/>
      <c r="I301" s="9"/>
      <c r="J301" s="403"/>
      <c r="K301" s="406"/>
      <c r="L301" s="406"/>
      <c r="M301" s="406"/>
      <c r="N301" s="723">
        <f t="shared" ref="N301:P302" si="32">N302</f>
        <v>3250.8</v>
      </c>
      <c r="O301" s="695">
        <f t="shared" si="32"/>
        <v>3268.201</v>
      </c>
      <c r="P301" s="403">
        <f t="shared" si="32"/>
        <v>3595.0210000000002</v>
      </c>
    </row>
    <row r="302" spans="1:17" ht="25.5" x14ac:dyDescent="0.2">
      <c r="A302" s="32"/>
      <c r="B302" s="15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403"/>
      <c r="K302" s="406"/>
      <c r="L302" s="406"/>
      <c r="M302" s="406"/>
      <c r="N302" s="723">
        <f t="shared" si="32"/>
        <v>3250.8</v>
      </c>
      <c r="O302" s="695">
        <f t="shared" si="32"/>
        <v>3268.201</v>
      </c>
      <c r="P302" s="403">
        <f t="shared" si="32"/>
        <v>3595.0210000000002</v>
      </c>
    </row>
    <row r="303" spans="1:17" x14ac:dyDescent="0.2">
      <c r="A303" s="32"/>
      <c r="B303" s="16" t="s">
        <v>39</v>
      </c>
      <c r="C303" s="9"/>
      <c r="D303" s="9"/>
      <c r="E303" s="9"/>
      <c r="F303" s="9" t="s">
        <v>178</v>
      </c>
      <c r="G303" s="9" t="s">
        <v>1</v>
      </c>
      <c r="H303" s="9" t="s">
        <v>455</v>
      </c>
      <c r="I303" s="9" t="s">
        <v>480</v>
      </c>
      <c r="J303" s="403"/>
      <c r="K303" s="406"/>
      <c r="L303" s="406"/>
      <c r="M303" s="406"/>
      <c r="N303" s="723">
        <v>3250.8</v>
      </c>
      <c r="O303" s="695">
        <v>3268.201</v>
      </c>
      <c r="P303" s="403">
        <v>3595.0210000000002</v>
      </c>
    </row>
    <row r="304" spans="1:17" ht="25.5" x14ac:dyDescent="0.2">
      <c r="A304" s="32"/>
      <c r="B304" s="437" t="s">
        <v>40</v>
      </c>
      <c r="C304" s="9"/>
      <c r="D304" s="9"/>
      <c r="E304" s="9"/>
      <c r="F304" s="9" t="s">
        <v>177</v>
      </c>
      <c r="G304" s="9"/>
      <c r="H304" s="9"/>
      <c r="I304" s="9"/>
      <c r="J304" s="403"/>
      <c r="K304" s="406"/>
      <c r="L304" s="406"/>
      <c r="M304" s="406"/>
      <c r="N304" s="723">
        <f t="shared" ref="N304:P305" si="33">N305</f>
        <v>7498.13</v>
      </c>
      <c r="O304" s="695">
        <f t="shared" si="33"/>
        <v>402.59899999999999</v>
      </c>
      <c r="P304" s="403">
        <f t="shared" si="33"/>
        <v>442.85899999999998</v>
      </c>
    </row>
    <row r="305" spans="1:16" ht="25.5" x14ac:dyDescent="0.2">
      <c r="A305" s="32"/>
      <c r="B305" s="15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403"/>
      <c r="K305" s="406"/>
      <c r="L305" s="406"/>
      <c r="M305" s="406"/>
      <c r="N305" s="723">
        <f t="shared" si="33"/>
        <v>7498.13</v>
      </c>
      <c r="O305" s="695">
        <f t="shared" si="33"/>
        <v>402.59899999999999</v>
      </c>
      <c r="P305" s="403">
        <f t="shared" si="33"/>
        <v>442.85899999999998</v>
      </c>
    </row>
    <row r="306" spans="1:16" x14ac:dyDescent="0.2">
      <c r="A306" s="32"/>
      <c r="B306" s="16" t="s">
        <v>39</v>
      </c>
      <c r="C306" s="9"/>
      <c r="D306" s="9"/>
      <c r="E306" s="9"/>
      <c r="F306" s="9" t="s">
        <v>177</v>
      </c>
      <c r="G306" s="9" t="s">
        <v>1</v>
      </c>
      <c r="H306" s="9" t="s">
        <v>455</v>
      </c>
      <c r="I306" s="9" t="s">
        <v>480</v>
      </c>
      <c r="J306" s="403"/>
      <c r="K306" s="406"/>
      <c r="L306" s="406"/>
      <c r="M306" s="406"/>
      <c r="N306" s="723">
        <f>7106.03+392.1</f>
        <v>7498.13</v>
      </c>
      <c r="O306" s="695">
        <v>402.59899999999999</v>
      </c>
      <c r="P306" s="403">
        <v>442.85899999999998</v>
      </c>
    </row>
    <row r="307" spans="1:16" ht="38.25" x14ac:dyDescent="0.2">
      <c r="A307" s="91">
        <v>9</v>
      </c>
      <c r="B307" s="135" t="s">
        <v>856</v>
      </c>
      <c r="C307" s="9"/>
      <c r="D307" s="9"/>
      <c r="E307" s="9"/>
      <c r="F307" s="834" t="s">
        <v>460</v>
      </c>
      <c r="G307" s="834" t="s">
        <v>106</v>
      </c>
      <c r="H307" s="834"/>
      <c r="I307" s="9"/>
      <c r="J307" s="403"/>
      <c r="K307" s="406"/>
      <c r="L307" s="406"/>
      <c r="M307" s="406"/>
      <c r="N307" s="840">
        <f>N308+N314</f>
        <v>127.21300000000001</v>
      </c>
      <c r="O307" s="695"/>
      <c r="P307" s="403"/>
    </row>
    <row r="308" spans="1:16" ht="13.5" x14ac:dyDescent="0.2">
      <c r="A308" s="32"/>
      <c r="B308" s="832" t="s">
        <v>844</v>
      </c>
      <c r="C308" s="9"/>
      <c r="D308" s="9"/>
      <c r="E308" s="9"/>
      <c r="F308" s="835" t="s">
        <v>849</v>
      </c>
      <c r="G308" s="837"/>
      <c r="H308" s="837"/>
      <c r="I308" s="9"/>
      <c r="J308" s="403"/>
      <c r="K308" s="406"/>
      <c r="L308" s="406"/>
      <c r="M308" s="406"/>
      <c r="N308" s="841">
        <f t="shared" ref="N308:N318" si="34">N309</f>
        <v>102.349</v>
      </c>
      <c r="O308" s="695"/>
      <c r="P308" s="403"/>
    </row>
    <row r="309" spans="1:16" ht="25.5" x14ac:dyDescent="0.2">
      <c r="A309" s="32"/>
      <c r="B309" s="148" t="s">
        <v>845</v>
      </c>
      <c r="C309" s="9"/>
      <c r="D309" s="9"/>
      <c r="E309" s="9"/>
      <c r="F309" s="835" t="s">
        <v>850</v>
      </c>
      <c r="G309" s="838"/>
      <c r="H309" s="838"/>
      <c r="I309" s="9"/>
      <c r="J309" s="403"/>
      <c r="K309" s="406"/>
      <c r="L309" s="406"/>
      <c r="M309" s="406"/>
      <c r="N309" s="841">
        <f t="shared" si="34"/>
        <v>102.349</v>
      </c>
      <c r="O309" s="695"/>
      <c r="P309" s="403"/>
    </row>
    <row r="310" spans="1:16" ht="41.45" customHeight="1" x14ac:dyDescent="0.2">
      <c r="A310" s="32"/>
      <c r="B310" s="104" t="s">
        <v>846</v>
      </c>
      <c r="C310" s="9"/>
      <c r="D310" s="9"/>
      <c r="E310" s="9"/>
      <c r="F310" s="835" t="s">
        <v>851</v>
      </c>
      <c r="G310" s="839"/>
      <c r="H310" s="839"/>
      <c r="I310" s="9"/>
      <c r="J310" s="403"/>
      <c r="K310" s="406"/>
      <c r="L310" s="406"/>
      <c r="M310" s="406"/>
      <c r="N310" s="841">
        <f t="shared" si="34"/>
        <v>102.349</v>
      </c>
      <c r="O310" s="695"/>
      <c r="P310" s="403"/>
    </row>
    <row r="311" spans="1:16" x14ac:dyDescent="0.2">
      <c r="A311" s="32"/>
      <c r="B311" s="833" t="s">
        <v>847</v>
      </c>
      <c r="C311" s="9"/>
      <c r="D311" s="9"/>
      <c r="E311" s="9"/>
      <c r="F311" s="839" t="s">
        <v>851</v>
      </c>
      <c r="G311" s="836" t="s">
        <v>855</v>
      </c>
      <c r="H311" s="836"/>
      <c r="I311" s="9"/>
      <c r="J311" s="403"/>
      <c r="K311" s="406"/>
      <c r="L311" s="406"/>
      <c r="M311" s="406"/>
      <c r="N311" s="841">
        <f t="shared" si="34"/>
        <v>102.349</v>
      </c>
      <c r="O311" s="695"/>
      <c r="P311" s="403"/>
    </row>
    <row r="312" spans="1:16" ht="22.5" x14ac:dyDescent="0.2">
      <c r="A312" s="32"/>
      <c r="B312" s="833" t="s">
        <v>80</v>
      </c>
      <c r="C312" s="9"/>
      <c r="D312" s="9"/>
      <c r="E312" s="9"/>
      <c r="F312" s="839" t="s">
        <v>851</v>
      </c>
      <c r="G312" s="836" t="s">
        <v>77</v>
      </c>
      <c r="H312" s="836"/>
      <c r="I312" s="9"/>
      <c r="J312" s="403"/>
      <c r="K312" s="406"/>
      <c r="L312" s="406"/>
      <c r="M312" s="406"/>
      <c r="N312" s="841">
        <f t="shared" si="34"/>
        <v>102.349</v>
      </c>
      <c r="O312" s="695"/>
      <c r="P312" s="403"/>
    </row>
    <row r="313" spans="1:16" x14ac:dyDescent="0.2">
      <c r="A313" s="32"/>
      <c r="B313" s="833" t="s">
        <v>45</v>
      </c>
      <c r="C313" s="9"/>
      <c r="D313" s="9"/>
      <c r="E313" s="9"/>
      <c r="F313" s="839" t="s">
        <v>851</v>
      </c>
      <c r="G313" s="836" t="s">
        <v>77</v>
      </c>
      <c r="H313" s="836" t="s">
        <v>488</v>
      </c>
      <c r="I313" s="9" t="s">
        <v>487</v>
      </c>
      <c r="J313" s="403"/>
      <c r="K313" s="406"/>
      <c r="L313" s="406"/>
      <c r="M313" s="406"/>
      <c r="N313" s="841">
        <v>102.349</v>
      </c>
      <c r="O313" s="695"/>
      <c r="P313" s="403"/>
    </row>
    <row r="314" spans="1:16" ht="40.5" x14ac:dyDescent="0.2">
      <c r="A314" s="32"/>
      <c r="B314" s="832" t="s">
        <v>848</v>
      </c>
      <c r="C314" s="9"/>
      <c r="D314" s="9"/>
      <c r="E314" s="9"/>
      <c r="F314" s="835" t="s">
        <v>852</v>
      </c>
      <c r="G314" s="837"/>
      <c r="H314" s="837"/>
      <c r="I314" s="9"/>
      <c r="J314" s="403"/>
      <c r="K314" s="406"/>
      <c r="L314" s="406"/>
      <c r="M314" s="406"/>
      <c r="N314" s="841">
        <f t="shared" si="34"/>
        <v>24.864000000000001</v>
      </c>
      <c r="O314" s="695"/>
      <c r="P314" s="403"/>
    </row>
    <row r="315" spans="1:16" ht="25.5" x14ac:dyDescent="0.2">
      <c r="A315" s="32"/>
      <c r="B315" s="148" t="s">
        <v>845</v>
      </c>
      <c r="C315" s="9"/>
      <c r="D315" s="9"/>
      <c r="E315" s="9"/>
      <c r="F315" s="835" t="s">
        <v>853</v>
      </c>
      <c r="G315" s="838"/>
      <c r="H315" s="838"/>
      <c r="I315" s="9"/>
      <c r="J315" s="403"/>
      <c r="K315" s="406"/>
      <c r="L315" s="406"/>
      <c r="M315" s="406"/>
      <c r="N315" s="841">
        <f t="shared" si="34"/>
        <v>24.864000000000001</v>
      </c>
      <c r="O315" s="695"/>
      <c r="P315" s="403"/>
    </row>
    <row r="316" spans="1:16" ht="38.25" x14ac:dyDescent="0.2">
      <c r="A316" s="32"/>
      <c r="B316" s="104" t="s">
        <v>846</v>
      </c>
      <c r="C316" s="9"/>
      <c r="D316" s="9"/>
      <c r="E316" s="9"/>
      <c r="F316" s="835" t="s">
        <v>854</v>
      </c>
      <c r="G316" s="839"/>
      <c r="H316" s="839"/>
      <c r="I316" s="9"/>
      <c r="J316" s="403"/>
      <c r="K316" s="406"/>
      <c r="L316" s="406"/>
      <c r="M316" s="406"/>
      <c r="N316" s="841">
        <f t="shared" si="34"/>
        <v>24.864000000000001</v>
      </c>
      <c r="O316" s="695"/>
      <c r="P316" s="403"/>
    </row>
    <row r="317" spans="1:16" x14ac:dyDescent="0.2">
      <c r="A317" s="32"/>
      <c r="B317" s="833" t="s">
        <v>847</v>
      </c>
      <c r="C317" s="9"/>
      <c r="D317" s="9"/>
      <c r="E317" s="9"/>
      <c r="F317" s="835" t="s">
        <v>854</v>
      </c>
      <c r="G317" s="836" t="s">
        <v>855</v>
      </c>
      <c r="H317" s="836"/>
      <c r="I317" s="9"/>
      <c r="J317" s="403"/>
      <c r="K317" s="406"/>
      <c r="L317" s="406"/>
      <c r="M317" s="406"/>
      <c r="N317" s="841">
        <f t="shared" si="34"/>
        <v>24.864000000000001</v>
      </c>
      <c r="O317" s="695"/>
      <c r="P317" s="403"/>
    </row>
    <row r="318" spans="1:16" ht="22.5" x14ac:dyDescent="0.2">
      <c r="A318" s="32"/>
      <c r="B318" s="833" t="s">
        <v>80</v>
      </c>
      <c r="C318" s="9"/>
      <c r="D318" s="9"/>
      <c r="E318" s="9"/>
      <c r="F318" s="839" t="s">
        <v>854</v>
      </c>
      <c r="G318" s="836" t="s">
        <v>77</v>
      </c>
      <c r="H318" s="836"/>
      <c r="I318" s="9"/>
      <c r="J318" s="403"/>
      <c r="K318" s="406"/>
      <c r="L318" s="406"/>
      <c r="M318" s="406"/>
      <c r="N318" s="841">
        <f t="shared" si="34"/>
        <v>24.864000000000001</v>
      </c>
      <c r="O318" s="695"/>
      <c r="P318" s="403"/>
    </row>
    <row r="319" spans="1:16" x14ac:dyDescent="0.2">
      <c r="A319" s="32"/>
      <c r="B319" s="833" t="s">
        <v>45</v>
      </c>
      <c r="C319" s="9"/>
      <c r="D319" s="9"/>
      <c r="E319" s="9"/>
      <c r="F319" s="839" t="s">
        <v>854</v>
      </c>
      <c r="G319" s="836" t="s">
        <v>77</v>
      </c>
      <c r="H319" s="836" t="s">
        <v>488</v>
      </c>
      <c r="I319" s="9" t="s">
        <v>487</v>
      </c>
      <c r="J319" s="403"/>
      <c r="K319" s="406"/>
      <c r="L319" s="406"/>
      <c r="M319" s="406"/>
      <c r="N319" s="841">
        <v>24.864000000000001</v>
      </c>
      <c r="O319" s="695"/>
      <c r="P319" s="403"/>
    </row>
    <row r="320" spans="1:16" hidden="1" x14ac:dyDescent="0.2">
      <c r="A320" s="32"/>
      <c r="B320" s="106"/>
      <c r="C320" s="9"/>
      <c r="D320" s="9"/>
      <c r="E320" s="9"/>
      <c r="F320" s="9"/>
      <c r="G320" s="9"/>
      <c r="H320" s="9"/>
      <c r="I320" s="9"/>
      <c r="J320" s="403"/>
      <c r="K320" s="406"/>
      <c r="L320" s="406"/>
      <c r="M320" s="406"/>
      <c r="N320" s="723"/>
      <c r="O320" s="695"/>
      <c r="P320" s="403"/>
    </row>
    <row r="321" spans="1:24" hidden="1" x14ac:dyDescent="0.2">
      <c r="A321" s="32"/>
      <c r="B321" s="106"/>
      <c r="C321" s="9"/>
      <c r="D321" s="9"/>
      <c r="E321" s="9"/>
      <c r="F321" s="9"/>
      <c r="G321" s="9"/>
      <c r="H321" s="9"/>
      <c r="I321" s="9"/>
      <c r="J321" s="403"/>
      <c r="K321" s="406"/>
      <c r="L321" s="406"/>
      <c r="M321" s="406"/>
      <c r="N321" s="723"/>
      <c r="O321" s="695"/>
      <c r="P321" s="403"/>
    </row>
    <row r="322" spans="1:24" hidden="1" x14ac:dyDescent="0.2">
      <c r="A322" s="32"/>
      <c r="B322" s="106"/>
      <c r="C322" s="9"/>
      <c r="D322" s="9"/>
      <c r="E322" s="9"/>
      <c r="F322" s="9"/>
      <c r="G322" s="9"/>
      <c r="H322" s="9"/>
      <c r="I322" s="9"/>
      <c r="J322" s="403"/>
      <c r="K322" s="406"/>
      <c r="L322" s="406"/>
      <c r="M322" s="406"/>
      <c r="N322" s="723"/>
      <c r="O322" s="695"/>
      <c r="P322" s="403"/>
    </row>
    <row r="323" spans="1:24" ht="55.15" hidden="1" customHeight="1" x14ac:dyDescent="0.2">
      <c r="A323" s="91">
        <v>9</v>
      </c>
      <c r="B323" s="134" t="s">
        <v>176</v>
      </c>
      <c r="C323" s="34"/>
      <c r="D323" s="94" t="s">
        <v>15</v>
      </c>
      <c r="E323" s="34" t="s">
        <v>32</v>
      </c>
      <c r="F323" s="34" t="s">
        <v>175</v>
      </c>
      <c r="G323" s="131"/>
      <c r="H323" s="131"/>
      <c r="I323" s="34"/>
      <c r="J323" s="51">
        <f>J324</f>
        <v>3000</v>
      </c>
      <c r="K323" s="51"/>
      <c r="L323" s="51">
        <f>L325</f>
        <v>6008.35</v>
      </c>
      <c r="M323" s="51">
        <f>M325</f>
        <v>8515.7049999999999</v>
      </c>
      <c r="N323" s="50">
        <f t="shared" ref="N323:P325" si="35">N324</f>
        <v>0</v>
      </c>
      <c r="O323" s="205">
        <f t="shared" si="35"/>
        <v>3500</v>
      </c>
      <c r="P323" s="51">
        <f t="shared" si="35"/>
        <v>3500</v>
      </c>
    </row>
    <row r="324" spans="1:24" ht="51" hidden="1" x14ac:dyDescent="0.2">
      <c r="A324" s="91"/>
      <c r="B324" s="431" t="s">
        <v>174</v>
      </c>
      <c r="C324" s="34"/>
      <c r="D324" s="94"/>
      <c r="E324" s="34"/>
      <c r="F324" s="9" t="s">
        <v>173</v>
      </c>
      <c r="G324" s="48"/>
      <c r="H324" s="48"/>
      <c r="I324" s="9"/>
      <c r="J324" s="47">
        <f>J325</f>
        <v>3000</v>
      </c>
      <c r="K324" s="51"/>
      <c r="L324" s="51"/>
      <c r="M324" s="51"/>
      <c r="N324" s="46">
        <f t="shared" si="35"/>
        <v>0</v>
      </c>
      <c r="O324" s="703">
        <f t="shared" si="35"/>
        <v>3500</v>
      </c>
      <c r="P324" s="47">
        <f t="shared" si="35"/>
        <v>3500</v>
      </c>
    </row>
    <row r="325" spans="1:24" ht="25.5" hidden="1" x14ac:dyDescent="0.2">
      <c r="A325" s="32"/>
      <c r="B325" s="133" t="s">
        <v>172</v>
      </c>
      <c r="C325" s="9"/>
      <c r="D325" s="88" t="s">
        <v>15</v>
      </c>
      <c r="E325" s="9" t="s">
        <v>32</v>
      </c>
      <c r="F325" s="9" t="s">
        <v>159</v>
      </c>
      <c r="G325" s="9"/>
      <c r="H325" s="9"/>
      <c r="I325" s="9"/>
      <c r="J325" s="403">
        <f>J326</f>
        <v>3000</v>
      </c>
      <c r="K325" s="407"/>
      <c r="L325" s="406">
        <f>L326</f>
        <v>6008.35</v>
      </c>
      <c r="M325" s="406">
        <f>M326</f>
        <v>8515.7049999999999</v>
      </c>
      <c r="N325" s="723">
        <f t="shared" si="35"/>
        <v>0</v>
      </c>
      <c r="O325" s="695">
        <f t="shared" si="35"/>
        <v>3500</v>
      </c>
      <c r="P325" s="403">
        <f t="shared" si="35"/>
        <v>3500</v>
      </c>
    </row>
    <row r="326" spans="1:24" ht="12.6" hidden="1" customHeight="1" x14ac:dyDescent="0.2">
      <c r="A326" s="32"/>
      <c r="B326" s="86" t="s">
        <v>16</v>
      </c>
      <c r="C326" s="9"/>
      <c r="D326" s="88" t="s">
        <v>15</v>
      </c>
      <c r="E326" s="9" t="s">
        <v>32</v>
      </c>
      <c r="F326" s="9" t="s">
        <v>159</v>
      </c>
      <c r="G326" s="9" t="s">
        <v>1</v>
      </c>
      <c r="H326" s="9"/>
      <c r="I326" s="9"/>
      <c r="J326" s="403">
        <f>J332</f>
        <v>3000</v>
      </c>
      <c r="K326" s="407"/>
      <c r="L326" s="406">
        <v>6008.35</v>
      </c>
      <c r="M326" s="406">
        <v>8515.7049999999999</v>
      </c>
      <c r="N326" s="723">
        <f>N332</f>
        <v>0</v>
      </c>
      <c r="O326" s="695">
        <f>O332</f>
        <v>3500</v>
      </c>
      <c r="P326" s="403">
        <f>P332</f>
        <v>3500</v>
      </c>
    </row>
    <row r="327" spans="1:24" ht="44.25" hidden="1" customHeight="1" x14ac:dyDescent="0.2">
      <c r="A327" s="32"/>
      <c r="B327" s="52" t="s">
        <v>171</v>
      </c>
      <c r="C327" s="9"/>
      <c r="D327" s="34" t="s">
        <v>168</v>
      </c>
      <c r="E327" s="34" t="s">
        <v>166</v>
      </c>
      <c r="F327" s="34" t="s">
        <v>170</v>
      </c>
      <c r="G327" s="131"/>
      <c r="H327" s="131"/>
      <c r="I327" s="34" t="s">
        <v>166</v>
      </c>
      <c r="J327" s="48"/>
      <c r="K327" s="131"/>
      <c r="L327" s="2"/>
      <c r="M327" s="24"/>
      <c r="N327" s="737"/>
      <c r="O327" s="705"/>
      <c r="P327" s="48"/>
    </row>
    <row r="328" spans="1:24" ht="38.25" hidden="1" x14ac:dyDescent="0.2">
      <c r="A328" s="32"/>
      <c r="B328" s="49" t="s">
        <v>169</v>
      </c>
      <c r="C328" s="9"/>
      <c r="D328" s="9" t="s">
        <v>168</v>
      </c>
      <c r="E328" s="9" t="s">
        <v>166</v>
      </c>
      <c r="F328" s="9" t="s">
        <v>167</v>
      </c>
      <c r="G328" s="88"/>
      <c r="H328" s="88"/>
      <c r="I328" s="9" t="s">
        <v>166</v>
      </c>
      <c r="J328" s="405"/>
      <c r="K328" s="405"/>
      <c r="L328" s="405"/>
      <c r="M328" s="405"/>
      <c r="N328" s="725"/>
      <c r="O328" s="411"/>
      <c r="P328" s="405"/>
    </row>
    <row r="329" spans="1:24" ht="42.75" hidden="1" customHeight="1" x14ac:dyDescent="0.2">
      <c r="A329" s="32"/>
      <c r="B329" s="132" t="s">
        <v>165</v>
      </c>
      <c r="C329" s="34"/>
      <c r="D329" s="94" t="s">
        <v>15</v>
      </c>
      <c r="E329" s="34" t="s">
        <v>13</v>
      </c>
      <c r="F329" s="34" t="s">
        <v>164</v>
      </c>
      <c r="G329" s="131"/>
      <c r="H329" s="131"/>
      <c r="I329" s="34" t="s">
        <v>13</v>
      </c>
      <c r="J329" s="48"/>
      <c r="K329" s="130"/>
      <c r="L329" s="2"/>
      <c r="M329" s="13"/>
      <c r="N329" s="737"/>
      <c r="O329" s="705"/>
      <c r="P329" s="48"/>
    </row>
    <row r="330" spans="1:24" ht="72.75" hidden="1" customHeight="1" x14ac:dyDescent="0.2">
      <c r="A330" s="32"/>
      <c r="B330" s="49" t="s">
        <v>163</v>
      </c>
      <c r="C330" s="9"/>
      <c r="D330" s="88" t="s">
        <v>15</v>
      </c>
      <c r="E330" s="9" t="s">
        <v>13</v>
      </c>
      <c r="F330" s="9" t="s">
        <v>162</v>
      </c>
      <c r="G330" s="9"/>
      <c r="H330" s="9"/>
      <c r="I330" s="9" t="s">
        <v>13</v>
      </c>
      <c r="J330" s="405"/>
      <c r="K330" s="407"/>
      <c r="L330" s="407"/>
      <c r="M330" s="407"/>
      <c r="N330" s="725"/>
      <c r="O330" s="411"/>
      <c r="P330" s="405"/>
    </row>
    <row r="331" spans="1:24" ht="57" hidden="1" customHeight="1" x14ac:dyDescent="0.2">
      <c r="A331" s="32"/>
      <c r="B331" s="58" t="s">
        <v>161</v>
      </c>
      <c r="C331" s="34"/>
      <c r="D331" s="88" t="s">
        <v>15</v>
      </c>
      <c r="E331" s="9" t="s">
        <v>13</v>
      </c>
      <c r="F331" s="9" t="s">
        <v>160</v>
      </c>
      <c r="G331" s="9"/>
      <c r="H331" s="9"/>
      <c r="I331" s="9" t="s">
        <v>13</v>
      </c>
      <c r="J331" s="405"/>
      <c r="K331" s="407"/>
      <c r="L331" s="407"/>
      <c r="M331" s="407"/>
      <c r="N331" s="725"/>
      <c r="O331" s="411"/>
      <c r="P331" s="405"/>
    </row>
    <row r="332" spans="1:24" hidden="1" x14ac:dyDescent="0.2">
      <c r="A332" s="32"/>
      <c r="B332" s="16" t="s">
        <v>34</v>
      </c>
      <c r="C332" s="9"/>
      <c r="D332" s="88" t="s">
        <v>15</v>
      </c>
      <c r="E332" s="9" t="s">
        <v>32</v>
      </c>
      <c r="F332" s="9" t="s">
        <v>159</v>
      </c>
      <c r="G332" s="9" t="s">
        <v>1</v>
      </c>
      <c r="H332" s="9" t="s">
        <v>455</v>
      </c>
      <c r="I332" s="9" t="s">
        <v>487</v>
      </c>
      <c r="J332" s="403">
        <v>3000</v>
      </c>
      <c r="K332" s="407"/>
      <c r="L332" s="406">
        <v>6008.35</v>
      </c>
      <c r="M332" s="406">
        <v>8515.7049999999999</v>
      </c>
      <c r="N332" s="723"/>
      <c r="O332" s="695">
        <v>3500</v>
      </c>
      <c r="P332" s="403">
        <v>3500</v>
      </c>
    </row>
    <row r="333" spans="1:24" ht="25.9" customHeight="1" x14ac:dyDescent="0.2">
      <c r="A333" s="32"/>
      <c r="B333" s="129" t="s">
        <v>158</v>
      </c>
      <c r="C333" s="34"/>
      <c r="D333" s="88"/>
      <c r="E333" s="9"/>
      <c r="F333" s="9"/>
      <c r="G333" s="9"/>
      <c r="H333" s="9"/>
      <c r="I333" s="9"/>
      <c r="J333" s="438">
        <f>J334+J405+J415</f>
        <v>47038.588000000003</v>
      </c>
      <c r="K333" s="407"/>
      <c r="L333" s="406">
        <f>L334+L405+L415</f>
        <v>28148.264999999999</v>
      </c>
      <c r="M333" s="406">
        <f>M334+M405+M415</f>
        <v>29104.548000000003</v>
      </c>
      <c r="N333" s="738">
        <f>N334+N405+N415</f>
        <v>34762.766000000003</v>
      </c>
      <c r="O333" s="706">
        <f>O334+O405+O415</f>
        <v>22983.125000000004</v>
      </c>
      <c r="P333" s="438">
        <f>P334+P405+P415</f>
        <v>24438.730000000003</v>
      </c>
    </row>
    <row r="334" spans="1:24" s="83" customFormat="1" ht="38.25" x14ac:dyDescent="0.2">
      <c r="A334" s="91">
        <v>10</v>
      </c>
      <c r="B334" s="126" t="s">
        <v>126</v>
      </c>
      <c r="C334" s="118"/>
      <c r="D334" s="89" t="s">
        <v>69</v>
      </c>
      <c r="E334" s="89" t="s">
        <v>112</v>
      </c>
      <c r="F334" s="113" t="s">
        <v>157</v>
      </c>
      <c r="G334" s="118"/>
      <c r="H334" s="118"/>
      <c r="I334" s="89"/>
      <c r="J334" s="439">
        <f>J341+J400+J371+J374+J378+J385+J382</f>
        <v>14363.046000000004</v>
      </c>
      <c r="K334" s="401"/>
      <c r="L334" s="401">
        <f>L341+L368+L371+L374+L378+L385+L392</f>
        <v>14872.082</v>
      </c>
      <c r="M334" s="401">
        <f>M341+M368+M371+M374+M378+M385+M392</f>
        <v>15828.365000000002</v>
      </c>
      <c r="N334" s="739">
        <f>N344+N345+N348+N350+N357+N360+N365+N384+N387+N389+N404+N395+N335</f>
        <v>19429.613000000001</v>
      </c>
      <c r="O334" s="707">
        <f>O344+O345+O348+O350+O357+O360+O365+O384+O387+O389+O404+O395</f>
        <v>18352.710000000003</v>
      </c>
      <c r="P334" s="439">
        <f>P344+P345+P348+P350+P357+P360+P365+P384+P387+P389+P404+P395</f>
        <v>19433.080000000002</v>
      </c>
      <c r="Q334" s="84"/>
      <c r="R334" s="84"/>
      <c r="S334" s="84"/>
      <c r="T334" s="84"/>
      <c r="U334" s="84"/>
      <c r="V334" s="84"/>
      <c r="W334" s="84"/>
      <c r="X334" s="84"/>
    </row>
    <row r="335" spans="1:24" s="83" customFormat="1" ht="33.75" x14ac:dyDescent="0.2">
      <c r="A335" s="91"/>
      <c r="B335" s="283" t="s">
        <v>861</v>
      </c>
      <c r="C335" s="118"/>
      <c r="D335" s="89"/>
      <c r="E335" s="89"/>
      <c r="F335" s="112" t="s">
        <v>587</v>
      </c>
      <c r="G335" s="119"/>
      <c r="H335" s="119"/>
      <c r="I335" s="33"/>
      <c r="J335" s="439"/>
      <c r="K335" s="401"/>
      <c r="L335" s="401"/>
      <c r="M335" s="401"/>
      <c r="N335" s="740">
        <f>N336</f>
        <v>1627.578</v>
      </c>
      <c r="O335" s="707"/>
      <c r="P335" s="439"/>
      <c r="Q335" s="84"/>
      <c r="R335" s="84"/>
      <c r="S335" s="84"/>
      <c r="T335" s="84"/>
      <c r="U335" s="84"/>
      <c r="V335" s="84"/>
      <c r="W335" s="84"/>
      <c r="X335" s="84"/>
    </row>
    <row r="336" spans="1:24" s="83" customFormat="1" x14ac:dyDescent="0.2">
      <c r="A336" s="91"/>
      <c r="B336" s="283" t="s">
        <v>571</v>
      </c>
      <c r="C336" s="118"/>
      <c r="D336" s="89"/>
      <c r="E336" s="89"/>
      <c r="F336" s="112" t="s">
        <v>586</v>
      </c>
      <c r="G336" s="119"/>
      <c r="H336" s="119"/>
      <c r="I336" s="33"/>
      <c r="J336" s="439"/>
      <c r="K336" s="401"/>
      <c r="L336" s="401"/>
      <c r="M336" s="401"/>
      <c r="N336" s="740">
        <f>N337</f>
        <v>1627.578</v>
      </c>
      <c r="O336" s="707"/>
      <c r="P336" s="439"/>
      <c r="Q336" s="84"/>
      <c r="R336" s="84"/>
      <c r="S336" s="84"/>
      <c r="T336" s="84"/>
      <c r="U336" s="84"/>
      <c r="V336" s="84"/>
      <c r="W336" s="84"/>
      <c r="X336" s="84"/>
    </row>
    <row r="337" spans="1:24" s="83" customFormat="1" ht="22.5" x14ac:dyDescent="0.2">
      <c r="A337" s="91"/>
      <c r="B337" s="283" t="s">
        <v>862</v>
      </c>
      <c r="C337" s="118"/>
      <c r="D337" s="89"/>
      <c r="E337" s="89"/>
      <c r="F337" s="113" t="s">
        <v>582</v>
      </c>
      <c r="G337" s="119"/>
      <c r="H337" s="119"/>
      <c r="I337" s="33"/>
      <c r="J337" s="439"/>
      <c r="K337" s="401"/>
      <c r="L337" s="401"/>
      <c r="M337" s="401"/>
      <c r="N337" s="739">
        <f>N338</f>
        <v>1627.578</v>
      </c>
      <c r="O337" s="707"/>
      <c r="P337" s="439"/>
      <c r="Q337" s="84"/>
      <c r="R337" s="84"/>
      <c r="S337" s="84"/>
      <c r="T337" s="84"/>
      <c r="U337" s="84"/>
      <c r="V337" s="84"/>
      <c r="W337" s="84"/>
      <c r="X337" s="84"/>
    </row>
    <row r="338" spans="1:24" s="83" customFormat="1" ht="22.5" x14ac:dyDescent="0.2">
      <c r="A338" s="91"/>
      <c r="B338" s="282" t="s">
        <v>560</v>
      </c>
      <c r="C338" s="118"/>
      <c r="D338" s="89"/>
      <c r="E338" s="89"/>
      <c r="F338" s="112" t="s">
        <v>582</v>
      </c>
      <c r="G338" s="119">
        <v>120</v>
      </c>
      <c r="H338" s="119"/>
      <c r="I338" s="33"/>
      <c r="J338" s="439"/>
      <c r="K338" s="401"/>
      <c r="L338" s="401"/>
      <c r="M338" s="401"/>
      <c r="N338" s="740">
        <f>N339</f>
        <v>1627.578</v>
      </c>
      <c r="O338" s="707"/>
      <c r="P338" s="439"/>
      <c r="Q338" s="84"/>
      <c r="R338" s="84"/>
      <c r="S338" s="84"/>
      <c r="T338" s="84"/>
      <c r="U338" s="84"/>
      <c r="V338" s="84"/>
      <c r="W338" s="84"/>
      <c r="X338" s="84"/>
    </row>
    <row r="339" spans="1:24" s="83" customFormat="1" ht="22.5" x14ac:dyDescent="0.2">
      <c r="A339" s="91"/>
      <c r="B339" s="283" t="s">
        <v>589</v>
      </c>
      <c r="C339" s="118"/>
      <c r="D339" s="89"/>
      <c r="E339" s="89"/>
      <c r="F339" s="112" t="s">
        <v>582</v>
      </c>
      <c r="G339" s="119">
        <v>120</v>
      </c>
      <c r="H339" s="9" t="s">
        <v>448</v>
      </c>
      <c r="I339" s="33" t="s">
        <v>480</v>
      </c>
      <c r="J339" s="439"/>
      <c r="K339" s="401"/>
      <c r="L339" s="401"/>
      <c r="M339" s="401"/>
      <c r="N339" s="730">
        <v>1627.578</v>
      </c>
      <c r="O339" s="707"/>
      <c r="P339" s="439"/>
      <c r="Q339" s="84"/>
      <c r="R339" s="84"/>
      <c r="S339" s="84"/>
      <c r="T339" s="84"/>
      <c r="U339" s="84"/>
      <c r="V339" s="84"/>
      <c r="W339" s="84"/>
      <c r="X339" s="84"/>
    </row>
    <row r="340" spans="1:24" s="83" customFormat="1" ht="38.25" x14ac:dyDescent="0.2">
      <c r="A340" s="91"/>
      <c r="B340" s="429" t="s">
        <v>156</v>
      </c>
      <c r="C340" s="118"/>
      <c r="D340" s="89"/>
      <c r="E340" s="89"/>
      <c r="F340" s="112" t="s">
        <v>155</v>
      </c>
      <c r="G340" s="118"/>
      <c r="H340" s="118"/>
      <c r="I340" s="89"/>
      <c r="J340" s="440">
        <f>J334</f>
        <v>14363.046000000004</v>
      </c>
      <c r="K340" s="401"/>
      <c r="L340" s="401"/>
      <c r="M340" s="401"/>
      <c r="N340" s="740">
        <f>N334</f>
        <v>19429.613000000001</v>
      </c>
      <c r="O340" s="708">
        <f>O334</f>
        <v>18352.710000000003</v>
      </c>
      <c r="P340" s="440">
        <f>P334</f>
        <v>19433.080000000002</v>
      </c>
      <c r="Q340" s="84"/>
      <c r="R340" s="84"/>
      <c r="S340" s="84"/>
      <c r="T340" s="84"/>
      <c r="U340" s="84"/>
      <c r="V340" s="84"/>
      <c r="W340" s="84"/>
      <c r="X340" s="84"/>
    </row>
    <row r="341" spans="1:24" s="83" customFormat="1" x14ac:dyDescent="0.2">
      <c r="A341" s="85"/>
      <c r="B341" s="429" t="s">
        <v>109</v>
      </c>
      <c r="C341" s="118"/>
      <c r="D341" s="33" t="s">
        <v>69</v>
      </c>
      <c r="E341" s="33" t="s">
        <v>112</v>
      </c>
      <c r="F341" s="112" t="s">
        <v>154</v>
      </c>
      <c r="G341" s="118"/>
      <c r="H341" s="118"/>
      <c r="I341" s="33"/>
      <c r="J341" s="402">
        <f>J343+J346+J356+J359+J364</f>
        <v>12462.203000000003</v>
      </c>
      <c r="K341" s="400"/>
      <c r="L341" s="401">
        <f>L343+L346</f>
        <v>12437.288999999999</v>
      </c>
      <c r="M341" s="401">
        <f>M343+M346</f>
        <v>13307.900000000001</v>
      </c>
      <c r="N341" s="731">
        <f>N343+N346+N356+N359+N364</f>
        <v>15497.144</v>
      </c>
      <c r="O341" s="700">
        <f>O343+O346+O356+O359+O364</f>
        <v>15466.985000000001</v>
      </c>
      <c r="P341" s="402">
        <f>P343+P346+P356+P359+P364</f>
        <v>16326.328000000001</v>
      </c>
      <c r="Q341" s="84"/>
      <c r="R341" s="84"/>
      <c r="S341" s="84"/>
      <c r="T341" s="84"/>
      <c r="U341" s="84"/>
      <c r="V341" s="84"/>
      <c r="W341" s="84"/>
      <c r="X341" s="84"/>
    </row>
    <row r="342" spans="1:24" s="83" customFormat="1" x14ac:dyDescent="0.2">
      <c r="A342" s="85"/>
      <c r="B342" s="441" t="s">
        <v>153</v>
      </c>
      <c r="C342" s="118"/>
      <c r="D342" s="33"/>
      <c r="E342" s="33"/>
      <c r="F342" s="113" t="s">
        <v>152</v>
      </c>
      <c r="G342" s="118"/>
      <c r="H342" s="118"/>
      <c r="I342" s="89"/>
      <c r="J342" s="401">
        <f>J341</f>
        <v>12462.203000000003</v>
      </c>
      <c r="K342" s="400"/>
      <c r="L342" s="401"/>
      <c r="M342" s="401"/>
      <c r="N342" s="724">
        <f>N341</f>
        <v>15497.144</v>
      </c>
      <c r="O342" s="696">
        <f>O341</f>
        <v>15466.985000000001</v>
      </c>
      <c r="P342" s="401">
        <f>P341</f>
        <v>16326.328000000001</v>
      </c>
      <c r="Q342" s="84"/>
      <c r="R342" s="84"/>
      <c r="S342" s="84"/>
      <c r="T342" s="84"/>
      <c r="U342" s="84"/>
      <c r="V342" s="84"/>
      <c r="W342" s="84"/>
      <c r="X342" s="84"/>
    </row>
    <row r="343" spans="1:24" s="83" customFormat="1" ht="22.15" customHeight="1" x14ac:dyDescent="0.2">
      <c r="A343" s="85"/>
      <c r="B343" s="86" t="s">
        <v>7</v>
      </c>
      <c r="C343" s="118"/>
      <c r="D343" s="33"/>
      <c r="E343" s="33"/>
      <c r="F343" s="112" t="s">
        <v>152</v>
      </c>
      <c r="G343" s="119">
        <v>120</v>
      </c>
      <c r="H343" s="119"/>
      <c r="I343" s="89"/>
      <c r="J343" s="402">
        <f>J344+J345</f>
        <v>8197.5570000000007</v>
      </c>
      <c r="K343" s="400"/>
      <c r="L343" s="401">
        <f>L344+L345</f>
        <v>9181.8719999999994</v>
      </c>
      <c r="M343" s="401">
        <f>M344+M345</f>
        <v>9824.6040000000012</v>
      </c>
      <c r="N343" s="731">
        <f>N344+N345</f>
        <v>10432.886</v>
      </c>
      <c r="O343" s="700">
        <f>O344+O345</f>
        <v>9671.2350000000006</v>
      </c>
      <c r="P343" s="402">
        <f>P344+P345</f>
        <v>10737.36</v>
      </c>
      <c r="Q343" s="84"/>
      <c r="R343" s="84"/>
      <c r="S343" s="84"/>
      <c r="T343" s="84"/>
      <c r="U343" s="84"/>
      <c r="V343" s="84"/>
      <c r="W343" s="84"/>
      <c r="X343" s="84"/>
    </row>
    <row r="344" spans="1:24" s="83" customFormat="1" ht="41.45" customHeight="1" x14ac:dyDescent="0.2">
      <c r="A344" s="85"/>
      <c r="B344" s="95" t="s">
        <v>114</v>
      </c>
      <c r="C344" s="118"/>
      <c r="D344" s="33" t="s">
        <v>69</v>
      </c>
      <c r="E344" s="33" t="s">
        <v>112</v>
      </c>
      <c r="F344" s="112" t="s">
        <v>152</v>
      </c>
      <c r="G344" s="119">
        <v>120</v>
      </c>
      <c r="H344" s="9" t="s">
        <v>448</v>
      </c>
      <c r="I344" s="33" t="s">
        <v>487</v>
      </c>
      <c r="J344" s="402">
        <f>807.519+241.455</f>
        <v>1048.9739999999999</v>
      </c>
      <c r="K344" s="401"/>
      <c r="L344" s="403">
        <v>1378.2239999999999</v>
      </c>
      <c r="M344" s="121">
        <v>1474.6990000000001</v>
      </c>
      <c r="N344" s="731">
        <v>786.16700000000003</v>
      </c>
      <c r="O344" s="700">
        <v>672.428</v>
      </c>
      <c r="P344" s="402">
        <v>739.67200000000003</v>
      </c>
      <c r="Q344" s="84"/>
      <c r="R344" s="84"/>
      <c r="S344" s="84"/>
      <c r="T344" s="84"/>
      <c r="U344" s="84"/>
      <c r="V344" s="84"/>
      <c r="W344" s="84"/>
      <c r="X344" s="84"/>
    </row>
    <row r="345" spans="1:24" ht="41.45" customHeight="1" x14ac:dyDescent="0.2">
      <c r="A345" s="32"/>
      <c r="B345" s="100" t="s">
        <v>105</v>
      </c>
      <c r="C345" s="88"/>
      <c r="D345" s="88" t="s">
        <v>69</v>
      </c>
      <c r="E345" s="88" t="s">
        <v>103</v>
      </c>
      <c r="F345" s="112" t="s">
        <v>152</v>
      </c>
      <c r="G345" s="88">
        <v>120</v>
      </c>
      <c r="H345" s="9" t="s">
        <v>448</v>
      </c>
      <c r="I345" s="33" t="s">
        <v>445</v>
      </c>
      <c r="J345" s="403">
        <f>5450.283+1.2+1697.1</f>
        <v>7148.5830000000005</v>
      </c>
      <c r="K345" s="403"/>
      <c r="L345" s="403">
        <v>7803.6480000000001</v>
      </c>
      <c r="M345" s="442">
        <v>8349.9050000000007</v>
      </c>
      <c r="N345" s="723">
        <f>7358.558+84.6+2203.561</f>
        <v>9646.719000000001</v>
      </c>
      <c r="O345" s="695">
        <v>8998.8070000000007</v>
      </c>
      <c r="P345" s="403">
        <v>9997.6880000000001</v>
      </c>
    </row>
    <row r="346" spans="1:24" s="83" customFormat="1" ht="29.45" hidden="1" customHeight="1" x14ac:dyDescent="0.2">
      <c r="A346" s="85"/>
      <c r="B346" s="15" t="s">
        <v>4</v>
      </c>
      <c r="C346" s="118"/>
      <c r="D346" s="33" t="s">
        <v>69</v>
      </c>
      <c r="E346" s="33" t="s">
        <v>112</v>
      </c>
      <c r="F346" s="112" t="s">
        <v>152</v>
      </c>
      <c r="G346" s="119">
        <v>240</v>
      </c>
      <c r="H346" s="119"/>
      <c r="I346" s="89"/>
      <c r="J346" s="402">
        <f>J348+J350</f>
        <v>3612.3460000000005</v>
      </c>
      <c r="K346" s="400"/>
      <c r="L346" s="400">
        <f>L348+L350</f>
        <v>3255.4169999999999</v>
      </c>
      <c r="M346" s="400">
        <f>M348+M350</f>
        <v>3483.2959999999998</v>
      </c>
      <c r="N346" s="731">
        <f>N348+N350</f>
        <v>4728.2479999999996</v>
      </c>
      <c r="O346" s="700">
        <f>O348+O350</f>
        <v>5795.75</v>
      </c>
      <c r="P346" s="402">
        <f>P348+P350</f>
        <v>5588.9679999999998</v>
      </c>
      <c r="Q346" s="84"/>
      <c r="R346" s="84"/>
      <c r="S346" s="84"/>
      <c r="T346" s="84"/>
      <c r="U346" s="84"/>
      <c r="V346" s="84"/>
      <c r="W346" s="84"/>
      <c r="X346" s="84"/>
    </row>
    <row r="347" spans="1:24" s="83" customFormat="1" ht="28.9" hidden="1" customHeight="1" x14ac:dyDescent="0.2">
      <c r="A347" s="85"/>
      <c r="B347" s="15" t="s">
        <v>4</v>
      </c>
      <c r="C347" s="118"/>
      <c r="D347" s="33"/>
      <c r="E347" s="33"/>
      <c r="F347" s="112" t="s">
        <v>152</v>
      </c>
      <c r="G347" s="119">
        <v>240</v>
      </c>
      <c r="H347" s="119"/>
      <c r="I347" s="33"/>
      <c r="J347" s="402">
        <f>J348</f>
        <v>1338.8210000000001</v>
      </c>
      <c r="K347" s="400"/>
      <c r="L347" s="400"/>
      <c r="M347" s="400"/>
      <c r="N347" s="731">
        <f>N348</f>
        <v>1365.819</v>
      </c>
      <c r="O347" s="700">
        <f>O348</f>
        <v>1199.08</v>
      </c>
      <c r="P347" s="402">
        <f>P348</f>
        <v>1171.8689999999999</v>
      </c>
      <c r="Q347" s="84"/>
      <c r="R347" s="84"/>
      <c r="S347" s="84"/>
      <c r="T347" s="84"/>
      <c r="U347" s="84"/>
      <c r="V347" s="84"/>
      <c r="W347" s="84"/>
      <c r="X347" s="84"/>
    </row>
    <row r="348" spans="1:24" s="83" customFormat="1" ht="43.15" customHeight="1" x14ac:dyDescent="0.2">
      <c r="A348" s="85"/>
      <c r="B348" s="95" t="s">
        <v>114</v>
      </c>
      <c r="C348" s="118"/>
      <c r="D348" s="33"/>
      <c r="E348" s="33"/>
      <c r="F348" s="112" t="s">
        <v>152</v>
      </c>
      <c r="G348" s="119">
        <v>240</v>
      </c>
      <c r="H348" s="9" t="s">
        <v>448</v>
      </c>
      <c r="I348" s="33" t="s">
        <v>487</v>
      </c>
      <c r="J348" s="402">
        <f>2387.795-1048.974</f>
        <v>1338.8210000000001</v>
      </c>
      <c r="K348" s="400"/>
      <c r="L348" s="404">
        <v>906.91</v>
      </c>
      <c r="M348" s="404">
        <v>970.39300000000003</v>
      </c>
      <c r="N348" s="731">
        <f>1729.395-330-33.576</f>
        <v>1365.819</v>
      </c>
      <c r="O348" s="700">
        <v>1199.08</v>
      </c>
      <c r="P348" s="402">
        <v>1171.8689999999999</v>
      </c>
      <c r="Q348" s="931"/>
      <c r="R348" s="84"/>
      <c r="S348" s="84"/>
      <c r="T348" s="84"/>
      <c r="U348" s="84"/>
      <c r="V348" s="84"/>
      <c r="W348" s="84"/>
      <c r="X348" s="84"/>
    </row>
    <row r="349" spans="1:24" s="83" customFormat="1" ht="27" customHeight="1" x14ac:dyDescent="0.2">
      <c r="A349" s="85"/>
      <c r="B349" s="15" t="s">
        <v>4</v>
      </c>
      <c r="C349" s="118"/>
      <c r="D349" s="33"/>
      <c r="E349" s="33"/>
      <c r="F349" s="112" t="s">
        <v>152</v>
      </c>
      <c r="G349" s="88">
        <v>240</v>
      </c>
      <c r="H349" s="88"/>
      <c r="I349" s="88"/>
      <c r="J349" s="403">
        <f>J350</f>
        <v>2273.5250000000001</v>
      </c>
      <c r="K349" s="400"/>
      <c r="L349" s="404"/>
      <c r="M349" s="404"/>
      <c r="N349" s="723">
        <f>N350</f>
        <v>3362.4290000000001</v>
      </c>
      <c r="O349" s="695">
        <f>O350</f>
        <v>4596.67</v>
      </c>
      <c r="P349" s="403">
        <f>P350</f>
        <v>4417.0990000000002</v>
      </c>
      <c r="Q349" s="932"/>
      <c r="R349" s="84"/>
      <c r="S349" s="84"/>
      <c r="T349" s="84"/>
      <c r="U349" s="84"/>
      <c r="V349" s="84"/>
      <c r="W349" s="84"/>
      <c r="X349" s="84"/>
    </row>
    <row r="350" spans="1:24" ht="39" customHeight="1" x14ac:dyDescent="0.2">
      <c r="A350" s="32"/>
      <c r="B350" s="100" t="s">
        <v>105</v>
      </c>
      <c r="C350" s="88"/>
      <c r="D350" s="88" t="s">
        <v>69</v>
      </c>
      <c r="E350" s="88" t="s">
        <v>103</v>
      </c>
      <c r="F350" s="112" t="s">
        <v>152</v>
      </c>
      <c r="G350" s="88">
        <v>240</v>
      </c>
      <c r="H350" s="9" t="s">
        <v>448</v>
      </c>
      <c r="I350" s="33" t="s">
        <v>445</v>
      </c>
      <c r="J350" s="403">
        <v>2273.5250000000001</v>
      </c>
      <c r="K350" s="403"/>
      <c r="L350" s="443">
        <v>2348.5070000000001</v>
      </c>
      <c r="M350" s="444">
        <v>2512.9029999999998</v>
      </c>
      <c r="N350" s="723">
        <f>3400.429-38</f>
        <v>3362.4290000000001</v>
      </c>
      <c r="O350" s="695">
        <v>4596.67</v>
      </c>
      <c r="P350" s="403">
        <v>4417.0990000000002</v>
      </c>
    </row>
    <row r="351" spans="1:24" ht="21" hidden="1" customHeight="1" x14ac:dyDescent="0.2">
      <c r="A351" s="32"/>
      <c r="B351" s="86"/>
      <c r="C351" s="88"/>
      <c r="D351" s="88"/>
      <c r="E351" s="88"/>
      <c r="F351" s="88"/>
      <c r="G351" s="88"/>
      <c r="H351" s="88"/>
      <c r="I351" s="88"/>
      <c r="J351" s="403"/>
      <c r="K351" s="403"/>
      <c r="L351" s="403"/>
      <c r="M351" s="405"/>
      <c r="N351" s="723"/>
      <c r="O351" s="695"/>
      <c r="P351" s="403"/>
    </row>
    <row r="352" spans="1:24" ht="21" hidden="1" customHeight="1" x14ac:dyDescent="0.2">
      <c r="A352" s="32"/>
      <c r="B352" s="86" t="s">
        <v>16</v>
      </c>
      <c r="C352" s="88"/>
      <c r="D352" s="88" t="s">
        <v>69</v>
      </c>
      <c r="E352" s="88" t="s">
        <v>103</v>
      </c>
      <c r="F352" s="88">
        <v>9100004</v>
      </c>
      <c r="G352" s="88">
        <v>240</v>
      </c>
      <c r="H352" s="88"/>
      <c r="I352" s="88" t="s">
        <v>103</v>
      </c>
      <c r="J352" s="403">
        <v>2215.5729999999999</v>
      </c>
      <c r="K352" s="403"/>
      <c r="L352" s="403">
        <f>J352*106%</f>
        <v>2348.50738</v>
      </c>
      <c r="M352" s="405">
        <f>L352*107%</f>
        <v>2512.9028966000001</v>
      </c>
      <c r="N352" s="723">
        <v>2215.5729999999999</v>
      </c>
      <c r="O352" s="695">
        <v>2215.5729999999999</v>
      </c>
      <c r="P352" s="403">
        <v>2215.5729999999999</v>
      </c>
    </row>
    <row r="353" spans="1:16" ht="21" hidden="1" customHeight="1" x14ac:dyDescent="0.2">
      <c r="A353" s="32"/>
      <c r="B353" s="86"/>
      <c r="C353" s="88"/>
      <c r="D353" s="88"/>
      <c r="E353" s="88"/>
      <c r="F353" s="88"/>
      <c r="G353" s="88"/>
      <c r="H353" s="88"/>
      <c r="I353" s="88"/>
      <c r="J353" s="403"/>
      <c r="K353" s="403"/>
      <c r="L353" s="403"/>
      <c r="M353" s="405"/>
      <c r="N353" s="723"/>
      <c r="O353" s="695"/>
      <c r="P353" s="403"/>
    </row>
    <row r="354" spans="1:16" ht="21" hidden="1" customHeight="1" x14ac:dyDescent="0.2">
      <c r="A354" s="32"/>
      <c r="B354" s="86"/>
      <c r="C354" s="88"/>
      <c r="D354" s="88"/>
      <c r="E354" s="88"/>
      <c r="F354" s="88">
        <v>9100004</v>
      </c>
      <c r="G354" s="88"/>
      <c r="H354" s="88"/>
      <c r="I354" s="88" t="s">
        <v>103</v>
      </c>
      <c r="J354" s="403" t="e">
        <f>#REF!+J350</f>
        <v>#REF!</v>
      </c>
      <c r="K354" s="403"/>
      <c r="L354" s="403" t="e">
        <f>#REF!+L350</f>
        <v>#REF!</v>
      </c>
      <c r="M354" s="405" t="e">
        <f>#REF!+M350</f>
        <v>#REF!</v>
      </c>
      <c r="N354" s="723" t="e">
        <f>#REF!+N350</f>
        <v>#REF!</v>
      </c>
      <c r="O354" s="695" t="e">
        <f>#REF!+O350</f>
        <v>#REF!</v>
      </c>
      <c r="P354" s="403" t="e">
        <f>#REF!+P350</f>
        <v>#REF!</v>
      </c>
    </row>
    <row r="355" spans="1:16" ht="38.25" x14ac:dyDescent="0.2">
      <c r="A355" s="32"/>
      <c r="B355" s="95" t="s">
        <v>151</v>
      </c>
      <c r="C355" s="88"/>
      <c r="D355" s="88"/>
      <c r="E355" s="88"/>
      <c r="F355" s="113" t="s">
        <v>611</v>
      </c>
      <c r="G355" s="94"/>
      <c r="H355" s="94"/>
      <c r="I355" s="94"/>
      <c r="J355" s="406">
        <f>J356</f>
        <v>179.7</v>
      </c>
      <c r="K355" s="406"/>
      <c r="L355" s="406"/>
      <c r="M355" s="407"/>
      <c r="N355" s="736">
        <f t="shared" ref="N355:P356" si="36">N356</f>
        <v>47.31</v>
      </c>
      <c r="O355" s="704">
        <f t="shared" si="36"/>
        <v>0</v>
      </c>
      <c r="P355" s="406">
        <f t="shared" si="36"/>
        <v>0</v>
      </c>
    </row>
    <row r="356" spans="1:16" x14ac:dyDescent="0.2">
      <c r="A356" s="32"/>
      <c r="B356" s="95" t="s">
        <v>123</v>
      </c>
      <c r="C356" s="88"/>
      <c r="D356" s="88"/>
      <c r="E356" s="88"/>
      <c r="F356" s="112" t="s">
        <v>611</v>
      </c>
      <c r="G356" s="88">
        <v>540</v>
      </c>
      <c r="H356" s="88"/>
      <c r="I356" s="88"/>
      <c r="J356" s="403">
        <f>J357</f>
        <v>179.7</v>
      </c>
      <c r="K356" s="403"/>
      <c r="L356" s="403"/>
      <c r="M356" s="405"/>
      <c r="N356" s="723">
        <f t="shared" si="36"/>
        <v>47.31</v>
      </c>
      <c r="O356" s="695">
        <f t="shared" si="36"/>
        <v>0</v>
      </c>
      <c r="P356" s="403">
        <f t="shared" si="36"/>
        <v>0</v>
      </c>
    </row>
    <row r="357" spans="1:16" ht="38.25" x14ac:dyDescent="0.2">
      <c r="A357" s="32"/>
      <c r="B357" s="100" t="s">
        <v>105</v>
      </c>
      <c r="C357" s="88"/>
      <c r="D357" s="88"/>
      <c r="E357" s="88"/>
      <c r="F357" s="112" t="s">
        <v>611</v>
      </c>
      <c r="G357" s="88">
        <v>540</v>
      </c>
      <c r="H357" s="9" t="s">
        <v>448</v>
      </c>
      <c r="I357" s="33" t="s">
        <v>445</v>
      </c>
      <c r="J357" s="403">
        <v>179.7</v>
      </c>
      <c r="K357" s="403"/>
      <c r="L357" s="403"/>
      <c r="M357" s="405"/>
      <c r="N357" s="723">
        <v>47.31</v>
      </c>
      <c r="O357" s="695"/>
      <c r="P357" s="403"/>
    </row>
    <row r="358" spans="1:16" ht="38.25" x14ac:dyDescent="0.2">
      <c r="A358" s="32"/>
      <c r="B358" s="445" t="s">
        <v>149</v>
      </c>
      <c r="C358" s="88"/>
      <c r="D358" s="88"/>
      <c r="E358" s="88"/>
      <c r="F358" s="113" t="s">
        <v>148</v>
      </c>
      <c r="G358" s="94"/>
      <c r="H358" s="94"/>
      <c r="I358" s="94"/>
      <c r="J358" s="406">
        <f>J359</f>
        <v>303</v>
      </c>
      <c r="K358" s="406"/>
      <c r="L358" s="406"/>
      <c r="M358" s="407"/>
      <c r="N358" s="736">
        <f t="shared" ref="N358:P359" si="37">N359</f>
        <v>288.7</v>
      </c>
      <c r="O358" s="704">
        <f t="shared" si="37"/>
        <v>0</v>
      </c>
      <c r="P358" s="406">
        <f t="shared" si="37"/>
        <v>0</v>
      </c>
    </row>
    <row r="359" spans="1:16" x14ac:dyDescent="0.2">
      <c r="A359" s="32"/>
      <c r="B359" s="445" t="s">
        <v>130</v>
      </c>
      <c r="C359" s="88"/>
      <c r="D359" s="88"/>
      <c r="E359" s="88"/>
      <c r="F359" s="112" t="s">
        <v>148</v>
      </c>
      <c r="G359" s="88">
        <v>540</v>
      </c>
      <c r="H359" s="88"/>
      <c r="I359" s="88"/>
      <c r="J359" s="403">
        <f>J360</f>
        <v>303</v>
      </c>
      <c r="K359" s="403"/>
      <c r="L359" s="403"/>
      <c r="M359" s="405"/>
      <c r="N359" s="723">
        <f t="shared" si="37"/>
        <v>288.7</v>
      </c>
      <c r="O359" s="695">
        <f t="shared" si="37"/>
        <v>0</v>
      </c>
      <c r="P359" s="403">
        <f t="shared" si="37"/>
        <v>0</v>
      </c>
    </row>
    <row r="360" spans="1:16" ht="38.25" x14ac:dyDescent="0.2">
      <c r="A360" s="32"/>
      <c r="B360" s="100" t="s">
        <v>105</v>
      </c>
      <c r="C360" s="88"/>
      <c r="D360" s="88"/>
      <c r="E360" s="88"/>
      <c r="F360" s="112" t="s">
        <v>148</v>
      </c>
      <c r="G360" s="88">
        <v>540</v>
      </c>
      <c r="H360" s="9" t="s">
        <v>448</v>
      </c>
      <c r="I360" s="33" t="s">
        <v>445</v>
      </c>
      <c r="J360" s="403">
        <v>303</v>
      </c>
      <c r="K360" s="403"/>
      <c r="L360" s="403"/>
      <c r="M360" s="405"/>
      <c r="N360" s="723">
        <v>288.7</v>
      </c>
      <c r="O360" s="695"/>
      <c r="P360" s="403"/>
    </row>
    <row r="361" spans="1:16" ht="38.25" hidden="1" x14ac:dyDescent="0.2">
      <c r="A361" s="32"/>
      <c r="B361" s="431" t="s">
        <v>147</v>
      </c>
      <c r="C361" s="88"/>
      <c r="D361" s="88"/>
      <c r="E361" s="88"/>
      <c r="F361" s="112" t="s">
        <v>146</v>
      </c>
      <c r="G361" s="88">
        <v>540</v>
      </c>
      <c r="H361" s="88"/>
      <c r="I361" s="88"/>
      <c r="J361" s="403"/>
      <c r="K361" s="403"/>
      <c r="L361" s="403"/>
      <c r="M361" s="405"/>
      <c r="N361" s="723"/>
      <c r="O361" s="695"/>
      <c r="P361" s="403"/>
    </row>
    <row r="362" spans="1:16" ht="38.25" hidden="1" x14ac:dyDescent="0.2">
      <c r="A362" s="32"/>
      <c r="B362" s="100" t="s">
        <v>105</v>
      </c>
      <c r="C362" s="88"/>
      <c r="D362" s="88"/>
      <c r="E362" s="88"/>
      <c r="F362" s="112" t="s">
        <v>146</v>
      </c>
      <c r="G362" s="88">
        <v>540</v>
      </c>
      <c r="H362" s="88"/>
      <c r="I362" s="88" t="s">
        <v>103</v>
      </c>
      <c r="J362" s="403"/>
      <c r="K362" s="403"/>
      <c r="L362" s="403"/>
      <c r="M362" s="405"/>
      <c r="N362" s="723"/>
      <c r="O362" s="695"/>
      <c r="P362" s="403"/>
    </row>
    <row r="363" spans="1:16" ht="63.75" hidden="1" x14ac:dyDescent="0.2">
      <c r="A363" s="32"/>
      <c r="B363" s="446" t="s">
        <v>145</v>
      </c>
      <c r="C363" s="88"/>
      <c r="D363" s="88"/>
      <c r="E363" s="88"/>
      <c r="F363" s="113" t="s">
        <v>144</v>
      </c>
      <c r="G363" s="94"/>
      <c r="H363" s="94"/>
      <c r="I363" s="94"/>
      <c r="J363" s="406">
        <f>J364</f>
        <v>169.6</v>
      </c>
      <c r="K363" s="406"/>
      <c r="L363" s="406"/>
      <c r="M363" s="407"/>
      <c r="N363" s="736">
        <f t="shared" ref="N363:P364" si="38">N364</f>
        <v>0</v>
      </c>
      <c r="O363" s="704">
        <f t="shared" si="38"/>
        <v>0</v>
      </c>
      <c r="P363" s="406">
        <f t="shared" si="38"/>
        <v>0</v>
      </c>
    </row>
    <row r="364" spans="1:16" hidden="1" x14ac:dyDescent="0.2">
      <c r="A364" s="32"/>
      <c r="B364" s="446" t="s">
        <v>130</v>
      </c>
      <c r="C364" s="88"/>
      <c r="D364" s="88"/>
      <c r="E364" s="88"/>
      <c r="F364" s="112" t="s">
        <v>144</v>
      </c>
      <c r="G364" s="88">
        <v>540</v>
      </c>
      <c r="H364" s="88"/>
      <c r="I364" s="88"/>
      <c r="J364" s="403">
        <f>J365</f>
        <v>169.6</v>
      </c>
      <c r="K364" s="403"/>
      <c r="L364" s="403"/>
      <c r="M364" s="405"/>
      <c r="N364" s="723">
        <f t="shared" si="38"/>
        <v>0</v>
      </c>
      <c r="O364" s="695">
        <f t="shared" si="38"/>
        <v>0</v>
      </c>
      <c r="P364" s="403">
        <f t="shared" si="38"/>
        <v>0</v>
      </c>
    </row>
    <row r="365" spans="1:16" ht="38.25" hidden="1" x14ac:dyDescent="0.2">
      <c r="A365" s="32"/>
      <c r="B365" s="100" t="s">
        <v>105</v>
      </c>
      <c r="C365" s="88"/>
      <c r="D365" s="88"/>
      <c r="E365" s="88"/>
      <c r="F365" s="112" t="s">
        <v>144</v>
      </c>
      <c r="G365" s="88">
        <v>540</v>
      </c>
      <c r="H365" s="9" t="s">
        <v>448</v>
      </c>
      <c r="I365" s="33" t="s">
        <v>445</v>
      </c>
      <c r="J365" s="403">
        <v>169.6</v>
      </c>
      <c r="K365" s="403"/>
      <c r="L365" s="403"/>
      <c r="M365" s="405"/>
      <c r="N365" s="723">
        <v>0</v>
      </c>
      <c r="O365" s="695"/>
      <c r="P365" s="403"/>
    </row>
    <row r="366" spans="1:16" ht="51" hidden="1" x14ac:dyDescent="0.2">
      <c r="A366" s="32"/>
      <c r="B366" s="429" t="s">
        <v>111</v>
      </c>
      <c r="C366" s="88"/>
      <c r="D366" s="88"/>
      <c r="E366" s="88"/>
      <c r="F366" s="34" t="s">
        <v>110</v>
      </c>
      <c r="G366" s="88"/>
      <c r="H366" s="88"/>
      <c r="I366" s="88"/>
      <c r="J366" s="406">
        <f>J367</f>
        <v>0</v>
      </c>
      <c r="K366" s="403"/>
      <c r="L366" s="403"/>
      <c r="M366" s="405"/>
      <c r="N366" s="736">
        <f t="shared" ref="N366:P369" si="39">N367</f>
        <v>0</v>
      </c>
      <c r="O366" s="704">
        <f t="shared" si="39"/>
        <v>0</v>
      </c>
      <c r="P366" s="406">
        <f t="shared" si="39"/>
        <v>0</v>
      </c>
    </row>
    <row r="367" spans="1:16" ht="21" hidden="1" customHeight="1" x14ac:dyDescent="0.2">
      <c r="A367" s="32"/>
      <c r="B367" s="429" t="s">
        <v>109</v>
      </c>
      <c r="C367" s="88"/>
      <c r="D367" s="88"/>
      <c r="E367" s="88"/>
      <c r="F367" s="9" t="s">
        <v>108</v>
      </c>
      <c r="G367" s="88"/>
      <c r="H367" s="88"/>
      <c r="I367" s="88"/>
      <c r="J367" s="403">
        <f>J368</f>
        <v>0</v>
      </c>
      <c r="K367" s="403"/>
      <c r="L367" s="403"/>
      <c r="M367" s="405"/>
      <c r="N367" s="723">
        <f t="shared" si="39"/>
        <v>0</v>
      </c>
      <c r="O367" s="695">
        <f t="shared" si="39"/>
        <v>0</v>
      </c>
      <c r="P367" s="403">
        <f t="shared" si="39"/>
        <v>0</v>
      </c>
    </row>
    <row r="368" spans="1:16" ht="38.25" hidden="1" x14ac:dyDescent="0.2">
      <c r="A368" s="32"/>
      <c r="B368" s="49" t="s">
        <v>107</v>
      </c>
      <c r="C368" s="88" t="s">
        <v>106</v>
      </c>
      <c r="D368" s="88" t="s">
        <v>69</v>
      </c>
      <c r="E368" s="88" t="s">
        <v>103</v>
      </c>
      <c r="F368" s="9" t="s">
        <v>104</v>
      </c>
      <c r="G368" s="9"/>
      <c r="H368" s="9"/>
      <c r="I368" s="88"/>
      <c r="J368" s="402">
        <f>J369</f>
        <v>0</v>
      </c>
      <c r="K368" s="401"/>
      <c r="L368" s="401">
        <f>L369</f>
        <v>1223.8879999999999</v>
      </c>
      <c r="M368" s="400">
        <f>M369</f>
        <v>1309.56</v>
      </c>
      <c r="N368" s="731">
        <f t="shared" si="39"/>
        <v>0</v>
      </c>
      <c r="O368" s="700">
        <f t="shared" si="39"/>
        <v>0</v>
      </c>
      <c r="P368" s="402">
        <f t="shared" si="39"/>
        <v>0</v>
      </c>
    </row>
    <row r="369" spans="1:16" hidden="1" x14ac:dyDescent="0.2">
      <c r="A369" s="32"/>
      <c r="B369" s="16" t="s">
        <v>7</v>
      </c>
      <c r="C369" s="88"/>
      <c r="D369" s="88" t="s">
        <v>69</v>
      </c>
      <c r="E369" s="88" t="s">
        <v>103</v>
      </c>
      <c r="F369" s="9" t="s">
        <v>104</v>
      </c>
      <c r="G369" s="88">
        <v>120</v>
      </c>
      <c r="H369" s="88"/>
      <c r="I369" s="88"/>
      <c r="J369" s="402">
        <f>J370</f>
        <v>0</v>
      </c>
      <c r="K369" s="402"/>
      <c r="L369" s="403">
        <v>1223.8879999999999</v>
      </c>
      <c r="M369" s="403">
        <v>1309.56</v>
      </c>
      <c r="N369" s="731">
        <f t="shared" si="39"/>
        <v>0</v>
      </c>
      <c r="O369" s="700">
        <f t="shared" si="39"/>
        <v>0</v>
      </c>
      <c r="P369" s="402">
        <f t="shared" si="39"/>
        <v>0</v>
      </c>
    </row>
    <row r="370" spans="1:16" ht="38.25" hidden="1" x14ac:dyDescent="0.2">
      <c r="A370" s="32"/>
      <c r="B370" s="100" t="s">
        <v>105</v>
      </c>
      <c r="C370" s="88"/>
      <c r="D370" s="88"/>
      <c r="E370" s="88"/>
      <c r="F370" s="9" t="s">
        <v>104</v>
      </c>
      <c r="G370" s="88">
        <v>120</v>
      </c>
      <c r="H370" s="88"/>
      <c r="I370" s="88" t="s">
        <v>103</v>
      </c>
      <c r="J370" s="402"/>
      <c r="K370" s="402"/>
      <c r="L370" s="403">
        <v>1223.8879999999999</v>
      </c>
      <c r="M370" s="403">
        <v>1309.56</v>
      </c>
      <c r="N370" s="731"/>
      <c r="O370" s="700"/>
      <c r="P370" s="402"/>
    </row>
    <row r="371" spans="1:16" ht="63.75" hidden="1" x14ac:dyDescent="0.2">
      <c r="A371" s="32"/>
      <c r="B371" s="90" t="s">
        <v>772</v>
      </c>
      <c r="C371" s="88"/>
      <c r="D371" s="88" t="s">
        <v>69</v>
      </c>
      <c r="E371" s="88" t="s">
        <v>103</v>
      </c>
      <c r="F371" s="34" t="s">
        <v>141</v>
      </c>
      <c r="G371" s="9"/>
      <c r="H371" s="9"/>
      <c r="I371" s="88"/>
      <c r="J371" s="407">
        <f>J372</f>
        <v>0</v>
      </c>
      <c r="K371" s="407"/>
      <c r="L371" s="407">
        <f>L372</f>
        <v>171.8</v>
      </c>
      <c r="M371" s="407">
        <f>M372</f>
        <v>171.8</v>
      </c>
      <c r="N371" s="726">
        <f>N372</f>
        <v>0</v>
      </c>
      <c r="O371" s="680">
        <f>O372</f>
        <v>0</v>
      </c>
      <c r="P371" s="407">
        <f>P372</f>
        <v>0</v>
      </c>
    </row>
    <row r="372" spans="1:16" hidden="1" x14ac:dyDescent="0.2">
      <c r="A372" s="32"/>
      <c r="B372" s="16" t="s">
        <v>142</v>
      </c>
      <c r="C372" s="88"/>
      <c r="D372" s="88" t="s">
        <v>69</v>
      </c>
      <c r="E372" s="88" t="s">
        <v>103</v>
      </c>
      <c r="F372" s="9" t="s">
        <v>141</v>
      </c>
      <c r="G372" s="9" t="s">
        <v>140</v>
      </c>
      <c r="H372" s="9"/>
      <c r="I372" s="88"/>
      <c r="J372" s="405">
        <f>J373</f>
        <v>0</v>
      </c>
      <c r="K372" s="405"/>
      <c r="L372" s="405">
        <v>171.8</v>
      </c>
      <c r="M372" s="405">
        <v>171.8</v>
      </c>
      <c r="N372" s="725">
        <f>N373</f>
        <v>0</v>
      </c>
      <c r="O372" s="411">
        <f>O373</f>
        <v>0</v>
      </c>
      <c r="P372" s="405">
        <f>P373</f>
        <v>0</v>
      </c>
    </row>
    <row r="373" spans="1:16" ht="38.25" hidden="1" x14ac:dyDescent="0.2">
      <c r="A373" s="32"/>
      <c r="B373" s="100" t="s">
        <v>105</v>
      </c>
      <c r="C373" s="88"/>
      <c r="D373" s="88"/>
      <c r="E373" s="88"/>
      <c r="F373" s="9" t="s">
        <v>141</v>
      </c>
      <c r="G373" s="9" t="s">
        <v>140</v>
      </c>
      <c r="H373" s="9"/>
      <c r="I373" s="88" t="s">
        <v>103</v>
      </c>
      <c r="J373" s="405"/>
      <c r="K373" s="405"/>
      <c r="L373" s="405">
        <v>171.8</v>
      </c>
      <c r="M373" s="405">
        <v>171.8</v>
      </c>
      <c r="N373" s="725"/>
      <c r="O373" s="411"/>
      <c r="P373" s="405"/>
    </row>
    <row r="374" spans="1:16" ht="75.599999999999994" hidden="1" customHeight="1" x14ac:dyDescent="0.2">
      <c r="A374" s="32"/>
      <c r="B374" s="111" t="s">
        <v>773</v>
      </c>
      <c r="C374" s="88"/>
      <c r="D374" s="9" t="s">
        <v>69</v>
      </c>
      <c r="E374" s="9" t="s">
        <v>103</v>
      </c>
      <c r="F374" s="34" t="s">
        <v>136</v>
      </c>
      <c r="G374" s="9"/>
      <c r="H374" s="9"/>
      <c r="I374" s="9"/>
      <c r="J374" s="407">
        <f>J376</f>
        <v>0</v>
      </c>
      <c r="K374" s="407"/>
      <c r="L374" s="407">
        <f>L376</f>
        <v>263</v>
      </c>
      <c r="M374" s="407">
        <f>M376</f>
        <v>263</v>
      </c>
      <c r="N374" s="726">
        <f>N376</f>
        <v>0</v>
      </c>
      <c r="O374" s="680">
        <f>O376</f>
        <v>0</v>
      </c>
      <c r="P374" s="407">
        <f>P376</f>
        <v>0</v>
      </c>
    </row>
    <row r="375" spans="1:16" ht="18" hidden="1" customHeight="1" x14ac:dyDescent="0.2">
      <c r="A375" s="32"/>
      <c r="B375" s="42" t="s">
        <v>138</v>
      </c>
      <c r="C375" s="9"/>
      <c r="D375" s="9" t="s">
        <v>69</v>
      </c>
      <c r="E375" s="9" t="s">
        <v>103</v>
      </c>
      <c r="F375" s="9" t="s">
        <v>137</v>
      </c>
      <c r="G375" s="9"/>
      <c r="H375" s="9"/>
      <c r="I375" s="9" t="s">
        <v>103</v>
      </c>
      <c r="J375" s="404"/>
      <c r="K375" s="404"/>
      <c r="L375" s="404"/>
      <c r="M375" s="404"/>
      <c r="N375" s="730"/>
      <c r="O375" s="699"/>
      <c r="P375" s="404"/>
    </row>
    <row r="376" spans="1:16" ht="15" hidden="1" customHeight="1" x14ac:dyDescent="0.2">
      <c r="A376" s="32"/>
      <c r="B376" s="16" t="s">
        <v>123</v>
      </c>
      <c r="C376" s="9"/>
      <c r="D376" s="9" t="s">
        <v>69</v>
      </c>
      <c r="E376" s="9" t="s">
        <v>103</v>
      </c>
      <c r="F376" s="9" t="s">
        <v>136</v>
      </c>
      <c r="G376" s="9" t="s">
        <v>120</v>
      </c>
      <c r="H376" s="9"/>
      <c r="I376" s="9"/>
      <c r="J376" s="404">
        <f>J377</f>
        <v>0</v>
      </c>
      <c r="K376" s="404"/>
      <c r="L376" s="404">
        <v>263</v>
      </c>
      <c r="M376" s="404">
        <v>263</v>
      </c>
      <c r="N376" s="730">
        <f>N377</f>
        <v>0</v>
      </c>
      <c r="O376" s="699">
        <f>O377</f>
        <v>0</v>
      </c>
      <c r="P376" s="404">
        <f>P377</f>
        <v>0</v>
      </c>
    </row>
    <row r="377" spans="1:16" ht="42" hidden="1" customHeight="1" x14ac:dyDescent="0.2">
      <c r="A377" s="32"/>
      <c r="B377" s="100" t="s">
        <v>105</v>
      </c>
      <c r="C377" s="9"/>
      <c r="D377" s="9"/>
      <c r="E377" s="9"/>
      <c r="F377" s="9" t="s">
        <v>136</v>
      </c>
      <c r="G377" s="9" t="s">
        <v>120</v>
      </c>
      <c r="H377" s="9"/>
      <c r="I377" s="9" t="s">
        <v>103</v>
      </c>
      <c r="J377" s="404"/>
      <c r="K377" s="404"/>
      <c r="L377" s="404">
        <v>263</v>
      </c>
      <c r="M377" s="404">
        <v>263</v>
      </c>
      <c r="N377" s="730"/>
      <c r="O377" s="699"/>
      <c r="P377" s="404"/>
    </row>
    <row r="378" spans="1:16" ht="99" hidden="1" customHeight="1" x14ac:dyDescent="0.2">
      <c r="A378" s="32"/>
      <c r="B378" s="110" t="s">
        <v>774</v>
      </c>
      <c r="C378" s="9"/>
      <c r="D378" s="9" t="s">
        <v>69</v>
      </c>
      <c r="E378" s="9" t="s">
        <v>103</v>
      </c>
      <c r="F378" s="34" t="s">
        <v>132</v>
      </c>
      <c r="G378" s="9"/>
      <c r="H378" s="9"/>
      <c r="I378" s="9"/>
      <c r="J378" s="400">
        <f>J379</f>
        <v>0</v>
      </c>
      <c r="K378" s="400"/>
      <c r="L378" s="400">
        <f>L379</f>
        <v>130.1</v>
      </c>
      <c r="M378" s="400">
        <f>M379</f>
        <v>130.1</v>
      </c>
      <c r="N378" s="729">
        <f>N379</f>
        <v>0</v>
      </c>
      <c r="O378" s="698">
        <f>O379</f>
        <v>0</v>
      </c>
      <c r="P378" s="400">
        <f>P379</f>
        <v>0</v>
      </c>
    </row>
    <row r="379" spans="1:16" ht="15" hidden="1" customHeight="1" x14ac:dyDescent="0.2">
      <c r="A379" s="32"/>
      <c r="B379" s="16" t="s">
        <v>123</v>
      </c>
      <c r="C379" s="9"/>
      <c r="D379" s="9" t="s">
        <v>69</v>
      </c>
      <c r="E379" s="9" t="s">
        <v>103</v>
      </c>
      <c r="F379" s="9" t="s">
        <v>132</v>
      </c>
      <c r="G379" s="9" t="s">
        <v>120</v>
      </c>
      <c r="H379" s="9"/>
      <c r="I379" s="9"/>
      <c r="J379" s="404">
        <f>J381</f>
        <v>0</v>
      </c>
      <c r="K379" s="404"/>
      <c r="L379" s="404">
        <v>130.1</v>
      </c>
      <c r="M379" s="404">
        <v>130.1</v>
      </c>
      <c r="N379" s="730">
        <f>N381</f>
        <v>0</v>
      </c>
      <c r="O379" s="699">
        <f>O381</f>
        <v>0</v>
      </c>
      <c r="P379" s="404">
        <f>P381</f>
        <v>0</v>
      </c>
    </row>
    <row r="380" spans="1:16" ht="60.6" hidden="1" customHeight="1" x14ac:dyDescent="0.2">
      <c r="A380" s="32"/>
      <c r="B380" s="109" t="s">
        <v>134</v>
      </c>
      <c r="C380" s="88"/>
      <c r="D380" s="88" t="s">
        <v>69</v>
      </c>
      <c r="E380" s="88" t="s">
        <v>103</v>
      </c>
      <c r="F380" s="9" t="s">
        <v>133</v>
      </c>
      <c r="G380" s="9"/>
      <c r="H380" s="9"/>
      <c r="I380" s="88" t="s">
        <v>103</v>
      </c>
      <c r="J380" s="404"/>
      <c r="K380" s="404"/>
      <c r="L380" s="404"/>
      <c r="M380" s="404"/>
      <c r="N380" s="730"/>
      <c r="O380" s="699"/>
      <c r="P380" s="404"/>
    </row>
    <row r="381" spans="1:16" ht="40.15" hidden="1" customHeight="1" x14ac:dyDescent="0.2">
      <c r="A381" s="32"/>
      <c r="B381" s="82" t="s">
        <v>105</v>
      </c>
      <c r="C381" s="88"/>
      <c r="D381" s="88"/>
      <c r="E381" s="88"/>
      <c r="F381" s="9" t="s">
        <v>132</v>
      </c>
      <c r="G381" s="9" t="s">
        <v>120</v>
      </c>
      <c r="H381" s="9"/>
      <c r="I381" s="9" t="s">
        <v>103</v>
      </c>
      <c r="J381" s="404"/>
      <c r="K381" s="404"/>
      <c r="L381" s="404">
        <v>130.1</v>
      </c>
      <c r="M381" s="404">
        <v>130.1</v>
      </c>
      <c r="N381" s="730"/>
      <c r="O381" s="699"/>
      <c r="P381" s="404"/>
    </row>
    <row r="382" spans="1:16" ht="40.15" customHeight="1" x14ac:dyDescent="0.2">
      <c r="A382" s="32"/>
      <c r="B382" s="95" t="s">
        <v>131</v>
      </c>
      <c r="C382" s="88"/>
      <c r="D382" s="88"/>
      <c r="E382" s="88"/>
      <c r="F382" s="34" t="s">
        <v>129</v>
      </c>
      <c r="G382" s="34"/>
      <c r="H382" s="34"/>
      <c r="I382" s="34"/>
      <c r="J382" s="400">
        <f>J384</f>
        <v>170.1</v>
      </c>
      <c r="K382" s="400"/>
      <c r="L382" s="400"/>
      <c r="M382" s="400"/>
      <c r="N382" s="729">
        <f>N384</f>
        <v>219.47200000000001</v>
      </c>
      <c r="O382" s="698">
        <f>O384</f>
        <v>0</v>
      </c>
      <c r="P382" s="400">
        <f>P384</f>
        <v>0</v>
      </c>
    </row>
    <row r="383" spans="1:16" x14ac:dyDescent="0.2">
      <c r="A383" s="32"/>
      <c r="B383" s="446" t="s">
        <v>130</v>
      </c>
      <c r="C383" s="88"/>
      <c r="D383" s="88"/>
      <c r="E383" s="88"/>
      <c r="F383" s="9" t="s">
        <v>129</v>
      </c>
      <c r="G383" s="9" t="s">
        <v>120</v>
      </c>
      <c r="H383" s="9"/>
      <c r="I383" s="9"/>
      <c r="J383" s="404"/>
      <c r="K383" s="404"/>
      <c r="L383" s="404"/>
      <c r="M383" s="404"/>
      <c r="N383" s="730">
        <f>N384</f>
        <v>219.47200000000001</v>
      </c>
      <c r="O383" s="699">
        <f>O384</f>
        <v>0</v>
      </c>
      <c r="P383" s="404">
        <f>P384</f>
        <v>0</v>
      </c>
    </row>
    <row r="384" spans="1:16" ht="25.5" x14ac:dyDescent="0.2">
      <c r="A384" s="32"/>
      <c r="B384" s="82" t="s">
        <v>122</v>
      </c>
      <c r="C384" s="88"/>
      <c r="D384" s="88"/>
      <c r="E384" s="88"/>
      <c r="F384" s="9" t="s">
        <v>129</v>
      </c>
      <c r="G384" s="9" t="s">
        <v>120</v>
      </c>
      <c r="H384" s="9" t="s">
        <v>448</v>
      </c>
      <c r="I384" s="33" t="s">
        <v>574</v>
      </c>
      <c r="J384" s="404">
        <v>170.1</v>
      </c>
      <c r="K384" s="404"/>
      <c r="L384" s="404"/>
      <c r="M384" s="404"/>
      <c r="N384" s="730">
        <v>219.47200000000001</v>
      </c>
      <c r="O384" s="699"/>
      <c r="P384" s="404"/>
    </row>
    <row r="385" spans="1:24" ht="51" x14ac:dyDescent="0.2">
      <c r="A385" s="32"/>
      <c r="B385" s="107" t="s">
        <v>128</v>
      </c>
      <c r="C385" s="88"/>
      <c r="D385" s="88" t="s">
        <v>69</v>
      </c>
      <c r="E385" s="88" t="s">
        <v>103</v>
      </c>
      <c r="F385" s="34" t="s">
        <v>127</v>
      </c>
      <c r="G385" s="9"/>
      <c r="H385" s="9"/>
      <c r="I385" s="88"/>
      <c r="J385" s="400">
        <f>J386+J388</f>
        <v>547.5</v>
      </c>
      <c r="K385" s="400"/>
      <c r="L385" s="400">
        <f>L386+L388</f>
        <v>546.70000000000005</v>
      </c>
      <c r="M385" s="400">
        <f>M386+M388</f>
        <v>546.70000000000005</v>
      </c>
      <c r="N385" s="729">
        <f>N386+N388</f>
        <v>632.18600000000004</v>
      </c>
      <c r="O385" s="698">
        <f>O386+O388</f>
        <v>598.5</v>
      </c>
      <c r="P385" s="400">
        <f>P386+P388</f>
        <v>598.5</v>
      </c>
    </row>
    <row r="386" spans="1:24" x14ac:dyDescent="0.2">
      <c r="A386" s="32"/>
      <c r="B386" s="106" t="s">
        <v>7</v>
      </c>
      <c r="C386" s="88"/>
      <c r="D386" s="88" t="s">
        <v>69</v>
      </c>
      <c r="E386" s="88" t="s">
        <v>103</v>
      </c>
      <c r="F386" s="9" t="s">
        <v>127</v>
      </c>
      <c r="G386" s="9" t="s">
        <v>5</v>
      </c>
      <c r="H386" s="9"/>
      <c r="I386" s="88"/>
      <c r="J386" s="404">
        <f>J387</f>
        <v>510.3</v>
      </c>
      <c r="K386" s="404"/>
      <c r="L386" s="404">
        <f>546.7-45.2</f>
        <v>501.50000000000006</v>
      </c>
      <c r="M386" s="404">
        <f>546.7-45.2</f>
        <v>501.50000000000006</v>
      </c>
      <c r="N386" s="730">
        <f>N387</f>
        <v>594.98599999999999</v>
      </c>
      <c r="O386" s="699">
        <f>O387</f>
        <v>561.29999999999995</v>
      </c>
      <c r="P386" s="404">
        <f>P387</f>
        <v>561.29999999999995</v>
      </c>
    </row>
    <row r="387" spans="1:24" s="6" customFormat="1" ht="33.6" customHeight="1" x14ac:dyDescent="0.2">
      <c r="A387" s="751"/>
      <c r="B387" s="52" t="s">
        <v>822</v>
      </c>
      <c r="C387" s="76"/>
      <c r="D387" s="76"/>
      <c r="E387" s="76"/>
      <c r="F387" s="682" t="s">
        <v>127</v>
      </c>
      <c r="G387" s="9" t="s">
        <v>5</v>
      </c>
      <c r="H387" s="9" t="s">
        <v>487</v>
      </c>
      <c r="I387" s="9" t="s">
        <v>821</v>
      </c>
      <c r="J387" s="683">
        <f>392.863+117.437</f>
        <v>510.3</v>
      </c>
      <c r="K387" s="683"/>
      <c r="L387" s="683">
        <f>546.7-45.2</f>
        <v>501.50000000000006</v>
      </c>
      <c r="M387" s="683">
        <f>546.7-45.2</f>
        <v>501.50000000000006</v>
      </c>
      <c r="N387" s="730">
        <f>594.9+0.086</f>
        <v>594.98599999999999</v>
      </c>
      <c r="O387" s="709">
        <v>561.29999999999995</v>
      </c>
      <c r="P387" s="683">
        <v>561.29999999999995</v>
      </c>
      <c r="Q387" s="684"/>
      <c r="R387" s="684"/>
      <c r="S387" s="684"/>
      <c r="T387" s="684"/>
      <c r="U387" s="684"/>
      <c r="V387" s="684"/>
      <c r="W387" s="684"/>
      <c r="X387" s="684"/>
    </row>
    <row r="388" spans="1:24" ht="25.5" x14ac:dyDescent="0.2">
      <c r="A388" s="32"/>
      <c r="B388" s="15" t="s">
        <v>4</v>
      </c>
      <c r="C388" s="88"/>
      <c r="D388" s="88"/>
      <c r="E388" s="88"/>
      <c r="F388" s="9" t="s">
        <v>127</v>
      </c>
      <c r="G388" s="9" t="s">
        <v>1</v>
      </c>
      <c r="H388" s="9"/>
      <c r="I388" s="88"/>
      <c r="J388" s="404">
        <f>J389</f>
        <v>37.200000000000003</v>
      </c>
      <c r="K388" s="404"/>
      <c r="L388" s="404">
        <v>45.2</v>
      </c>
      <c r="M388" s="404">
        <v>45.2</v>
      </c>
      <c r="N388" s="730">
        <f>N389</f>
        <v>37.200000000000003</v>
      </c>
      <c r="O388" s="699">
        <f>O389</f>
        <v>37.200000000000003</v>
      </c>
      <c r="P388" s="404">
        <f>P389</f>
        <v>37.200000000000003</v>
      </c>
    </row>
    <row r="389" spans="1:24" ht="38.25" x14ac:dyDescent="0.2">
      <c r="A389" s="32"/>
      <c r="B389" s="52" t="s">
        <v>822</v>
      </c>
      <c r="C389" s="88"/>
      <c r="D389" s="88"/>
      <c r="E389" s="88"/>
      <c r="F389" s="9" t="s">
        <v>127</v>
      </c>
      <c r="G389" s="9" t="s">
        <v>1</v>
      </c>
      <c r="H389" s="9" t="s">
        <v>487</v>
      </c>
      <c r="I389" s="9" t="s">
        <v>821</v>
      </c>
      <c r="J389" s="404">
        <f>17.5+15.7+4</f>
        <v>37.200000000000003</v>
      </c>
      <c r="K389" s="404"/>
      <c r="L389" s="404">
        <v>45.2</v>
      </c>
      <c r="M389" s="404">
        <v>45.2</v>
      </c>
      <c r="N389" s="730">
        <v>37.200000000000003</v>
      </c>
      <c r="O389" s="699">
        <v>37.200000000000003</v>
      </c>
      <c r="P389" s="404">
        <v>37.200000000000003</v>
      </c>
    </row>
    <row r="390" spans="1:24" ht="42" hidden="1" customHeight="1" x14ac:dyDescent="0.2">
      <c r="A390" s="32"/>
      <c r="B390" s="52" t="s">
        <v>122</v>
      </c>
      <c r="C390" s="9"/>
      <c r="D390" s="94" t="s">
        <v>69</v>
      </c>
      <c r="E390" s="34" t="s">
        <v>119</v>
      </c>
      <c r="F390" s="94" t="s">
        <v>71</v>
      </c>
      <c r="G390" s="94" t="s">
        <v>71</v>
      </c>
      <c r="H390" s="94"/>
      <c r="I390" s="34"/>
      <c r="J390" s="407">
        <f>J391</f>
        <v>0</v>
      </c>
      <c r="K390" s="407"/>
      <c r="L390" s="407">
        <f t="shared" ref="L390:P393" si="40">L391</f>
        <v>99.305000000000007</v>
      </c>
      <c r="M390" s="407">
        <f t="shared" si="40"/>
        <v>99.305000000000007</v>
      </c>
      <c r="N390" s="726">
        <f t="shared" si="40"/>
        <v>0</v>
      </c>
      <c r="O390" s="680">
        <f t="shared" si="40"/>
        <v>0</v>
      </c>
      <c r="P390" s="407">
        <f t="shared" si="40"/>
        <v>0</v>
      </c>
    </row>
    <row r="391" spans="1:24" ht="38.25" hidden="1" x14ac:dyDescent="0.2">
      <c r="A391" s="32"/>
      <c r="B391" s="52" t="s">
        <v>126</v>
      </c>
      <c r="C391" s="9"/>
      <c r="D391" s="94" t="s">
        <v>69</v>
      </c>
      <c r="E391" s="94" t="s">
        <v>119</v>
      </c>
      <c r="F391" s="34" t="s">
        <v>125</v>
      </c>
      <c r="G391" s="79"/>
      <c r="H391" s="79"/>
      <c r="I391" s="94"/>
      <c r="J391" s="407">
        <f>J392</f>
        <v>0</v>
      </c>
      <c r="K391" s="407"/>
      <c r="L391" s="407">
        <f t="shared" si="40"/>
        <v>99.305000000000007</v>
      </c>
      <c r="M391" s="407">
        <f t="shared" si="40"/>
        <v>99.305000000000007</v>
      </c>
      <c r="N391" s="726">
        <f t="shared" si="40"/>
        <v>0</v>
      </c>
      <c r="O391" s="680">
        <f t="shared" si="40"/>
        <v>0</v>
      </c>
      <c r="P391" s="407">
        <f t="shared" si="40"/>
        <v>0</v>
      </c>
    </row>
    <row r="392" spans="1:24" ht="68.45" hidden="1" customHeight="1" x14ac:dyDescent="0.2">
      <c r="A392" s="32"/>
      <c r="B392" s="105" t="s">
        <v>775</v>
      </c>
      <c r="C392" s="9"/>
      <c r="D392" s="88" t="s">
        <v>69</v>
      </c>
      <c r="E392" s="88" t="s">
        <v>119</v>
      </c>
      <c r="F392" s="34" t="s">
        <v>121</v>
      </c>
      <c r="G392" s="9"/>
      <c r="H392" s="9"/>
      <c r="I392" s="88"/>
      <c r="J392" s="404">
        <f>J393</f>
        <v>0</v>
      </c>
      <c r="K392" s="404"/>
      <c r="L392" s="404">
        <f t="shared" si="40"/>
        <v>99.305000000000007</v>
      </c>
      <c r="M392" s="404">
        <f t="shared" si="40"/>
        <v>99.305000000000007</v>
      </c>
      <c r="N392" s="730">
        <f t="shared" si="40"/>
        <v>0</v>
      </c>
      <c r="O392" s="699">
        <f t="shared" si="40"/>
        <v>0</v>
      </c>
      <c r="P392" s="404">
        <f t="shared" si="40"/>
        <v>0</v>
      </c>
    </row>
    <row r="393" spans="1:24" ht="13.9" hidden="1" customHeight="1" x14ac:dyDescent="0.2">
      <c r="A393" s="32"/>
      <c r="B393" s="86" t="s">
        <v>123</v>
      </c>
      <c r="C393" s="9"/>
      <c r="D393" s="88" t="s">
        <v>69</v>
      </c>
      <c r="E393" s="88" t="s">
        <v>119</v>
      </c>
      <c r="F393" s="9" t="s">
        <v>121</v>
      </c>
      <c r="G393" s="9" t="s">
        <v>120</v>
      </c>
      <c r="H393" s="9"/>
      <c r="I393" s="88"/>
      <c r="J393" s="404">
        <f>J394</f>
        <v>0</v>
      </c>
      <c r="K393" s="404"/>
      <c r="L393" s="404">
        <v>99.305000000000007</v>
      </c>
      <c r="M393" s="404">
        <v>99.305000000000007</v>
      </c>
      <c r="N393" s="730">
        <f t="shared" si="40"/>
        <v>0</v>
      </c>
      <c r="O393" s="699">
        <f t="shared" si="40"/>
        <v>0</v>
      </c>
      <c r="P393" s="404">
        <f t="shared" si="40"/>
        <v>0</v>
      </c>
    </row>
    <row r="394" spans="1:24" ht="28.15" hidden="1" customHeight="1" x14ac:dyDescent="0.2">
      <c r="A394" s="32"/>
      <c r="B394" s="82" t="s">
        <v>122</v>
      </c>
      <c r="C394" s="9"/>
      <c r="D394" s="88"/>
      <c r="E394" s="88"/>
      <c r="F394" s="9" t="s">
        <v>121</v>
      </c>
      <c r="G394" s="9" t="s">
        <v>120</v>
      </c>
      <c r="H394" s="9"/>
      <c r="I394" s="88" t="s">
        <v>119</v>
      </c>
      <c r="J394" s="404"/>
      <c r="K394" s="404"/>
      <c r="L394" s="404">
        <v>99.305000000000007</v>
      </c>
      <c r="M394" s="404">
        <v>99.305000000000007</v>
      </c>
      <c r="N394" s="730"/>
      <c r="O394" s="699"/>
      <c r="P394" s="404"/>
    </row>
    <row r="395" spans="1:24" ht="54.6" hidden="1" customHeight="1" x14ac:dyDescent="0.2">
      <c r="A395" s="32"/>
      <c r="B395" s="429" t="s">
        <v>118</v>
      </c>
      <c r="C395" s="9"/>
      <c r="D395" s="88"/>
      <c r="E395" s="88"/>
      <c r="F395" s="34" t="s">
        <v>117</v>
      </c>
      <c r="G395" s="9"/>
      <c r="H395" s="9"/>
      <c r="I395" s="88"/>
      <c r="J395" s="404"/>
      <c r="K395" s="404"/>
      <c r="L395" s="404"/>
      <c r="M395" s="404"/>
      <c r="N395" s="730">
        <f>N396</f>
        <v>0</v>
      </c>
      <c r="O395" s="699">
        <f t="shared" ref="O395:P398" si="41">O396</f>
        <v>659.56200000000001</v>
      </c>
      <c r="P395" s="404">
        <f t="shared" si="41"/>
        <v>725.51900000000001</v>
      </c>
    </row>
    <row r="396" spans="1:24" ht="28.15" hidden="1" customHeight="1" x14ac:dyDescent="0.2">
      <c r="A396" s="32"/>
      <c r="B396" s="429" t="s">
        <v>109</v>
      </c>
      <c r="C396" s="9"/>
      <c r="D396" s="88"/>
      <c r="E396" s="88"/>
      <c r="F396" s="9" t="s">
        <v>116</v>
      </c>
      <c r="G396" s="9"/>
      <c r="H396" s="9"/>
      <c r="I396" s="88"/>
      <c r="J396" s="404"/>
      <c r="K396" s="404"/>
      <c r="L396" s="404"/>
      <c r="M396" s="404"/>
      <c r="N396" s="730">
        <f>N397</f>
        <v>0</v>
      </c>
      <c r="O396" s="699">
        <f t="shared" si="41"/>
        <v>659.56200000000001</v>
      </c>
      <c r="P396" s="404">
        <f t="shared" si="41"/>
        <v>725.51900000000001</v>
      </c>
    </row>
    <row r="397" spans="1:24" ht="28.15" hidden="1" customHeight="1" x14ac:dyDescent="0.2">
      <c r="A397" s="32"/>
      <c r="B397" s="441" t="s">
        <v>115</v>
      </c>
      <c r="C397" s="9"/>
      <c r="D397" s="88"/>
      <c r="E397" s="88"/>
      <c r="F397" s="9" t="s">
        <v>113</v>
      </c>
      <c r="G397" s="9"/>
      <c r="H397" s="9"/>
      <c r="I397" s="88"/>
      <c r="J397" s="404"/>
      <c r="K397" s="404"/>
      <c r="L397" s="404"/>
      <c r="M397" s="404"/>
      <c r="N397" s="730">
        <f>N398</f>
        <v>0</v>
      </c>
      <c r="O397" s="699">
        <f t="shared" si="41"/>
        <v>659.56200000000001</v>
      </c>
      <c r="P397" s="404">
        <f t="shared" si="41"/>
        <v>725.51900000000001</v>
      </c>
    </row>
    <row r="398" spans="1:24" ht="16.149999999999999" hidden="1" customHeight="1" x14ac:dyDescent="0.2">
      <c r="A398" s="32"/>
      <c r="B398" s="16" t="s">
        <v>7</v>
      </c>
      <c r="C398" s="9"/>
      <c r="D398" s="88"/>
      <c r="E398" s="88"/>
      <c r="F398" s="9" t="s">
        <v>113</v>
      </c>
      <c r="G398" s="9" t="s">
        <v>5</v>
      </c>
      <c r="H398" s="9"/>
      <c r="I398" s="88"/>
      <c r="J398" s="404"/>
      <c r="K398" s="404"/>
      <c r="L398" s="404"/>
      <c r="M398" s="404"/>
      <c r="N398" s="730"/>
      <c r="O398" s="699">
        <f t="shared" si="41"/>
        <v>659.56200000000001</v>
      </c>
      <c r="P398" s="404">
        <f t="shared" si="41"/>
        <v>725.51900000000001</v>
      </c>
    </row>
    <row r="399" spans="1:24" ht="40.15" hidden="1" customHeight="1" x14ac:dyDescent="0.2">
      <c r="A399" s="32"/>
      <c r="B399" s="95" t="s">
        <v>114</v>
      </c>
      <c r="C399" s="9"/>
      <c r="D399" s="88"/>
      <c r="E399" s="88"/>
      <c r="F399" s="9" t="s">
        <v>113</v>
      </c>
      <c r="G399" s="9" t="s">
        <v>5</v>
      </c>
      <c r="H399" s="9" t="s">
        <v>448</v>
      </c>
      <c r="I399" s="9" t="s">
        <v>487</v>
      </c>
      <c r="J399" s="404"/>
      <c r="K399" s="404"/>
      <c r="L399" s="404"/>
      <c r="M399" s="404"/>
      <c r="N399" s="844"/>
      <c r="O399" s="699">
        <v>659.56200000000001</v>
      </c>
      <c r="P399" s="404">
        <v>725.51900000000001</v>
      </c>
    </row>
    <row r="400" spans="1:24" ht="51" x14ac:dyDescent="0.2">
      <c r="A400" s="32"/>
      <c r="B400" s="429" t="s">
        <v>111</v>
      </c>
      <c r="C400" s="88"/>
      <c r="D400" s="88"/>
      <c r="E400" s="88"/>
      <c r="F400" s="34" t="s">
        <v>110</v>
      </c>
      <c r="G400" s="88"/>
      <c r="H400" s="88"/>
      <c r="I400" s="88"/>
      <c r="J400" s="406">
        <f>J401</f>
        <v>1183.2429999999999</v>
      </c>
      <c r="K400" s="403"/>
      <c r="L400" s="403"/>
      <c r="M400" s="405"/>
      <c r="N400" s="736">
        <f t="shared" ref="N400:P403" si="42">N401</f>
        <v>1453.2329999999999</v>
      </c>
      <c r="O400" s="704">
        <f t="shared" si="42"/>
        <v>1627.663</v>
      </c>
      <c r="P400" s="406">
        <f t="shared" si="42"/>
        <v>1782.7329999999999</v>
      </c>
    </row>
    <row r="401" spans="1:24" ht="21" customHeight="1" x14ac:dyDescent="0.2">
      <c r="A401" s="32"/>
      <c r="B401" s="429" t="s">
        <v>109</v>
      </c>
      <c r="C401" s="88"/>
      <c r="D401" s="88"/>
      <c r="E401" s="88"/>
      <c r="F401" s="9" t="s">
        <v>108</v>
      </c>
      <c r="G401" s="88"/>
      <c r="H401" s="88"/>
      <c r="I401" s="88"/>
      <c r="J401" s="403">
        <f>J402</f>
        <v>1183.2429999999999</v>
      </c>
      <c r="K401" s="403"/>
      <c r="L401" s="403"/>
      <c r="M401" s="405"/>
      <c r="N401" s="723">
        <f t="shared" si="42"/>
        <v>1453.2329999999999</v>
      </c>
      <c r="O401" s="695">
        <f t="shared" si="42"/>
        <v>1627.663</v>
      </c>
      <c r="P401" s="403">
        <f t="shared" si="42"/>
        <v>1782.7329999999999</v>
      </c>
    </row>
    <row r="402" spans="1:24" ht="38.25" x14ac:dyDescent="0.2">
      <c r="A402" s="32"/>
      <c r="B402" s="49" t="s">
        <v>107</v>
      </c>
      <c r="C402" s="88" t="s">
        <v>106</v>
      </c>
      <c r="D402" s="88" t="s">
        <v>69</v>
      </c>
      <c r="E402" s="88" t="s">
        <v>103</v>
      </c>
      <c r="F402" s="9" t="s">
        <v>104</v>
      </c>
      <c r="G402" s="9"/>
      <c r="H402" s="9"/>
      <c r="I402" s="88"/>
      <c r="J402" s="402">
        <f>J403</f>
        <v>1183.2429999999999</v>
      </c>
      <c r="K402" s="401"/>
      <c r="L402" s="401">
        <f>L403</f>
        <v>1223.8879999999999</v>
      </c>
      <c r="M402" s="400">
        <f>M403</f>
        <v>1309.56</v>
      </c>
      <c r="N402" s="731">
        <f t="shared" si="42"/>
        <v>1453.2329999999999</v>
      </c>
      <c r="O402" s="700">
        <f t="shared" si="42"/>
        <v>1627.663</v>
      </c>
      <c r="P402" s="402">
        <f t="shared" si="42"/>
        <v>1782.7329999999999</v>
      </c>
    </row>
    <row r="403" spans="1:24" x14ac:dyDescent="0.2">
      <c r="A403" s="32"/>
      <c r="B403" s="16" t="s">
        <v>7</v>
      </c>
      <c r="C403" s="88"/>
      <c r="D403" s="88" t="s">
        <v>69</v>
      </c>
      <c r="E403" s="88" t="s">
        <v>103</v>
      </c>
      <c r="F403" s="9" t="s">
        <v>104</v>
      </c>
      <c r="G403" s="88">
        <v>120</v>
      </c>
      <c r="H403" s="88"/>
      <c r="I403" s="88"/>
      <c r="J403" s="402">
        <f>J404</f>
        <v>1183.2429999999999</v>
      </c>
      <c r="K403" s="402"/>
      <c r="L403" s="403">
        <v>1223.8879999999999</v>
      </c>
      <c r="M403" s="403">
        <v>1309.56</v>
      </c>
      <c r="N403" s="731">
        <f t="shared" si="42"/>
        <v>1453.2329999999999</v>
      </c>
      <c r="O403" s="700">
        <f t="shared" si="42"/>
        <v>1627.663</v>
      </c>
      <c r="P403" s="402">
        <f t="shared" si="42"/>
        <v>1782.7329999999999</v>
      </c>
    </row>
    <row r="404" spans="1:24" ht="38.25" x14ac:dyDescent="0.2">
      <c r="A404" s="32"/>
      <c r="B404" s="100" t="s">
        <v>105</v>
      </c>
      <c r="C404" s="88"/>
      <c r="D404" s="88"/>
      <c r="E404" s="88"/>
      <c r="F404" s="9" t="s">
        <v>104</v>
      </c>
      <c r="G404" s="88">
        <v>120</v>
      </c>
      <c r="H404" s="9" t="s">
        <v>448</v>
      </c>
      <c r="I404" s="33" t="s">
        <v>445</v>
      </c>
      <c r="J404" s="402">
        <f>946.688+236.555</f>
        <v>1183.2429999999999</v>
      </c>
      <c r="K404" s="402"/>
      <c r="L404" s="403">
        <v>1223.8879999999999</v>
      </c>
      <c r="M404" s="403">
        <v>1309.56</v>
      </c>
      <c r="N404" s="731">
        <v>1453.2329999999999</v>
      </c>
      <c r="O404" s="700">
        <v>1627.663</v>
      </c>
      <c r="P404" s="402">
        <v>1782.7329999999999</v>
      </c>
    </row>
    <row r="405" spans="1:24" ht="25.5" x14ac:dyDescent="0.2">
      <c r="A405" s="91">
        <v>11</v>
      </c>
      <c r="B405" s="52" t="s">
        <v>102</v>
      </c>
      <c r="C405" s="34"/>
      <c r="D405" s="34" t="s">
        <v>69</v>
      </c>
      <c r="E405" s="34" t="s">
        <v>90</v>
      </c>
      <c r="F405" s="34" t="s">
        <v>101</v>
      </c>
      <c r="G405" s="34"/>
      <c r="H405" s="34"/>
      <c r="I405" s="34"/>
      <c r="J405" s="407">
        <f>J407</f>
        <v>213.2</v>
      </c>
      <c r="K405" s="407"/>
      <c r="L405" s="407">
        <f>L408</f>
        <v>108</v>
      </c>
      <c r="M405" s="407">
        <f>M408</f>
        <v>108</v>
      </c>
      <c r="N405" s="726">
        <f t="shared" ref="N405:P406" si="43">N406</f>
        <v>779.24799999999993</v>
      </c>
      <c r="O405" s="680">
        <f t="shared" si="43"/>
        <v>213.5</v>
      </c>
      <c r="P405" s="407">
        <f t="shared" si="43"/>
        <v>213.5</v>
      </c>
    </row>
    <row r="406" spans="1:24" x14ac:dyDescent="0.2">
      <c r="A406" s="91"/>
      <c r="B406" s="49" t="s">
        <v>83</v>
      </c>
      <c r="C406" s="34"/>
      <c r="D406" s="34"/>
      <c r="E406" s="34"/>
      <c r="F406" s="9" t="s">
        <v>100</v>
      </c>
      <c r="G406" s="34"/>
      <c r="H406" s="34"/>
      <c r="I406" s="34"/>
      <c r="J406" s="407"/>
      <c r="K406" s="407"/>
      <c r="L406" s="407"/>
      <c r="M406" s="407"/>
      <c r="N406" s="725">
        <f t="shared" si="43"/>
        <v>779.24799999999993</v>
      </c>
      <c r="O406" s="411">
        <f t="shared" si="43"/>
        <v>213.5</v>
      </c>
      <c r="P406" s="405">
        <f t="shared" si="43"/>
        <v>213.5</v>
      </c>
    </row>
    <row r="407" spans="1:24" x14ac:dyDescent="0.2">
      <c r="A407" s="91"/>
      <c r="B407" s="49" t="s">
        <v>83</v>
      </c>
      <c r="C407" s="34"/>
      <c r="D407" s="34"/>
      <c r="E407" s="34"/>
      <c r="F407" s="9" t="s">
        <v>99</v>
      </c>
      <c r="G407" s="34"/>
      <c r="H407" s="34"/>
      <c r="I407" s="34"/>
      <c r="J407" s="405">
        <f>J410+J414</f>
        <v>213.2</v>
      </c>
      <c r="K407" s="407"/>
      <c r="L407" s="407"/>
      <c r="M407" s="407"/>
      <c r="N407" s="725">
        <f>N410+N414</f>
        <v>779.24799999999993</v>
      </c>
      <c r="O407" s="411">
        <f>O410+O414</f>
        <v>213.5</v>
      </c>
      <c r="P407" s="405">
        <f>P410+P414</f>
        <v>213.5</v>
      </c>
    </row>
    <row r="408" spans="1:24" x14ac:dyDescent="0.2">
      <c r="A408" s="32"/>
      <c r="B408" s="49" t="s">
        <v>98</v>
      </c>
      <c r="C408" s="34"/>
      <c r="D408" s="9" t="s">
        <v>69</v>
      </c>
      <c r="E408" s="9" t="s">
        <v>90</v>
      </c>
      <c r="F408" s="9" t="s">
        <v>92</v>
      </c>
      <c r="G408" s="34"/>
      <c r="H408" s="34"/>
      <c r="I408" s="9"/>
      <c r="J408" s="405">
        <f>J409</f>
        <v>198.2</v>
      </c>
      <c r="K408" s="405"/>
      <c r="L408" s="405">
        <f>L409+L413</f>
        <v>108</v>
      </c>
      <c r="M408" s="405">
        <f>M409+M413</f>
        <v>108</v>
      </c>
      <c r="N408" s="725">
        <f t="shared" ref="N408:P409" si="44">N409</f>
        <v>679.24799999999993</v>
      </c>
      <c r="O408" s="411">
        <f t="shared" si="44"/>
        <v>178.5</v>
      </c>
      <c r="P408" s="405">
        <f t="shared" si="44"/>
        <v>178.5</v>
      </c>
    </row>
    <row r="409" spans="1:24" ht="25.5" x14ac:dyDescent="0.2">
      <c r="A409" s="32"/>
      <c r="B409" s="15" t="s">
        <v>4</v>
      </c>
      <c r="C409" s="34"/>
      <c r="D409" s="9" t="s">
        <v>69</v>
      </c>
      <c r="E409" s="9" t="s">
        <v>90</v>
      </c>
      <c r="F409" s="9" t="s">
        <v>92</v>
      </c>
      <c r="G409" s="9" t="s">
        <v>1</v>
      </c>
      <c r="H409" s="9"/>
      <c r="I409" s="9"/>
      <c r="J409" s="405">
        <f>J410</f>
        <v>198.2</v>
      </c>
      <c r="K409" s="405"/>
      <c r="L409" s="405">
        <v>105</v>
      </c>
      <c r="M409" s="405">
        <v>105</v>
      </c>
      <c r="N409" s="725">
        <f t="shared" si="44"/>
        <v>679.24799999999993</v>
      </c>
      <c r="O409" s="411">
        <f t="shared" si="44"/>
        <v>178.5</v>
      </c>
      <c r="P409" s="405">
        <f t="shared" si="44"/>
        <v>178.5</v>
      </c>
    </row>
    <row r="410" spans="1:24" x14ac:dyDescent="0.2">
      <c r="A410" s="32"/>
      <c r="B410" s="52" t="s">
        <v>93</v>
      </c>
      <c r="C410" s="34"/>
      <c r="D410" s="9"/>
      <c r="E410" s="9"/>
      <c r="F410" s="9" t="s">
        <v>92</v>
      </c>
      <c r="G410" s="9" t="s">
        <v>1</v>
      </c>
      <c r="H410" s="9" t="s">
        <v>448</v>
      </c>
      <c r="I410" s="9" t="s">
        <v>562</v>
      </c>
      <c r="J410" s="405">
        <v>198.2</v>
      </c>
      <c r="K410" s="405"/>
      <c r="L410" s="405">
        <v>105</v>
      </c>
      <c r="M410" s="405">
        <v>105</v>
      </c>
      <c r="N410" s="725">
        <f>679.334-0.086</f>
        <v>679.24799999999993</v>
      </c>
      <c r="O410" s="411">
        <v>178.5</v>
      </c>
      <c r="P410" s="405">
        <v>178.5</v>
      </c>
    </row>
    <row r="411" spans="1:24" hidden="1" x14ac:dyDescent="0.2">
      <c r="A411" s="32"/>
      <c r="B411" s="99" t="s">
        <v>97</v>
      </c>
      <c r="C411" s="34"/>
      <c r="D411" s="9" t="s">
        <v>69</v>
      </c>
      <c r="E411" s="9" t="s">
        <v>90</v>
      </c>
      <c r="F411" s="9" t="s">
        <v>96</v>
      </c>
      <c r="G411" s="9" t="s">
        <v>95</v>
      </c>
      <c r="H411" s="9"/>
      <c r="I411" s="405"/>
      <c r="J411" s="405">
        <f>J412</f>
        <v>0</v>
      </c>
      <c r="K411" s="405"/>
      <c r="L411" s="405"/>
      <c r="M411" s="2"/>
      <c r="N411" s="725">
        <f>N412</f>
        <v>0</v>
      </c>
      <c r="O411" s="411">
        <f>O412</f>
        <v>0</v>
      </c>
      <c r="P411" s="405">
        <f>P412</f>
        <v>0</v>
      </c>
      <c r="Q411" s="447"/>
    </row>
    <row r="412" spans="1:24" hidden="1" x14ac:dyDescent="0.2">
      <c r="A412" s="32"/>
      <c r="B412" s="52" t="s">
        <v>93</v>
      </c>
      <c r="C412" s="34"/>
      <c r="D412" s="9"/>
      <c r="E412" s="9"/>
      <c r="F412" s="9" t="s">
        <v>96</v>
      </c>
      <c r="G412" s="9" t="s">
        <v>95</v>
      </c>
      <c r="H412" s="9"/>
      <c r="I412" s="9" t="s">
        <v>90</v>
      </c>
      <c r="J412" s="405"/>
      <c r="K412" s="405"/>
      <c r="L412" s="405"/>
      <c r="M412" s="405"/>
      <c r="N412" s="725"/>
      <c r="O412" s="411"/>
      <c r="P412" s="405"/>
    </row>
    <row r="413" spans="1:24" x14ac:dyDescent="0.2">
      <c r="A413" s="32"/>
      <c r="B413" s="86" t="s">
        <v>94</v>
      </c>
      <c r="C413" s="34"/>
      <c r="D413" s="9" t="s">
        <v>69</v>
      </c>
      <c r="E413" s="9" t="s">
        <v>90</v>
      </c>
      <c r="F413" s="9" t="s">
        <v>92</v>
      </c>
      <c r="G413" s="9" t="s">
        <v>91</v>
      </c>
      <c r="H413" s="9"/>
      <c r="I413" s="9"/>
      <c r="J413" s="405">
        <f>J414</f>
        <v>15</v>
      </c>
      <c r="K413" s="405"/>
      <c r="L413" s="405">
        <v>3</v>
      </c>
      <c r="M413" s="405">
        <v>3</v>
      </c>
      <c r="N413" s="725">
        <f>N414</f>
        <v>100</v>
      </c>
      <c r="O413" s="411">
        <f>O414</f>
        <v>35</v>
      </c>
      <c r="P413" s="405">
        <f>P414</f>
        <v>35</v>
      </c>
    </row>
    <row r="414" spans="1:24" x14ac:dyDescent="0.2">
      <c r="A414" s="32"/>
      <c r="B414" s="52" t="s">
        <v>93</v>
      </c>
      <c r="C414" s="34"/>
      <c r="D414" s="9"/>
      <c r="E414" s="9"/>
      <c r="F414" s="9" t="s">
        <v>92</v>
      </c>
      <c r="G414" s="9" t="s">
        <v>91</v>
      </c>
      <c r="H414" s="9" t="s">
        <v>448</v>
      </c>
      <c r="I414" s="9" t="s">
        <v>562</v>
      </c>
      <c r="J414" s="405">
        <f>13+2</f>
        <v>15</v>
      </c>
      <c r="K414" s="405"/>
      <c r="L414" s="405">
        <v>3</v>
      </c>
      <c r="M414" s="405">
        <v>3</v>
      </c>
      <c r="N414" s="725">
        <v>100</v>
      </c>
      <c r="O414" s="411">
        <v>35</v>
      </c>
      <c r="P414" s="405">
        <v>35</v>
      </c>
    </row>
    <row r="415" spans="1:24" s="83" customFormat="1" ht="38.25" x14ac:dyDescent="0.2">
      <c r="A415" s="91">
        <v>12</v>
      </c>
      <c r="B415" s="52" t="s">
        <v>25</v>
      </c>
      <c r="C415" s="9"/>
      <c r="D415" s="94" t="s">
        <v>69</v>
      </c>
      <c r="E415" s="34" t="s">
        <v>66</v>
      </c>
      <c r="F415" s="94" t="s">
        <v>89</v>
      </c>
      <c r="G415" s="94"/>
      <c r="H415" s="94"/>
      <c r="I415" s="34"/>
      <c r="J415" s="414">
        <f>J427+J439+J442+J454+J458+J480+J483+J494+J422+J466+J436+J424+J471+J474+J416+J432+J433+J510</f>
        <v>32462.342000000001</v>
      </c>
      <c r="K415" s="403"/>
      <c r="L415" s="406">
        <f>L427+L439+L442+L454+L458+L480+L483+L513+L422+L466</f>
        <v>13168.182999999999</v>
      </c>
      <c r="M415" s="406">
        <f>M427+M439+M442+M454+M458+M480+M483+M513+M422+M466</f>
        <v>13168.182999999999</v>
      </c>
      <c r="N415" s="741">
        <f>N423+N429+N453+N456+N465+N467+N470+N482+N496+N498+N512+N447+N450+N493+N479+N507+N513+N438+N504+N499</f>
        <v>14553.904999999999</v>
      </c>
      <c r="O415" s="710">
        <f>O423+O429+O456+O465+O467+O470+O482+O496+O498+O512</f>
        <v>4416.915</v>
      </c>
      <c r="P415" s="414">
        <f>P423+P429+P456+P465+P467+P470+P482+P496+P498+P512</f>
        <v>4792.1499999999996</v>
      </c>
      <c r="Q415" s="84"/>
      <c r="R415" s="84"/>
      <c r="S415" s="84"/>
      <c r="T415" s="84"/>
      <c r="U415" s="84"/>
      <c r="V415" s="84"/>
      <c r="W415" s="84"/>
      <c r="X415" s="84"/>
    </row>
    <row r="416" spans="1:24" s="83" customFormat="1" ht="25.5" hidden="1" x14ac:dyDescent="0.2">
      <c r="A416" s="91"/>
      <c r="B416" s="95" t="s">
        <v>88</v>
      </c>
      <c r="C416" s="9"/>
      <c r="D416" s="94"/>
      <c r="E416" s="34"/>
      <c r="F416" s="34" t="s">
        <v>86</v>
      </c>
      <c r="G416" s="94"/>
      <c r="H416" s="94"/>
      <c r="I416" s="34"/>
      <c r="J416" s="402"/>
      <c r="K416" s="403"/>
      <c r="L416" s="406"/>
      <c r="M416" s="406"/>
      <c r="N416" s="731"/>
      <c r="O416" s="700"/>
      <c r="P416" s="402"/>
      <c r="Q416" s="84"/>
      <c r="R416" s="84"/>
      <c r="S416" s="84"/>
      <c r="T416" s="84"/>
      <c r="U416" s="84"/>
      <c r="V416" s="84"/>
      <c r="W416" s="84"/>
      <c r="X416" s="84"/>
    </row>
    <row r="417" spans="1:24" s="83" customFormat="1" ht="25.5" hidden="1" x14ac:dyDescent="0.2">
      <c r="A417" s="91"/>
      <c r="B417" s="15" t="s">
        <v>4</v>
      </c>
      <c r="C417" s="9"/>
      <c r="D417" s="94"/>
      <c r="E417" s="34"/>
      <c r="F417" s="9" t="s">
        <v>86</v>
      </c>
      <c r="G417" s="9" t="s">
        <v>1</v>
      </c>
      <c r="H417" s="9"/>
      <c r="I417" s="34"/>
      <c r="J417" s="402"/>
      <c r="K417" s="403"/>
      <c r="L417" s="406"/>
      <c r="M417" s="406"/>
      <c r="N417" s="731"/>
      <c r="O417" s="700"/>
      <c r="P417" s="402"/>
      <c r="Q417" s="84"/>
      <c r="R417" s="84"/>
      <c r="S417" s="84"/>
      <c r="T417" s="84"/>
      <c r="U417" s="84"/>
      <c r="V417" s="84"/>
      <c r="W417" s="84"/>
      <c r="X417" s="84"/>
    </row>
    <row r="418" spans="1:24" s="83" customFormat="1" hidden="1" x14ac:dyDescent="0.2">
      <c r="A418" s="91"/>
      <c r="B418" s="49" t="s">
        <v>87</v>
      </c>
      <c r="C418" s="9"/>
      <c r="D418" s="94"/>
      <c r="E418" s="34"/>
      <c r="F418" s="9" t="s">
        <v>86</v>
      </c>
      <c r="G418" s="9" t="s">
        <v>1</v>
      </c>
      <c r="H418" s="9"/>
      <c r="I418" s="33" t="s">
        <v>85</v>
      </c>
      <c r="J418" s="402"/>
      <c r="K418" s="403"/>
      <c r="L418" s="406"/>
      <c r="M418" s="406"/>
      <c r="N418" s="731"/>
      <c r="O418" s="700"/>
      <c r="P418" s="402"/>
      <c r="Q418" s="84"/>
      <c r="R418" s="84"/>
      <c r="S418" s="84"/>
      <c r="T418" s="84"/>
      <c r="U418" s="84"/>
      <c r="V418" s="84"/>
      <c r="W418" s="84"/>
      <c r="X418" s="84"/>
    </row>
    <row r="419" spans="1:24" s="83" customFormat="1" x14ac:dyDescent="0.2">
      <c r="A419" s="91"/>
      <c r="B419" s="49" t="s">
        <v>83</v>
      </c>
      <c r="C419" s="9"/>
      <c r="D419" s="94"/>
      <c r="E419" s="34"/>
      <c r="F419" s="88" t="s">
        <v>84</v>
      </c>
      <c r="G419" s="9"/>
      <c r="H419" s="9"/>
      <c r="I419" s="33"/>
      <c r="J419" s="402">
        <f>J420</f>
        <v>32462.342000000001</v>
      </c>
      <c r="K419" s="403"/>
      <c r="L419" s="406"/>
      <c r="M419" s="406"/>
      <c r="N419" s="731">
        <f>N420</f>
        <v>14553.904999999999</v>
      </c>
      <c r="O419" s="700">
        <f>O420</f>
        <v>4416.915</v>
      </c>
      <c r="P419" s="402">
        <f>P420</f>
        <v>4792.1499999999996</v>
      </c>
      <c r="Q419" s="84"/>
      <c r="R419" s="84"/>
      <c r="S419" s="84"/>
      <c r="T419" s="84"/>
      <c r="U419" s="84"/>
      <c r="V419" s="84"/>
      <c r="W419" s="84"/>
      <c r="X419" s="84"/>
    </row>
    <row r="420" spans="1:24" s="83" customFormat="1" x14ac:dyDescent="0.2">
      <c r="A420" s="91"/>
      <c r="B420" s="49" t="s">
        <v>83</v>
      </c>
      <c r="C420" s="9"/>
      <c r="D420" s="94"/>
      <c r="E420" s="34"/>
      <c r="F420" s="88" t="s">
        <v>82</v>
      </c>
      <c r="G420" s="9"/>
      <c r="H420" s="9"/>
      <c r="I420" s="33"/>
      <c r="J420" s="402">
        <f>J415</f>
        <v>32462.342000000001</v>
      </c>
      <c r="K420" s="403"/>
      <c r="L420" s="406"/>
      <c r="M420" s="406"/>
      <c r="N420" s="731">
        <f>N415</f>
        <v>14553.904999999999</v>
      </c>
      <c r="O420" s="700">
        <f>O415</f>
        <v>4416.915</v>
      </c>
      <c r="P420" s="402">
        <f>P415</f>
        <v>4792.1499999999996</v>
      </c>
      <c r="Q420" s="84"/>
      <c r="R420" s="84"/>
      <c r="S420" s="84"/>
      <c r="T420" s="84"/>
      <c r="U420" s="84"/>
      <c r="V420" s="84"/>
      <c r="W420" s="84"/>
      <c r="X420" s="84"/>
    </row>
    <row r="421" spans="1:24" s="83" customFormat="1" x14ac:dyDescent="0.2">
      <c r="A421" s="91"/>
      <c r="B421" s="448" t="s">
        <v>81</v>
      </c>
      <c r="C421" s="9"/>
      <c r="D421" s="94"/>
      <c r="E421" s="34"/>
      <c r="F421" s="79" t="s">
        <v>78</v>
      </c>
      <c r="G421" s="9"/>
      <c r="H421" s="9"/>
      <c r="I421" s="33"/>
      <c r="J421" s="402">
        <f>J422</f>
        <v>48</v>
      </c>
      <c r="K421" s="403"/>
      <c r="L421" s="406"/>
      <c r="M421" s="406"/>
      <c r="N421" s="724">
        <f t="shared" ref="N421:P422" si="45">N422</f>
        <v>799.18499999999995</v>
      </c>
      <c r="O421" s="696">
        <f t="shared" si="45"/>
        <v>531.38</v>
      </c>
      <c r="P421" s="401">
        <f t="shared" si="45"/>
        <v>584.51300000000003</v>
      </c>
      <c r="Q421" s="84"/>
      <c r="R421" s="84"/>
      <c r="S421" s="84"/>
      <c r="T421" s="84"/>
      <c r="U421" s="84"/>
      <c r="V421" s="84"/>
      <c r="W421" s="84"/>
      <c r="X421" s="84"/>
    </row>
    <row r="422" spans="1:24" s="83" customFormat="1" ht="23.45" customHeight="1" x14ac:dyDescent="0.2">
      <c r="A422" s="91"/>
      <c r="B422" s="82" t="s">
        <v>80</v>
      </c>
      <c r="C422" s="89"/>
      <c r="D422" s="9" t="s">
        <v>44</v>
      </c>
      <c r="E422" s="9" t="s">
        <v>76</v>
      </c>
      <c r="F422" s="77" t="s">
        <v>78</v>
      </c>
      <c r="G422" s="33" t="s">
        <v>77</v>
      </c>
      <c r="H422" s="33"/>
      <c r="I422" s="89"/>
      <c r="J422" s="405">
        <f>J423</f>
        <v>48</v>
      </c>
      <c r="K422" s="405">
        <f>K423</f>
        <v>240.5</v>
      </c>
      <c r="L422" s="405">
        <f>L423</f>
        <v>240.5</v>
      </c>
      <c r="M422" s="405">
        <f>M423</f>
        <v>240.5</v>
      </c>
      <c r="N422" s="725">
        <f t="shared" si="45"/>
        <v>799.18499999999995</v>
      </c>
      <c r="O422" s="411">
        <f t="shared" si="45"/>
        <v>531.38</v>
      </c>
      <c r="P422" s="405">
        <f t="shared" si="45"/>
        <v>584.51300000000003</v>
      </c>
      <c r="Q422" s="84"/>
      <c r="R422" s="84"/>
      <c r="S422" s="84"/>
      <c r="T422" s="84"/>
      <c r="U422" s="84"/>
      <c r="V422" s="84"/>
      <c r="W422" s="84"/>
      <c r="X422" s="84"/>
    </row>
    <row r="423" spans="1:24" s="83" customFormat="1" x14ac:dyDescent="0.2">
      <c r="A423" s="91"/>
      <c r="B423" s="90" t="s">
        <v>79</v>
      </c>
      <c r="C423" s="89"/>
      <c r="D423" s="9" t="s">
        <v>44</v>
      </c>
      <c r="E423" s="9" t="s">
        <v>76</v>
      </c>
      <c r="F423" s="77" t="s">
        <v>78</v>
      </c>
      <c r="G423" s="33" t="s">
        <v>77</v>
      </c>
      <c r="H423" s="33" t="s">
        <v>488</v>
      </c>
      <c r="I423" s="33" t="s">
        <v>448</v>
      </c>
      <c r="J423" s="405">
        <v>48</v>
      </c>
      <c r="K423" s="405">
        <v>240.5</v>
      </c>
      <c r="L423" s="405">
        <v>240.5</v>
      </c>
      <c r="M423" s="405">
        <v>240.5</v>
      </c>
      <c r="N423" s="730">
        <v>799.18499999999995</v>
      </c>
      <c r="O423" s="411">
        <v>531.38</v>
      </c>
      <c r="P423" s="405">
        <v>584.51300000000003</v>
      </c>
      <c r="Q423" s="84"/>
      <c r="R423" s="84"/>
      <c r="S423" s="84"/>
      <c r="T423" s="84"/>
      <c r="U423" s="84"/>
      <c r="V423" s="84"/>
      <c r="W423" s="84"/>
      <c r="X423" s="84"/>
    </row>
    <row r="424" spans="1:24" s="83" customFormat="1" ht="51" hidden="1" x14ac:dyDescent="0.2">
      <c r="A424" s="91"/>
      <c r="B424" s="49" t="s">
        <v>75</v>
      </c>
      <c r="C424" s="9"/>
      <c r="D424" s="9" t="s">
        <v>15</v>
      </c>
      <c r="E424" s="9" t="s">
        <v>13</v>
      </c>
      <c r="F424" s="34" t="s">
        <v>73</v>
      </c>
      <c r="G424" s="33"/>
      <c r="H424" s="33"/>
      <c r="I424" s="33"/>
      <c r="J424" s="47"/>
      <c r="K424" s="405"/>
      <c r="L424" s="405"/>
      <c r="M424" s="405"/>
      <c r="N424" s="46"/>
      <c r="O424" s="703"/>
      <c r="P424" s="47"/>
      <c r="Q424" s="84"/>
      <c r="R424" s="84"/>
      <c r="S424" s="84"/>
      <c r="T424" s="84"/>
      <c r="U424" s="84"/>
      <c r="V424" s="84"/>
      <c r="W424" s="84"/>
      <c r="X424" s="84"/>
    </row>
    <row r="425" spans="1:24" s="83" customFormat="1" hidden="1" x14ac:dyDescent="0.2">
      <c r="A425" s="91"/>
      <c r="B425" s="58" t="s">
        <v>28</v>
      </c>
      <c r="C425" s="9"/>
      <c r="D425" s="9"/>
      <c r="E425" s="9"/>
      <c r="F425" s="9" t="s">
        <v>73</v>
      </c>
      <c r="G425" s="9" t="s">
        <v>74</v>
      </c>
      <c r="H425" s="9"/>
      <c r="I425" s="33"/>
      <c r="J425" s="47"/>
      <c r="K425" s="405"/>
      <c r="L425" s="405"/>
      <c r="M425" s="405"/>
      <c r="N425" s="46"/>
      <c r="O425" s="703"/>
      <c r="P425" s="47"/>
      <c r="Q425" s="84"/>
      <c r="R425" s="84"/>
      <c r="S425" s="84"/>
      <c r="T425" s="84"/>
      <c r="U425" s="84"/>
      <c r="V425" s="84"/>
      <c r="W425" s="84"/>
      <c r="X425" s="84"/>
    </row>
    <row r="426" spans="1:24" s="83" customFormat="1" hidden="1" x14ac:dyDescent="0.2">
      <c r="A426" s="91"/>
      <c r="B426" s="49" t="s">
        <v>39</v>
      </c>
      <c r="C426" s="9"/>
      <c r="D426" s="9"/>
      <c r="E426" s="9"/>
      <c r="F426" s="9" t="s">
        <v>73</v>
      </c>
      <c r="G426" s="9" t="s">
        <v>26</v>
      </c>
      <c r="H426" s="9"/>
      <c r="I426" s="9" t="s">
        <v>13</v>
      </c>
      <c r="J426" s="47"/>
      <c r="K426" s="405"/>
      <c r="L426" s="405"/>
      <c r="M426" s="405"/>
      <c r="N426" s="46"/>
      <c r="O426" s="703"/>
      <c r="P426" s="47"/>
      <c r="Q426" s="84"/>
      <c r="R426" s="84"/>
      <c r="S426" s="84"/>
      <c r="T426" s="84"/>
      <c r="U426" s="84"/>
      <c r="V426" s="84"/>
      <c r="W426" s="84"/>
      <c r="X426" s="84"/>
    </row>
    <row r="427" spans="1:24" ht="30" customHeight="1" x14ac:dyDescent="0.2">
      <c r="A427" s="32"/>
      <c r="B427" s="49" t="s">
        <v>72</v>
      </c>
      <c r="C427" s="9"/>
      <c r="D427" s="88" t="s">
        <v>69</v>
      </c>
      <c r="E427" s="9" t="s">
        <v>66</v>
      </c>
      <c r="F427" s="34" t="s">
        <v>67</v>
      </c>
      <c r="G427" s="88" t="s">
        <v>71</v>
      </c>
      <c r="H427" s="88"/>
      <c r="I427" s="9"/>
      <c r="J427" s="403">
        <f>J428</f>
        <v>2173</v>
      </c>
      <c r="K427" s="403"/>
      <c r="L427" s="403">
        <f>L428</f>
        <v>2000</v>
      </c>
      <c r="M427" s="403">
        <f>M428</f>
        <v>2000</v>
      </c>
      <c r="N427" s="736">
        <f>N428</f>
        <v>3078</v>
      </c>
      <c r="O427" s="704">
        <f>O428</f>
        <v>2500.6</v>
      </c>
      <c r="P427" s="406">
        <f>P428</f>
        <v>2701.74</v>
      </c>
    </row>
    <row r="428" spans="1:24" x14ac:dyDescent="0.2">
      <c r="A428" s="32"/>
      <c r="B428" s="16" t="s">
        <v>70</v>
      </c>
      <c r="C428" s="9"/>
      <c r="D428" s="88" t="s">
        <v>69</v>
      </c>
      <c r="E428" s="9" t="s">
        <v>66</v>
      </c>
      <c r="F428" s="9" t="s">
        <v>67</v>
      </c>
      <c r="G428" s="88">
        <v>870</v>
      </c>
      <c r="H428" s="88"/>
      <c r="I428" s="9"/>
      <c r="J428" s="403">
        <f>J429</f>
        <v>2173</v>
      </c>
      <c r="K428" s="403"/>
      <c r="L428" s="403">
        <v>2000</v>
      </c>
      <c r="M428" s="403">
        <v>2000</v>
      </c>
      <c r="N428" s="723">
        <f>N429</f>
        <v>3078</v>
      </c>
      <c r="O428" s="695">
        <f>O429</f>
        <v>2500.6</v>
      </c>
      <c r="P428" s="403">
        <f>P429</f>
        <v>2701.74</v>
      </c>
    </row>
    <row r="429" spans="1:24" x14ac:dyDescent="0.2">
      <c r="A429" s="32"/>
      <c r="B429" s="86" t="s">
        <v>68</v>
      </c>
      <c r="C429" s="9"/>
      <c r="D429" s="88"/>
      <c r="E429" s="9"/>
      <c r="F429" s="9" t="s">
        <v>67</v>
      </c>
      <c r="G429" s="88">
        <v>870</v>
      </c>
      <c r="H429" s="9" t="s">
        <v>448</v>
      </c>
      <c r="I429" s="9" t="s">
        <v>456</v>
      </c>
      <c r="J429" s="403">
        <f>2175-2</f>
        <v>2173</v>
      </c>
      <c r="K429" s="403"/>
      <c r="L429" s="403">
        <v>2000</v>
      </c>
      <c r="M429" s="403">
        <v>2000</v>
      </c>
      <c r="N429" s="723">
        <v>3078</v>
      </c>
      <c r="O429" s="695">
        <v>2500.6</v>
      </c>
      <c r="P429" s="403">
        <v>2701.74</v>
      </c>
    </row>
    <row r="430" spans="1:24" ht="38.25" hidden="1" x14ac:dyDescent="0.2">
      <c r="A430" s="32"/>
      <c r="B430" s="15" t="s">
        <v>65</v>
      </c>
      <c r="C430" s="9"/>
      <c r="D430" s="88"/>
      <c r="E430" s="9"/>
      <c r="F430" s="34" t="s">
        <v>63</v>
      </c>
      <c r="G430" s="88"/>
      <c r="H430" s="88"/>
      <c r="I430" s="9"/>
      <c r="J430" s="403"/>
      <c r="K430" s="403"/>
      <c r="L430" s="403"/>
      <c r="M430" s="449"/>
      <c r="N430" s="723"/>
      <c r="O430" s="695"/>
      <c r="P430" s="403"/>
    </row>
    <row r="431" spans="1:24" ht="25.5" hidden="1" x14ac:dyDescent="0.2">
      <c r="A431" s="32"/>
      <c r="B431" s="15" t="s">
        <v>4</v>
      </c>
      <c r="C431" s="9"/>
      <c r="D431" s="88"/>
      <c r="E431" s="9"/>
      <c r="F431" s="9" t="s">
        <v>63</v>
      </c>
      <c r="G431" s="9" t="s">
        <v>1</v>
      </c>
      <c r="H431" s="9"/>
      <c r="I431" s="9"/>
      <c r="J431" s="403"/>
      <c r="K431" s="403"/>
      <c r="L431" s="403"/>
      <c r="M431" s="449"/>
      <c r="N431" s="723"/>
      <c r="O431" s="695"/>
      <c r="P431" s="403"/>
    </row>
    <row r="432" spans="1:24" hidden="1" x14ac:dyDescent="0.2">
      <c r="A432" s="32"/>
      <c r="B432" s="49" t="s">
        <v>64</v>
      </c>
      <c r="C432" s="9"/>
      <c r="D432" s="88"/>
      <c r="E432" s="9"/>
      <c r="F432" s="9" t="s">
        <v>63</v>
      </c>
      <c r="G432" s="9" t="s">
        <v>1</v>
      </c>
      <c r="H432" s="9"/>
      <c r="I432" s="9" t="s">
        <v>62</v>
      </c>
      <c r="J432" s="403"/>
      <c r="K432" s="403"/>
      <c r="L432" s="403"/>
      <c r="M432" s="449"/>
      <c r="N432" s="723"/>
      <c r="O432" s="695"/>
      <c r="P432" s="403"/>
    </row>
    <row r="433" spans="1:24" ht="25.5" hidden="1" x14ac:dyDescent="0.2">
      <c r="A433" s="32"/>
      <c r="B433" s="58" t="s">
        <v>29</v>
      </c>
      <c r="C433" s="9"/>
      <c r="D433" s="9" t="s">
        <v>15</v>
      </c>
      <c r="E433" s="9" t="s">
        <v>9</v>
      </c>
      <c r="F433" s="34" t="s">
        <v>27</v>
      </c>
      <c r="G433" s="48"/>
      <c r="H433" s="48"/>
      <c r="I433" s="9"/>
      <c r="J433" s="57">
        <f>J435</f>
        <v>0</v>
      </c>
      <c r="K433" s="403"/>
      <c r="L433" s="403"/>
      <c r="M433" s="449"/>
      <c r="N433" s="56">
        <f>N435</f>
        <v>0</v>
      </c>
      <c r="O433" s="57">
        <f>O435</f>
        <v>0</v>
      </c>
      <c r="P433" s="57">
        <f>P435</f>
        <v>0</v>
      </c>
    </row>
    <row r="434" spans="1:24" hidden="1" x14ac:dyDescent="0.2">
      <c r="A434" s="32"/>
      <c r="B434" s="55" t="s">
        <v>28</v>
      </c>
      <c r="C434" s="9"/>
      <c r="D434" s="9"/>
      <c r="E434" s="9"/>
      <c r="F434" s="9" t="s">
        <v>27</v>
      </c>
      <c r="G434" s="9" t="s">
        <v>26</v>
      </c>
      <c r="H434" s="9"/>
      <c r="I434" s="9"/>
      <c r="J434" s="403"/>
      <c r="K434" s="403"/>
      <c r="L434" s="403"/>
      <c r="M434" s="449"/>
      <c r="N434" s="723"/>
      <c r="O434" s="695"/>
      <c r="P434" s="403"/>
    </row>
    <row r="435" spans="1:24" hidden="1" x14ac:dyDescent="0.2">
      <c r="A435" s="32"/>
      <c r="B435" s="16" t="s">
        <v>11</v>
      </c>
      <c r="C435" s="9"/>
      <c r="D435" s="9" t="s">
        <v>15</v>
      </c>
      <c r="E435" s="9" t="s">
        <v>9</v>
      </c>
      <c r="F435" s="9" t="s">
        <v>27</v>
      </c>
      <c r="G435" s="9" t="s">
        <v>26</v>
      </c>
      <c r="H435" s="9"/>
      <c r="I435" s="9" t="s">
        <v>9</v>
      </c>
      <c r="J435" s="403"/>
      <c r="K435" s="403"/>
      <c r="L435" s="403"/>
      <c r="M435" s="449"/>
      <c r="N435" s="723"/>
      <c r="O435" s="695"/>
      <c r="P435" s="403"/>
    </row>
    <row r="436" spans="1:24" ht="25.5" hidden="1" x14ac:dyDescent="0.2">
      <c r="A436" s="32"/>
      <c r="B436" s="842" t="s">
        <v>858</v>
      </c>
      <c r="C436" s="9"/>
      <c r="D436" s="88"/>
      <c r="E436" s="9"/>
      <c r="F436" s="34" t="s">
        <v>857</v>
      </c>
      <c r="G436" s="88"/>
      <c r="H436" s="88"/>
      <c r="I436" s="9"/>
      <c r="J436" s="403"/>
      <c r="K436" s="403"/>
      <c r="L436" s="403"/>
      <c r="M436" s="449"/>
      <c r="N436" s="736"/>
      <c r="O436" s="695"/>
      <c r="P436" s="403"/>
    </row>
    <row r="437" spans="1:24" ht="25.5" hidden="1" x14ac:dyDescent="0.2">
      <c r="A437" s="32"/>
      <c r="B437" s="15" t="s">
        <v>4</v>
      </c>
      <c r="C437" s="89"/>
      <c r="D437" s="9" t="s">
        <v>52</v>
      </c>
      <c r="E437" s="9" t="s">
        <v>58</v>
      </c>
      <c r="F437" s="9" t="s">
        <v>857</v>
      </c>
      <c r="G437" s="88">
        <v>240</v>
      </c>
      <c r="H437" s="88"/>
      <c r="I437" s="405"/>
      <c r="J437" s="403"/>
      <c r="K437" s="405"/>
      <c r="L437" s="405"/>
      <c r="M437" s="84"/>
      <c r="N437" s="723"/>
      <c r="O437" s="695"/>
      <c r="P437" s="403"/>
      <c r="Q437" s="449"/>
    </row>
    <row r="438" spans="1:24" hidden="1" x14ac:dyDescent="0.2">
      <c r="A438" s="32"/>
      <c r="B438" s="90" t="s">
        <v>60</v>
      </c>
      <c r="C438" s="89"/>
      <c r="D438" s="9"/>
      <c r="E438" s="9"/>
      <c r="F438" s="9" t="s">
        <v>857</v>
      </c>
      <c r="G438" s="88">
        <v>240</v>
      </c>
      <c r="H438" s="9" t="s">
        <v>445</v>
      </c>
      <c r="I438" s="9" t="s">
        <v>530</v>
      </c>
      <c r="J438" s="403"/>
      <c r="K438" s="405"/>
      <c r="L438" s="405"/>
      <c r="M438" s="84"/>
      <c r="N438" s="723"/>
      <c r="O438" s="695"/>
      <c r="P438" s="403"/>
      <c r="Q438" s="449"/>
    </row>
    <row r="439" spans="1:24" s="83" customFormat="1" hidden="1" x14ac:dyDescent="0.2">
      <c r="A439" s="85"/>
      <c r="B439" s="49" t="s">
        <v>57</v>
      </c>
      <c r="C439" s="9"/>
      <c r="D439" s="9" t="s">
        <v>52</v>
      </c>
      <c r="E439" s="9" t="s">
        <v>49</v>
      </c>
      <c r="F439" s="34" t="s">
        <v>56</v>
      </c>
      <c r="G439" s="34"/>
      <c r="H439" s="34"/>
      <c r="I439" s="9"/>
      <c r="J439" s="407">
        <f>J440</f>
        <v>0</v>
      </c>
      <c r="K439" s="407"/>
      <c r="L439" s="407">
        <f>L440</f>
        <v>0</v>
      </c>
      <c r="M439" s="407">
        <f>M440</f>
        <v>0</v>
      </c>
      <c r="N439" s="726">
        <f>N440</f>
        <v>0</v>
      </c>
      <c r="O439" s="680">
        <f>O440</f>
        <v>0</v>
      </c>
      <c r="P439" s="407">
        <f>P440</f>
        <v>0</v>
      </c>
      <c r="Q439" s="84"/>
      <c r="R439" s="84"/>
      <c r="S439" s="84"/>
      <c r="T439" s="84"/>
      <c r="U439" s="84"/>
      <c r="V439" s="84"/>
      <c r="W439" s="84"/>
      <c r="X439" s="84"/>
    </row>
    <row r="440" spans="1:24" s="83" customFormat="1" ht="25.5" hidden="1" x14ac:dyDescent="0.2">
      <c r="A440" s="85"/>
      <c r="B440" s="15" t="s">
        <v>4</v>
      </c>
      <c r="C440" s="9"/>
      <c r="D440" s="9" t="s">
        <v>52</v>
      </c>
      <c r="E440" s="9" t="s">
        <v>49</v>
      </c>
      <c r="F440" s="9" t="s">
        <v>56</v>
      </c>
      <c r="G440" s="9" t="s">
        <v>1</v>
      </c>
      <c r="H440" s="9"/>
      <c r="I440" s="9"/>
      <c r="J440" s="405">
        <f>J441</f>
        <v>0</v>
      </c>
      <c r="K440" s="405"/>
      <c r="L440" s="405"/>
      <c r="M440" s="405"/>
      <c r="N440" s="725">
        <f>N441</f>
        <v>0</v>
      </c>
      <c r="O440" s="411">
        <f>O441</f>
        <v>0</v>
      </c>
      <c r="P440" s="405">
        <f>P441</f>
        <v>0</v>
      </c>
      <c r="Q440" s="84"/>
      <c r="R440" s="84"/>
      <c r="S440" s="84"/>
      <c r="T440" s="84"/>
      <c r="U440" s="84"/>
      <c r="V440" s="84"/>
      <c r="W440" s="84"/>
      <c r="X440" s="84"/>
    </row>
    <row r="441" spans="1:24" s="83" customFormat="1" hidden="1" x14ac:dyDescent="0.2">
      <c r="A441" s="85"/>
      <c r="B441" s="86" t="s">
        <v>51</v>
      </c>
      <c r="C441" s="9"/>
      <c r="D441" s="9"/>
      <c r="E441" s="9"/>
      <c r="F441" s="9" t="s">
        <v>56</v>
      </c>
      <c r="G441" s="9" t="s">
        <v>1</v>
      </c>
      <c r="H441" s="9"/>
      <c r="I441" s="9" t="s">
        <v>49</v>
      </c>
      <c r="J441" s="405"/>
      <c r="K441" s="405"/>
      <c r="L441" s="405"/>
      <c r="M441" s="405"/>
      <c r="N441" s="725"/>
      <c r="O441" s="411"/>
      <c r="P441" s="405"/>
      <c r="Q441" s="84"/>
      <c r="R441" s="84"/>
      <c r="S441" s="84"/>
      <c r="T441" s="84"/>
      <c r="U441" s="84"/>
      <c r="V441" s="84"/>
      <c r="W441" s="84"/>
      <c r="X441" s="84"/>
    </row>
    <row r="442" spans="1:24" s="83" customFormat="1" hidden="1" x14ac:dyDescent="0.2">
      <c r="A442" s="85"/>
      <c r="B442" s="49" t="s">
        <v>55</v>
      </c>
      <c r="C442" s="9"/>
      <c r="D442" s="9" t="s">
        <v>52</v>
      </c>
      <c r="E442" s="9" t="s">
        <v>49</v>
      </c>
      <c r="F442" s="34" t="s">
        <v>54</v>
      </c>
      <c r="G442" s="9"/>
      <c r="H442" s="9"/>
      <c r="I442" s="9"/>
      <c r="J442" s="407">
        <f>J443</f>
        <v>94.8</v>
      </c>
      <c r="K442" s="407"/>
      <c r="L442" s="407">
        <f>L443</f>
        <v>64.8</v>
      </c>
      <c r="M442" s="407">
        <f>M443</f>
        <v>64.8</v>
      </c>
      <c r="N442" s="726">
        <f>N443</f>
        <v>0</v>
      </c>
      <c r="O442" s="680">
        <f>O443</f>
        <v>0</v>
      </c>
      <c r="P442" s="407">
        <f>P443</f>
        <v>0</v>
      </c>
      <c r="Q442" s="84"/>
      <c r="R442" s="84"/>
      <c r="S442" s="84"/>
      <c r="T442" s="84"/>
      <c r="U442" s="84"/>
      <c r="V442" s="84"/>
      <c r="W442" s="84"/>
      <c r="X442" s="84"/>
    </row>
    <row r="443" spans="1:24" s="83" customFormat="1" ht="25.5" hidden="1" x14ac:dyDescent="0.2">
      <c r="A443" s="85"/>
      <c r="B443" s="15" t="s">
        <v>4</v>
      </c>
      <c r="C443" s="9"/>
      <c r="D443" s="9" t="s">
        <v>52</v>
      </c>
      <c r="E443" s="9" t="s">
        <v>49</v>
      </c>
      <c r="F443" s="9" t="s">
        <v>54</v>
      </c>
      <c r="G443" s="9" t="s">
        <v>1</v>
      </c>
      <c r="H443" s="9"/>
      <c r="I443" s="9"/>
      <c r="J443" s="405">
        <f>J444</f>
        <v>94.8</v>
      </c>
      <c r="K443" s="405"/>
      <c r="L443" s="405">
        <v>64.8</v>
      </c>
      <c r="M443" s="405">
        <v>64.8</v>
      </c>
      <c r="N443" s="725">
        <f>N444</f>
        <v>0</v>
      </c>
      <c r="O443" s="411">
        <f>O444</f>
        <v>0</v>
      </c>
      <c r="P443" s="405">
        <f>P444</f>
        <v>0</v>
      </c>
      <c r="Q443" s="84"/>
      <c r="R443" s="84"/>
      <c r="S443" s="84"/>
      <c r="T443" s="84"/>
      <c r="U443" s="84"/>
      <c r="V443" s="84"/>
      <c r="W443" s="84"/>
      <c r="X443" s="84"/>
    </row>
    <row r="444" spans="1:24" s="83" customFormat="1" hidden="1" x14ac:dyDescent="0.2">
      <c r="A444" s="85"/>
      <c r="B444" s="86" t="s">
        <v>51</v>
      </c>
      <c r="C444" s="9"/>
      <c r="D444" s="9"/>
      <c r="E444" s="9"/>
      <c r="F444" s="9" t="s">
        <v>54</v>
      </c>
      <c r="G444" s="9" t="s">
        <v>1</v>
      </c>
      <c r="H444" s="9"/>
      <c r="I444" s="9" t="s">
        <v>49</v>
      </c>
      <c r="J444" s="405">
        <v>94.8</v>
      </c>
      <c r="K444" s="405"/>
      <c r="L444" s="405">
        <v>64.8</v>
      </c>
      <c r="M444" s="405">
        <v>64.8</v>
      </c>
      <c r="N444" s="725"/>
      <c r="O444" s="411"/>
      <c r="P444" s="405"/>
      <c r="Q444" s="84"/>
      <c r="R444" s="84"/>
      <c r="S444" s="84"/>
      <c r="T444" s="84"/>
      <c r="U444" s="84"/>
      <c r="V444" s="84"/>
      <c r="W444" s="84"/>
      <c r="X444" s="84"/>
    </row>
    <row r="445" spans="1:24" s="83" customFormat="1" x14ac:dyDescent="0.2">
      <c r="A445" s="85"/>
      <c r="B445" s="49" t="s">
        <v>57</v>
      </c>
      <c r="C445" s="9"/>
      <c r="D445" s="9"/>
      <c r="E445" s="9"/>
      <c r="F445" s="89" t="s">
        <v>527</v>
      </c>
      <c r="G445" s="9"/>
      <c r="H445" s="9"/>
      <c r="I445" s="471"/>
      <c r="J445" s="472"/>
      <c r="K445" s="447"/>
      <c r="L445" s="447"/>
      <c r="M445" s="447"/>
      <c r="N445" s="726">
        <f>N446</f>
        <v>2000</v>
      </c>
      <c r="O445" s="447"/>
      <c r="P445" s="447"/>
      <c r="Q445" s="84"/>
      <c r="R445" s="84"/>
      <c r="S445" s="84"/>
      <c r="T445" s="84"/>
      <c r="U445" s="84"/>
      <c r="V445" s="84"/>
      <c r="W445" s="84"/>
      <c r="X445" s="84"/>
    </row>
    <row r="446" spans="1:24" s="83" customFormat="1" x14ac:dyDescent="0.2">
      <c r="A446" s="85"/>
      <c r="B446" s="16" t="s">
        <v>16</v>
      </c>
      <c r="C446" s="9"/>
      <c r="D446" s="9"/>
      <c r="E446" s="9"/>
      <c r="F446" s="33" t="s">
        <v>527</v>
      </c>
      <c r="G446" s="9" t="s">
        <v>1</v>
      </c>
      <c r="H446" s="9"/>
      <c r="I446" s="471"/>
      <c r="J446" s="472"/>
      <c r="K446" s="447"/>
      <c r="L446" s="447"/>
      <c r="M446" s="447"/>
      <c r="N446" s="725">
        <f>N447</f>
        <v>2000</v>
      </c>
      <c r="O446" s="447"/>
      <c r="P446" s="447"/>
      <c r="Q446" s="84"/>
      <c r="R446" s="84"/>
      <c r="S446" s="84"/>
      <c r="T446" s="84"/>
      <c r="U446" s="84"/>
      <c r="V446" s="84"/>
      <c r="W446" s="84"/>
      <c r="X446" s="84"/>
    </row>
    <row r="447" spans="1:24" s="83" customFormat="1" x14ac:dyDescent="0.2">
      <c r="A447" s="85"/>
      <c r="B447" s="86" t="s">
        <v>51</v>
      </c>
      <c r="C447" s="9"/>
      <c r="D447" s="9"/>
      <c r="E447" s="9"/>
      <c r="F447" s="33" t="s">
        <v>527</v>
      </c>
      <c r="G447" s="9" t="s">
        <v>1</v>
      </c>
      <c r="H447" s="9" t="s">
        <v>445</v>
      </c>
      <c r="I447" s="471" t="s">
        <v>525</v>
      </c>
      <c r="J447" s="472"/>
      <c r="K447" s="447"/>
      <c r="L447" s="447"/>
      <c r="M447" s="447"/>
      <c r="N447" s="725">
        <f>200+500+1000+300</f>
        <v>2000</v>
      </c>
      <c r="O447" s="447"/>
      <c r="P447" s="447"/>
      <c r="Q447" s="933"/>
      <c r="R447" s="84"/>
      <c r="S447" s="84"/>
      <c r="T447" s="84"/>
      <c r="U447" s="84"/>
      <c r="V447" s="84"/>
      <c r="W447" s="84"/>
      <c r="X447" s="84"/>
    </row>
    <row r="448" spans="1:24" s="83" customFormat="1" x14ac:dyDescent="0.2">
      <c r="A448" s="85"/>
      <c r="B448" s="473" t="s">
        <v>526</v>
      </c>
      <c r="C448" s="9"/>
      <c r="D448" s="9"/>
      <c r="E448" s="9"/>
      <c r="F448" s="89" t="s">
        <v>54</v>
      </c>
      <c r="G448" s="9"/>
      <c r="H448" s="9"/>
      <c r="I448" s="471"/>
      <c r="J448" s="472"/>
      <c r="K448" s="447"/>
      <c r="L448" s="447"/>
      <c r="M448" s="447"/>
      <c r="N448" s="726">
        <f>N449</f>
        <v>94.8</v>
      </c>
      <c r="O448" s="447"/>
      <c r="P448" s="447"/>
      <c r="Q448" s="84"/>
      <c r="R448" s="84"/>
      <c r="S448" s="84"/>
      <c r="T448" s="84"/>
      <c r="U448" s="84"/>
      <c r="V448" s="84"/>
      <c r="W448" s="84"/>
      <c r="X448" s="84"/>
    </row>
    <row r="449" spans="1:24" s="83" customFormat="1" x14ac:dyDescent="0.2">
      <c r="A449" s="85"/>
      <c r="B449" s="16" t="s">
        <v>16</v>
      </c>
      <c r="C449" s="9"/>
      <c r="D449" s="9"/>
      <c r="E449" s="9"/>
      <c r="F449" s="33" t="s">
        <v>54</v>
      </c>
      <c r="G449" s="9" t="s">
        <v>1</v>
      </c>
      <c r="H449" s="9"/>
      <c r="I449" s="471"/>
      <c r="J449" s="472"/>
      <c r="K449" s="447"/>
      <c r="L449" s="447"/>
      <c r="M449" s="447"/>
      <c r="N449" s="725">
        <f>N450</f>
        <v>94.8</v>
      </c>
      <c r="O449" s="447"/>
      <c r="P449" s="447"/>
      <c r="Q449" s="84"/>
      <c r="R449" s="84"/>
      <c r="S449" s="84"/>
      <c r="T449" s="84"/>
      <c r="U449" s="84"/>
      <c r="V449" s="84"/>
      <c r="W449" s="84"/>
      <c r="X449" s="84"/>
    </row>
    <row r="450" spans="1:24" s="83" customFormat="1" x14ac:dyDescent="0.2">
      <c r="A450" s="85"/>
      <c r="B450" s="86" t="s">
        <v>51</v>
      </c>
      <c r="C450" s="9"/>
      <c r="D450" s="9"/>
      <c r="E450" s="9"/>
      <c r="F450" s="33" t="s">
        <v>54</v>
      </c>
      <c r="G450" s="9" t="s">
        <v>1</v>
      </c>
      <c r="H450" s="9" t="s">
        <v>445</v>
      </c>
      <c r="I450" s="471" t="s">
        <v>525</v>
      </c>
      <c r="J450" s="472"/>
      <c r="K450" s="447"/>
      <c r="L450" s="447"/>
      <c r="M450" s="447"/>
      <c r="N450" s="725">
        <v>94.8</v>
      </c>
      <c r="O450" s="447"/>
      <c r="P450" s="447"/>
      <c r="Q450" s="84"/>
      <c r="R450" s="84"/>
      <c r="S450" s="84"/>
      <c r="T450" s="84"/>
      <c r="U450" s="84"/>
      <c r="V450" s="84"/>
      <c r="W450" s="84"/>
      <c r="X450" s="84"/>
    </row>
    <row r="451" spans="1:24" s="83" customFormat="1" ht="38.25" hidden="1" x14ac:dyDescent="0.2">
      <c r="A451" s="85"/>
      <c r="B451" s="469" t="s">
        <v>776</v>
      </c>
      <c r="C451" s="9"/>
      <c r="D451" s="9"/>
      <c r="E451" s="9"/>
      <c r="F451" s="89" t="s">
        <v>777</v>
      </c>
      <c r="G451" s="9"/>
      <c r="H451" s="9"/>
      <c r="I451" s="471"/>
      <c r="J451" s="472"/>
      <c r="K451" s="447"/>
      <c r="L451" s="447"/>
      <c r="M451" s="447"/>
      <c r="N451" s="726">
        <f>N452</f>
        <v>0</v>
      </c>
      <c r="O451" s="447"/>
      <c r="P451" s="447"/>
      <c r="Q451" s="84"/>
      <c r="R451" s="84"/>
      <c r="S451" s="84"/>
      <c r="T451" s="84"/>
      <c r="U451" s="84"/>
      <c r="V451" s="84"/>
      <c r="W451" s="84"/>
      <c r="X451" s="84"/>
    </row>
    <row r="452" spans="1:24" hidden="1" x14ac:dyDescent="0.2">
      <c r="A452" s="754"/>
      <c r="B452" s="16" t="s">
        <v>16</v>
      </c>
      <c r="C452" s="346" t="s">
        <v>423</v>
      </c>
      <c r="D452" s="346" t="s">
        <v>448</v>
      </c>
      <c r="E452" s="346" t="s">
        <v>498</v>
      </c>
      <c r="F452" s="33" t="s">
        <v>777</v>
      </c>
      <c r="G452" s="468" t="s">
        <v>1</v>
      </c>
      <c r="H452" s="467"/>
      <c r="I452" s="465"/>
      <c r="J452" s="269"/>
      <c r="K452" s="742"/>
      <c r="L452" s="2"/>
      <c r="M452" s="2"/>
      <c r="N452" s="743">
        <f>N453</f>
        <v>0</v>
      </c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idden="1" x14ac:dyDescent="0.2">
      <c r="A453" s="755"/>
      <c r="B453" s="470" t="s">
        <v>412</v>
      </c>
      <c r="C453" s="346" t="s">
        <v>423</v>
      </c>
      <c r="D453" s="346" t="s">
        <v>448</v>
      </c>
      <c r="E453" s="346" t="s">
        <v>498</v>
      </c>
      <c r="F453" s="33" t="s">
        <v>777</v>
      </c>
      <c r="G453" s="468" t="s">
        <v>1</v>
      </c>
      <c r="H453" s="9" t="s">
        <v>448</v>
      </c>
      <c r="I453" s="9" t="s">
        <v>498</v>
      </c>
      <c r="J453" s="269"/>
      <c r="K453" s="742"/>
      <c r="L453" s="2"/>
      <c r="M453" s="2"/>
      <c r="N453" s="743">
        <v>0</v>
      </c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s="83" customFormat="1" ht="25.5" x14ac:dyDescent="0.2">
      <c r="A454" s="85"/>
      <c r="B454" s="49" t="s">
        <v>53</v>
      </c>
      <c r="C454" s="9"/>
      <c r="D454" s="9" t="s">
        <v>52</v>
      </c>
      <c r="E454" s="9" t="s">
        <v>49</v>
      </c>
      <c r="F454" s="34" t="s">
        <v>50</v>
      </c>
      <c r="G454" s="9"/>
      <c r="H454" s="9"/>
      <c r="I454" s="9"/>
      <c r="J454" s="406">
        <f>J455</f>
        <v>3163.5070000000001</v>
      </c>
      <c r="K454" s="407"/>
      <c r="L454" s="407">
        <f>L455</f>
        <v>0</v>
      </c>
      <c r="M454" s="407">
        <f>M455</f>
        <v>0</v>
      </c>
      <c r="N454" s="736">
        <f>N455</f>
        <v>1000</v>
      </c>
      <c r="O454" s="704">
        <f>O455</f>
        <v>0</v>
      </c>
      <c r="P454" s="406">
        <f>P455</f>
        <v>0</v>
      </c>
      <c r="Q454" s="84"/>
      <c r="R454" s="84"/>
      <c r="S454" s="84"/>
      <c r="T454" s="84"/>
      <c r="U454" s="84"/>
      <c r="V454" s="84"/>
      <c r="W454" s="84"/>
      <c r="X454" s="84"/>
    </row>
    <row r="455" spans="1:24" s="83" customFormat="1" x14ac:dyDescent="0.2">
      <c r="A455" s="85"/>
      <c r="B455" s="16" t="s">
        <v>16</v>
      </c>
      <c r="C455" s="9"/>
      <c r="D455" s="9" t="s">
        <v>52</v>
      </c>
      <c r="E455" s="9" t="s">
        <v>49</v>
      </c>
      <c r="F455" s="9" t="s">
        <v>50</v>
      </c>
      <c r="G455" s="9" t="s">
        <v>1</v>
      </c>
      <c r="H455" s="9"/>
      <c r="I455" s="9"/>
      <c r="J455" s="403">
        <f>J456</f>
        <v>3163.5070000000001</v>
      </c>
      <c r="K455" s="407"/>
      <c r="L455" s="407"/>
      <c r="M455" s="407"/>
      <c r="N455" s="723">
        <f>N456</f>
        <v>1000</v>
      </c>
      <c r="O455" s="695">
        <f>O456</f>
        <v>0</v>
      </c>
      <c r="P455" s="403">
        <f>P456</f>
        <v>0</v>
      </c>
      <c r="Q455" s="933"/>
      <c r="R455" s="84"/>
      <c r="S455" s="84"/>
      <c r="T455" s="84"/>
      <c r="U455" s="84"/>
      <c r="V455" s="84"/>
      <c r="W455" s="84"/>
      <c r="X455" s="84"/>
    </row>
    <row r="456" spans="1:24" s="83" customFormat="1" x14ac:dyDescent="0.2">
      <c r="A456" s="85"/>
      <c r="B456" s="86" t="s">
        <v>51</v>
      </c>
      <c r="C456" s="9"/>
      <c r="D456" s="9"/>
      <c r="E456" s="9"/>
      <c r="F456" s="9" t="s">
        <v>50</v>
      </c>
      <c r="G456" s="9" t="s">
        <v>1</v>
      </c>
      <c r="H456" s="9" t="s">
        <v>445</v>
      </c>
      <c r="I456" s="9" t="s">
        <v>525</v>
      </c>
      <c r="J456" s="450">
        <v>3163.5070000000001</v>
      </c>
      <c r="K456" s="407"/>
      <c r="L456" s="407"/>
      <c r="M456" s="407"/>
      <c r="N456" s="723">
        <f>3939.333-2939.333</f>
        <v>1000</v>
      </c>
      <c r="O456" s="695"/>
      <c r="P456" s="403"/>
      <c r="Q456" s="84"/>
      <c r="R456" s="84"/>
      <c r="S456" s="84"/>
      <c r="T456" s="84"/>
      <c r="U456" s="84"/>
      <c r="V456" s="84"/>
      <c r="W456" s="84"/>
      <c r="X456" s="84"/>
    </row>
    <row r="457" spans="1:24" s="83" customFormat="1" ht="38.25" hidden="1" x14ac:dyDescent="0.2">
      <c r="A457" s="85"/>
      <c r="B457" s="52" t="s">
        <v>25</v>
      </c>
      <c r="C457" s="9"/>
      <c r="D457" s="34" t="s">
        <v>15</v>
      </c>
      <c r="E457" s="34" t="s">
        <v>13</v>
      </c>
      <c r="F457" s="34" t="s">
        <v>24</v>
      </c>
      <c r="G457" s="48"/>
      <c r="H457" s="48"/>
      <c r="I457" s="34"/>
      <c r="J457" s="131">
        <f>J458</f>
        <v>182.53199999999998</v>
      </c>
      <c r="K457" s="51"/>
      <c r="L457" s="51">
        <f>L458</f>
        <v>85</v>
      </c>
      <c r="M457" s="51">
        <f>M458</f>
        <v>85</v>
      </c>
      <c r="N457" s="50">
        <f>N458</f>
        <v>0</v>
      </c>
      <c r="O457" s="205">
        <f>O458</f>
        <v>0</v>
      </c>
      <c r="P457" s="51">
        <f>P458</f>
        <v>0</v>
      </c>
      <c r="Q457" s="84"/>
      <c r="R457" s="84"/>
      <c r="S457" s="84"/>
      <c r="T457" s="84"/>
      <c r="U457" s="84"/>
      <c r="V457" s="84"/>
      <c r="W457" s="84"/>
      <c r="X457" s="84"/>
    </row>
    <row r="458" spans="1:24" s="83" customFormat="1" ht="38.25" hidden="1" x14ac:dyDescent="0.2">
      <c r="A458" s="85"/>
      <c r="B458" s="49" t="s">
        <v>23</v>
      </c>
      <c r="C458" s="9"/>
      <c r="D458" s="9" t="s">
        <v>15</v>
      </c>
      <c r="E458" s="9" t="s">
        <v>13</v>
      </c>
      <c r="F458" s="34" t="s">
        <v>48</v>
      </c>
      <c r="G458" s="48"/>
      <c r="H458" s="48"/>
      <c r="I458" s="9"/>
      <c r="J458" s="131">
        <f>J461</f>
        <v>182.53199999999998</v>
      </c>
      <c r="K458" s="51"/>
      <c r="L458" s="51">
        <f>L461</f>
        <v>85</v>
      </c>
      <c r="M458" s="51">
        <f>M461</f>
        <v>85</v>
      </c>
      <c r="N458" s="50">
        <f>N461</f>
        <v>0</v>
      </c>
      <c r="O458" s="205">
        <f>O461</f>
        <v>0</v>
      </c>
      <c r="P458" s="51">
        <f>P461</f>
        <v>0</v>
      </c>
      <c r="Q458" s="84"/>
      <c r="R458" s="84"/>
      <c r="S458" s="84"/>
      <c r="T458" s="84"/>
      <c r="U458" s="84"/>
      <c r="V458" s="84"/>
      <c r="W458" s="84"/>
      <c r="X458" s="84"/>
    </row>
    <row r="459" spans="1:24" s="83" customFormat="1" ht="26.45" hidden="1" customHeight="1" x14ac:dyDescent="0.2">
      <c r="A459" s="85"/>
      <c r="B459" s="42" t="s">
        <v>22</v>
      </c>
      <c r="C459" s="31"/>
      <c r="D459" s="31" t="s">
        <v>15</v>
      </c>
      <c r="E459" s="31" t="s">
        <v>13</v>
      </c>
      <c r="F459" s="31" t="s">
        <v>21</v>
      </c>
      <c r="G459" s="1232" t="s">
        <v>20</v>
      </c>
      <c r="H459" s="1233"/>
      <c r="I459" s="1233"/>
      <c r="J459" s="1234"/>
      <c r="K459" s="45"/>
      <c r="L459" s="44"/>
      <c r="M459" s="43"/>
      <c r="N459" s="744"/>
      <c r="Q459" s="84"/>
      <c r="R459" s="84"/>
      <c r="S459" s="84"/>
      <c r="T459" s="84"/>
      <c r="U459" s="84"/>
      <c r="V459" s="84"/>
      <c r="W459" s="84"/>
      <c r="X459" s="84"/>
    </row>
    <row r="460" spans="1:24" ht="39.6" hidden="1" customHeight="1" x14ac:dyDescent="0.2">
      <c r="A460" s="32"/>
      <c r="B460" s="42" t="s">
        <v>19</v>
      </c>
      <c r="C460" s="31"/>
      <c r="D460" s="31" t="s">
        <v>15</v>
      </c>
      <c r="E460" s="31" t="s">
        <v>13</v>
      </c>
      <c r="F460" s="31" t="s">
        <v>18</v>
      </c>
      <c r="G460" s="1232" t="s">
        <v>17</v>
      </c>
      <c r="H460" s="1233"/>
      <c r="I460" s="1233"/>
      <c r="J460" s="1234"/>
      <c r="K460" s="41"/>
      <c r="L460" s="2"/>
      <c r="M460" s="40"/>
      <c r="N460" s="745"/>
      <c r="O460" s="1"/>
      <c r="P460" s="1"/>
    </row>
    <row r="461" spans="1:24" ht="25.5" hidden="1" x14ac:dyDescent="0.2">
      <c r="A461" s="32"/>
      <c r="B461" s="15" t="s">
        <v>4</v>
      </c>
      <c r="C461" s="31"/>
      <c r="D461" s="9" t="s">
        <v>15</v>
      </c>
      <c r="E461" s="9" t="s">
        <v>13</v>
      </c>
      <c r="F461" s="9" t="s">
        <v>48</v>
      </c>
      <c r="G461" s="33" t="s">
        <v>1</v>
      </c>
      <c r="H461" s="33"/>
      <c r="I461" s="9"/>
      <c r="J461" s="451">
        <f>J462</f>
        <v>182.53199999999998</v>
      </c>
      <c r="K461" s="30"/>
      <c r="L461" s="29">
        <v>85</v>
      </c>
      <c r="M461" s="28">
        <v>85</v>
      </c>
      <c r="N461" s="27">
        <f>N462</f>
        <v>0</v>
      </c>
      <c r="O461" s="28">
        <f>O462</f>
        <v>0</v>
      </c>
      <c r="P461" s="28">
        <f>P462</f>
        <v>0</v>
      </c>
    </row>
    <row r="462" spans="1:24" hidden="1" x14ac:dyDescent="0.2">
      <c r="A462" s="32"/>
      <c r="B462" s="16" t="s">
        <v>39</v>
      </c>
      <c r="C462" s="31"/>
      <c r="D462" s="9"/>
      <c r="E462" s="9"/>
      <c r="F462" s="9" t="s">
        <v>48</v>
      </c>
      <c r="G462" s="33" t="s">
        <v>1</v>
      </c>
      <c r="H462" s="33"/>
      <c r="I462" s="9" t="s">
        <v>13</v>
      </c>
      <c r="J462" s="451">
        <f>85+97.532</f>
        <v>182.53199999999998</v>
      </c>
      <c r="K462" s="30"/>
      <c r="L462" s="29">
        <v>85</v>
      </c>
      <c r="M462" s="28">
        <v>85</v>
      </c>
      <c r="N462" s="27"/>
      <c r="O462" s="28"/>
      <c r="P462" s="28"/>
    </row>
    <row r="463" spans="1:24" hidden="1" x14ac:dyDescent="0.2">
      <c r="A463" s="32"/>
      <c r="B463" s="82" t="s">
        <v>47</v>
      </c>
      <c r="C463" s="795"/>
      <c r="D463" s="9"/>
      <c r="E463" s="9"/>
      <c r="F463" s="79" t="s">
        <v>43</v>
      </c>
      <c r="G463" s="33"/>
      <c r="H463" s="33"/>
      <c r="I463" s="9"/>
      <c r="J463" s="451">
        <f>J466</f>
        <v>153.32</v>
      </c>
      <c r="K463" s="30"/>
      <c r="L463" s="29"/>
      <c r="M463" s="28"/>
      <c r="N463" s="80">
        <f>N466+N464</f>
        <v>0</v>
      </c>
      <c r="O463" s="81">
        <f>O466+O464</f>
        <v>585.81999999999994</v>
      </c>
      <c r="P463" s="81">
        <f>P466+P464</f>
        <v>610.88699999999994</v>
      </c>
    </row>
    <row r="464" spans="1:24" hidden="1" x14ac:dyDescent="0.2">
      <c r="A464" s="827"/>
      <c r="B464" s="828" t="s">
        <v>16</v>
      </c>
      <c r="C464" s="829"/>
      <c r="D464" s="818"/>
      <c r="E464" s="818"/>
      <c r="F464" s="816" t="s">
        <v>43</v>
      </c>
      <c r="G464" s="817" t="s">
        <v>1</v>
      </c>
      <c r="H464" s="817"/>
      <c r="I464" s="818"/>
      <c r="J464" s="821"/>
      <c r="K464" s="822"/>
      <c r="L464" s="823"/>
      <c r="M464" s="824"/>
      <c r="N464" s="27">
        <f>N465</f>
        <v>0</v>
      </c>
      <c r="O464" s="28">
        <f>O465</f>
        <v>31.3</v>
      </c>
      <c r="P464" s="28">
        <f>P465</f>
        <v>34.43</v>
      </c>
    </row>
    <row r="465" spans="1:29" hidden="1" x14ac:dyDescent="0.2">
      <c r="A465" s="827"/>
      <c r="B465" s="830" t="s">
        <v>45</v>
      </c>
      <c r="C465" s="829"/>
      <c r="D465" s="818"/>
      <c r="E465" s="818"/>
      <c r="F465" s="816" t="s">
        <v>43</v>
      </c>
      <c r="G465" s="817" t="s">
        <v>1</v>
      </c>
      <c r="H465" s="817" t="s">
        <v>488</v>
      </c>
      <c r="I465" s="818" t="s">
        <v>487</v>
      </c>
      <c r="J465" s="821"/>
      <c r="K465" s="822"/>
      <c r="L465" s="823"/>
      <c r="M465" s="824"/>
      <c r="N465" s="27">
        <v>0</v>
      </c>
      <c r="O465" s="28">
        <v>31.3</v>
      </c>
      <c r="P465" s="28">
        <v>34.43</v>
      </c>
    </row>
    <row r="466" spans="1:29" hidden="1" x14ac:dyDescent="0.2">
      <c r="A466" s="827"/>
      <c r="B466" s="828" t="s">
        <v>46</v>
      </c>
      <c r="C466" s="831"/>
      <c r="D466" s="818" t="s">
        <v>44</v>
      </c>
      <c r="E466" s="818" t="s">
        <v>41</v>
      </c>
      <c r="F466" s="816" t="s">
        <v>43</v>
      </c>
      <c r="G466" s="817" t="s">
        <v>42</v>
      </c>
      <c r="H466" s="817"/>
      <c r="I466" s="818"/>
      <c r="J466" s="819">
        <f t="shared" ref="J466:P466" si="46">J467</f>
        <v>153.32</v>
      </c>
      <c r="K466" s="820">
        <f t="shared" si="46"/>
        <v>172</v>
      </c>
      <c r="L466" s="820">
        <f t="shared" si="46"/>
        <v>172</v>
      </c>
      <c r="M466" s="820">
        <f t="shared" si="46"/>
        <v>172</v>
      </c>
      <c r="N466" s="725">
        <f t="shared" si="46"/>
        <v>0</v>
      </c>
      <c r="O466" s="411">
        <f t="shared" si="46"/>
        <v>554.52</v>
      </c>
      <c r="P466" s="405">
        <f t="shared" si="46"/>
        <v>576.45699999999999</v>
      </c>
    </row>
    <row r="467" spans="1:29" hidden="1" x14ac:dyDescent="0.2">
      <c r="A467" s="827"/>
      <c r="B467" s="830" t="s">
        <v>45</v>
      </c>
      <c r="C467" s="831"/>
      <c r="D467" s="818" t="s">
        <v>44</v>
      </c>
      <c r="E467" s="818" t="s">
        <v>41</v>
      </c>
      <c r="F467" s="816" t="s">
        <v>43</v>
      </c>
      <c r="G467" s="817" t="s">
        <v>42</v>
      </c>
      <c r="H467" s="817" t="s">
        <v>488</v>
      </c>
      <c r="I467" s="818" t="s">
        <v>487</v>
      </c>
      <c r="J467" s="819">
        <v>153.32</v>
      </c>
      <c r="K467" s="820">
        <v>172</v>
      </c>
      <c r="L467" s="820">
        <v>172</v>
      </c>
      <c r="M467" s="820">
        <v>172</v>
      </c>
      <c r="N467" s="725"/>
      <c r="O467" s="411">
        <v>554.52</v>
      </c>
      <c r="P467" s="405">
        <v>576.45699999999999</v>
      </c>
    </row>
    <row r="468" spans="1:29" ht="25.5" hidden="1" x14ac:dyDescent="0.2">
      <c r="A468" s="32"/>
      <c r="B468" s="437" t="s">
        <v>40</v>
      </c>
      <c r="C468" s="70"/>
      <c r="D468" s="9"/>
      <c r="E468" s="9"/>
      <c r="F468" s="79" t="s">
        <v>38</v>
      </c>
      <c r="G468" s="33"/>
      <c r="H468" s="33"/>
      <c r="I468" s="9"/>
      <c r="J468" s="450">
        <f>J469</f>
        <v>0</v>
      </c>
      <c r="K468" s="452"/>
      <c r="L468" s="453"/>
      <c r="M468" s="453"/>
      <c r="N468" s="726">
        <f t="shared" ref="N468:P469" si="47">N469</f>
        <v>0</v>
      </c>
      <c r="O468" s="680">
        <f t="shared" si="47"/>
        <v>0</v>
      </c>
      <c r="P468" s="407">
        <f t="shared" si="47"/>
        <v>0</v>
      </c>
    </row>
    <row r="469" spans="1:29" hidden="1" x14ac:dyDescent="0.2">
      <c r="A469" s="32"/>
      <c r="B469" s="58" t="s">
        <v>28</v>
      </c>
      <c r="C469" s="70"/>
      <c r="D469" s="9"/>
      <c r="E469" s="9"/>
      <c r="F469" s="77" t="s">
        <v>38</v>
      </c>
      <c r="G469" s="33" t="s">
        <v>26</v>
      </c>
      <c r="H469" s="33"/>
      <c r="I469" s="9"/>
      <c r="J469" s="450">
        <f>J470</f>
        <v>0</v>
      </c>
      <c r="K469" s="452"/>
      <c r="L469" s="453"/>
      <c r="M469" s="453"/>
      <c r="N469" s="725">
        <f t="shared" si="47"/>
        <v>0</v>
      </c>
      <c r="O469" s="411">
        <f t="shared" si="47"/>
        <v>0</v>
      </c>
      <c r="P469" s="405">
        <f t="shared" si="47"/>
        <v>0</v>
      </c>
    </row>
    <row r="470" spans="1:29" hidden="1" x14ac:dyDescent="0.2">
      <c r="A470" s="32"/>
      <c r="B470" s="16" t="s">
        <v>39</v>
      </c>
      <c r="C470" s="70"/>
      <c r="D470" s="9"/>
      <c r="E470" s="9"/>
      <c r="F470" s="77" t="s">
        <v>38</v>
      </c>
      <c r="G470" s="33" t="s">
        <v>26</v>
      </c>
      <c r="H470" s="33" t="s">
        <v>455</v>
      </c>
      <c r="I470" s="9" t="s">
        <v>480</v>
      </c>
      <c r="J470" s="450"/>
      <c r="K470" s="452"/>
      <c r="L470" s="453"/>
      <c r="M470" s="453"/>
      <c r="N470" s="725"/>
      <c r="O470" s="411"/>
      <c r="P470" s="405"/>
    </row>
    <row r="471" spans="1:29" ht="25.5" hidden="1" x14ac:dyDescent="0.2">
      <c r="A471" s="32"/>
      <c r="B471" s="76" t="s">
        <v>37</v>
      </c>
      <c r="C471" s="70"/>
      <c r="D471" s="9"/>
      <c r="E471" s="9"/>
      <c r="F471" s="34" t="s">
        <v>36</v>
      </c>
      <c r="G471" s="33"/>
      <c r="H471" s="33"/>
      <c r="I471" s="9"/>
      <c r="J471" s="454">
        <f>J472</f>
        <v>17908.526000000002</v>
      </c>
      <c r="K471" s="452"/>
      <c r="L471" s="453"/>
      <c r="M471" s="453"/>
      <c r="N471" s="746">
        <f t="shared" ref="N471:P472" si="48">N472</f>
        <v>0</v>
      </c>
      <c r="O471" s="422">
        <f t="shared" si="48"/>
        <v>0</v>
      </c>
      <c r="P471" s="455">
        <f t="shared" si="48"/>
        <v>0</v>
      </c>
    </row>
    <row r="472" spans="1:29" ht="25.5" hidden="1" x14ac:dyDescent="0.2">
      <c r="A472" s="32"/>
      <c r="B472" s="15" t="s">
        <v>4</v>
      </c>
      <c r="C472" s="70"/>
      <c r="D472" s="9"/>
      <c r="E472" s="9"/>
      <c r="F472" s="9" t="s">
        <v>36</v>
      </c>
      <c r="G472" s="33" t="s">
        <v>1</v>
      </c>
      <c r="H472" s="33"/>
      <c r="I472" s="9"/>
      <c r="J472" s="454">
        <f>J473</f>
        <v>17908.526000000002</v>
      </c>
      <c r="K472" s="452"/>
      <c r="L472" s="453"/>
      <c r="M472" s="453"/>
      <c r="N472" s="746">
        <f t="shared" si="48"/>
        <v>0</v>
      </c>
      <c r="O472" s="422">
        <f t="shared" si="48"/>
        <v>0</v>
      </c>
      <c r="P472" s="455">
        <f t="shared" si="48"/>
        <v>0</v>
      </c>
      <c r="Q472" s="75"/>
      <c r="R472" s="75"/>
      <c r="S472" s="75"/>
      <c r="T472" s="75"/>
      <c r="U472" s="449"/>
      <c r="V472" s="73"/>
      <c r="W472" s="72"/>
      <c r="X472" s="72"/>
      <c r="AC472" s="416">
        <f>AC473</f>
        <v>672.10500000000002</v>
      </c>
    </row>
    <row r="473" spans="1:29" hidden="1" x14ac:dyDescent="0.2">
      <c r="A473" s="32"/>
      <c r="B473" s="49" t="s">
        <v>34</v>
      </c>
      <c r="C473" s="70"/>
      <c r="D473" s="9"/>
      <c r="E473" s="9"/>
      <c r="F473" s="9" t="s">
        <v>36</v>
      </c>
      <c r="G473" s="33" t="s">
        <v>1</v>
      </c>
      <c r="H473" s="33"/>
      <c r="I473" s="9" t="s">
        <v>32</v>
      </c>
      <c r="J473" s="454">
        <v>17908.526000000002</v>
      </c>
      <c r="K473" s="452"/>
      <c r="L473" s="453"/>
      <c r="M473" s="453"/>
      <c r="N473" s="746"/>
      <c r="O473" s="422"/>
      <c r="P473" s="455"/>
      <c r="Q473" s="75"/>
      <c r="R473" s="75"/>
      <c r="S473" s="75"/>
      <c r="T473" s="75"/>
      <c r="U473" s="449"/>
      <c r="V473" s="73"/>
      <c r="W473" s="72"/>
      <c r="X473" s="72"/>
      <c r="AC473" s="416">
        <v>672.10500000000002</v>
      </c>
    </row>
    <row r="474" spans="1:29" ht="38.25" hidden="1" x14ac:dyDescent="0.2">
      <c r="A474" s="32"/>
      <c r="B474" s="15" t="s">
        <v>35</v>
      </c>
      <c r="C474" s="70"/>
      <c r="D474" s="9"/>
      <c r="E474" s="9"/>
      <c r="F474" s="34" t="s">
        <v>33</v>
      </c>
      <c r="G474" s="33"/>
      <c r="H474" s="33"/>
      <c r="I474" s="9"/>
      <c r="J474" s="454">
        <f>J475</f>
        <v>7028.6390000000001</v>
      </c>
      <c r="K474" s="452"/>
      <c r="L474" s="453"/>
      <c r="M474" s="453"/>
      <c r="N474" s="746">
        <f t="shared" ref="N474:P475" si="49">N475</f>
        <v>0</v>
      </c>
      <c r="O474" s="422">
        <f t="shared" si="49"/>
        <v>0</v>
      </c>
      <c r="P474" s="455">
        <f t="shared" si="49"/>
        <v>0</v>
      </c>
    </row>
    <row r="475" spans="1:29" ht="25.5" hidden="1" x14ac:dyDescent="0.2">
      <c r="A475" s="32"/>
      <c r="B475" s="15" t="s">
        <v>4</v>
      </c>
      <c r="C475" s="70"/>
      <c r="D475" s="9"/>
      <c r="E475" s="9"/>
      <c r="F475" s="9" t="s">
        <v>33</v>
      </c>
      <c r="G475" s="33" t="s">
        <v>1</v>
      </c>
      <c r="H475" s="33"/>
      <c r="I475" s="9"/>
      <c r="J475" s="454">
        <f>J476</f>
        <v>7028.6390000000001</v>
      </c>
      <c r="K475" s="452"/>
      <c r="L475" s="453"/>
      <c r="M475" s="453"/>
      <c r="N475" s="746">
        <f t="shared" si="49"/>
        <v>0</v>
      </c>
      <c r="O475" s="422">
        <f t="shared" si="49"/>
        <v>0</v>
      </c>
      <c r="P475" s="455">
        <f t="shared" si="49"/>
        <v>0</v>
      </c>
    </row>
    <row r="476" spans="1:29" hidden="1" x14ac:dyDescent="0.2">
      <c r="A476" s="32"/>
      <c r="B476" s="49" t="s">
        <v>34</v>
      </c>
      <c r="C476" s="70"/>
      <c r="D476" s="9"/>
      <c r="E476" s="9"/>
      <c r="F476" s="9" t="s">
        <v>33</v>
      </c>
      <c r="G476" s="33" t="s">
        <v>1</v>
      </c>
      <c r="H476" s="33"/>
      <c r="I476" s="9" t="s">
        <v>32</v>
      </c>
      <c r="J476" s="454">
        <f>838.062+6190.577</f>
        <v>7028.6390000000001</v>
      </c>
      <c r="K476" s="452"/>
      <c r="L476" s="453"/>
      <c r="M476" s="453"/>
      <c r="N476" s="746"/>
      <c r="O476" s="422"/>
      <c r="P476" s="455"/>
    </row>
    <row r="477" spans="1:29" ht="25.5" hidden="1" x14ac:dyDescent="0.2">
      <c r="A477" s="32"/>
      <c r="B477" s="90" t="s">
        <v>289</v>
      </c>
      <c r="C477" s="70"/>
      <c r="D477" s="9"/>
      <c r="E477" s="9"/>
      <c r="F477" s="34" t="s">
        <v>612</v>
      </c>
      <c r="G477" s="33"/>
      <c r="H477" s="33"/>
      <c r="I477" s="9"/>
      <c r="J477" s="475"/>
      <c r="K477" s="452"/>
      <c r="L477" s="453"/>
      <c r="M477" s="453"/>
      <c r="N477" s="747">
        <f>N478</f>
        <v>0</v>
      </c>
      <c r="O477" s="476"/>
      <c r="P477" s="476"/>
    </row>
    <row r="478" spans="1:29" hidden="1" x14ac:dyDescent="0.2">
      <c r="A478" s="32"/>
      <c r="B478" s="16" t="s">
        <v>16</v>
      </c>
      <c r="C478" s="70"/>
      <c r="D478" s="9"/>
      <c r="E478" s="9"/>
      <c r="F478" s="9" t="s">
        <v>612</v>
      </c>
      <c r="G478" s="9" t="s">
        <v>1</v>
      </c>
      <c r="H478" s="33"/>
      <c r="I478" s="9"/>
      <c r="J478" s="475"/>
      <c r="K478" s="452"/>
      <c r="L478" s="453"/>
      <c r="M478" s="453"/>
      <c r="N478" s="748">
        <f>N479</f>
        <v>0</v>
      </c>
      <c r="O478" s="476"/>
      <c r="P478" s="476"/>
    </row>
    <row r="479" spans="1:29" hidden="1" x14ac:dyDescent="0.2">
      <c r="A479" s="32"/>
      <c r="B479" s="49" t="s">
        <v>64</v>
      </c>
      <c r="C479" s="70"/>
      <c r="D479" s="9"/>
      <c r="E479" s="9"/>
      <c r="F479" s="9" t="s">
        <v>612</v>
      </c>
      <c r="G479" s="9" t="s">
        <v>1</v>
      </c>
      <c r="H479" s="33" t="s">
        <v>456</v>
      </c>
      <c r="I479" s="9" t="s">
        <v>455</v>
      </c>
      <c r="J479" s="475"/>
      <c r="K479" s="452"/>
      <c r="L479" s="453"/>
      <c r="M479" s="453"/>
      <c r="N479" s="748">
        <v>0</v>
      </c>
      <c r="O479" s="476"/>
      <c r="P479" s="476"/>
    </row>
    <row r="480" spans="1:29" ht="25.5" hidden="1" x14ac:dyDescent="0.2">
      <c r="A480" s="32"/>
      <c r="B480" s="437" t="s">
        <v>31</v>
      </c>
      <c r="C480" s="31"/>
      <c r="D480" s="9"/>
      <c r="E480" s="9"/>
      <c r="F480" s="34" t="s">
        <v>30</v>
      </c>
      <c r="G480" s="33"/>
      <c r="H480" s="33"/>
      <c r="I480" s="9"/>
      <c r="J480" s="456"/>
      <c r="K480" s="65"/>
      <c r="L480" s="64">
        <f>L481</f>
        <v>0</v>
      </c>
      <c r="M480" s="64">
        <f>M481</f>
        <v>0</v>
      </c>
      <c r="N480" s="62">
        <f>N481</f>
        <v>0</v>
      </c>
      <c r="O480" s="63">
        <f>O481</f>
        <v>0</v>
      </c>
      <c r="P480" s="63">
        <f>P481</f>
        <v>0</v>
      </c>
    </row>
    <row r="481" spans="1:16" ht="25.5" hidden="1" x14ac:dyDescent="0.2">
      <c r="A481" s="32"/>
      <c r="B481" s="15" t="s">
        <v>4</v>
      </c>
      <c r="C481" s="9"/>
      <c r="D481" s="9" t="s">
        <v>15</v>
      </c>
      <c r="E481" s="9" t="s">
        <v>9</v>
      </c>
      <c r="F481" s="9" t="s">
        <v>30</v>
      </c>
      <c r="G481" s="9" t="s">
        <v>1</v>
      </c>
      <c r="H481" s="9"/>
      <c r="I481" s="9"/>
      <c r="J481" s="457"/>
      <c r="K481" s="61"/>
      <c r="L481" s="60"/>
      <c r="M481" s="59"/>
      <c r="N481" s="56">
        <f>N482</f>
        <v>0</v>
      </c>
      <c r="O481" s="57">
        <f>O482</f>
        <v>0</v>
      </c>
      <c r="P481" s="57">
        <f>P482</f>
        <v>0</v>
      </c>
    </row>
    <row r="482" spans="1:16" hidden="1" x14ac:dyDescent="0.2">
      <c r="A482" s="32"/>
      <c r="B482" s="16" t="s">
        <v>11</v>
      </c>
      <c r="C482" s="9"/>
      <c r="D482" s="9"/>
      <c r="E482" s="9"/>
      <c r="F482" s="9" t="s">
        <v>30</v>
      </c>
      <c r="G482" s="9" t="s">
        <v>1</v>
      </c>
      <c r="H482" s="9" t="s">
        <v>455</v>
      </c>
      <c r="I482" s="9" t="s">
        <v>448</v>
      </c>
      <c r="J482" s="457"/>
      <c r="K482" s="61"/>
      <c r="L482" s="60"/>
      <c r="M482" s="59"/>
      <c r="N482" s="56">
        <v>0</v>
      </c>
      <c r="O482" s="57"/>
      <c r="P482" s="57"/>
    </row>
    <row r="483" spans="1:16" ht="27" hidden="1" customHeight="1" x14ac:dyDescent="0.2">
      <c r="A483" s="32"/>
      <c r="B483" s="58" t="s">
        <v>29</v>
      </c>
      <c r="C483" s="9"/>
      <c r="D483" s="9" t="s">
        <v>15</v>
      </c>
      <c r="E483" s="9" t="s">
        <v>9</v>
      </c>
      <c r="F483" s="34" t="s">
        <v>27</v>
      </c>
      <c r="G483" s="48"/>
      <c r="H483" s="48"/>
      <c r="I483" s="9"/>
      <c r="J483" s="457"/>
      <c r="K483" s="47"/>
      <c r="L483" s="57">
        <f>L485</f>
        <v>10000</v>
      </c>
      <c r="M483" s="57">
        <f>M485</f>
        <v>10000</v>
      </c>
      <c r="N483" s="56"/>
      <c r="O483" s="57"/>
      <c r="P483" s="57"/>
    </row>
    <row r="484" spans="1:16" ht="25.15" hidden="1" customHeight="1" x14ac:dyDescent="0.2">
      <c r="A484" s="32"/>
      <c r="B484" s="55" t="s">
        <v>28</v>
      </c>
      <c r="C484" s="9"/>
      <c r="D484" s="9"/>
      <c r="E484" s="9"/>
      <c r="F484" s="9" t="s">
        <v>27</v>
      </c>
      <c r="G484" s="9" t="s">
        <v>26</v>
      </c>
      <c r="H484" s="9"/>
      <c r="I484" s="9"/>
      <c r="J484" s="450"/>
      <c r="K484" s="48"/>
      <c r="L484" s="54">
        <v>10000</v>
      </c>
      <c r="M484" s="54">
        <v>10000</v>
      </c>
      <c r="N484" s="723"/>
      <c r="O484" s="695"/>
      <c r="P484" s="403"/>
    </row>
    <row r="485" spans="1:16" ht="17.45" hidden="1" customHeight="1" x14ac:dyDescent="0.2">
      <c r="A485" s="32"/>
      <c r="B485" s="16" t="s">
        <v>11</v>
      </c>
      <c r="C485" s="9"/>
      <c r="D485" s="9" t="s">
        <v>15</v>
      </c>
      <c r="E485" s="9" t="s">
        <v>9</v>
      </c>
      <c r="F485" s="9" t="s">
        <v>27</v>
      </c>
      <c r="G485" s="9" t="s">
        <v>26</v>
      </c>
      <c r="H485" s="9"/>
      <c r="I485" s="9" t="s">
        <v>9</v>
      </c>
      <c r="J485" s="450"/>
      <c r="K485" s="48"/>
      <c r="L485" s="54">
        <v>10000</v>
      </c>
      <c r="M485" s="54">
        <v>10000</v>
      </c>
      <c r="N485" s="723"/>
      <c r="O485" s="695"/>
      <c r="P485" s="403"/>
    </row>
    <row r="486" spans="1:16" ht="39.6" hidden="1" customHeight="1" x14ac:dyDescent="0.2">
      <c r="A486" s="32"/>
      <c r="B486" s="52" t="s">
        <v>25</v>
      </c>
      <c r="C486" s="9"/>
      <c r="D486" s="34" t="s">
        <v>15</v>
      </c>
      <c r="E486" s="34" t="s">
        <v>13</v>
      </c>
      <c r="F486" s="34" t="s">
        <v>24</v>
      </c>
      <c r="G486" s="48"/>
      <c r="H486" s="48"/>
      <c r="I486" s="34"/>
      <c r="J486" s="131">
        <f>J487</f>
        <v>0</v>
      </c>
      <c r="K486" s="51"/>
      <c r="L486" s="51">
        <f>L487</f>
        <v>85</v>
      </c>
      <c r="M486" s="51">
        <f>M487</f>
        <v>85</v>
      </c>
      <c r="N486" s="50">
        <f>N487</f>
        <v>0</v>
      </c>
      <c r="O486" s="205">
        <f>O487</f>
        <v>0</v>
      </c>
      <c r="P486" s="51">
        <f>P487</f>
        <v>0</v>
      </c>
    </row>
    <row r="487" spans="1:16" ht="43.5" hidden="1" customHeight="1" x14ac:dyDescent="0.2">
      <c r="A487" s="32"/>
      <c r="B487" s="49" t="s">
        <v>23</v>
      </c>
      <c r="C487" s="9"/>
      <c r="D487" s="9" t="s">
        <v>15</v>
      </c>
      <c r="E487" s="9" t="s">
        <v>13</v>
      </c>
      <c r="F487" s="9" t="s">
        <v>14</v>
      </c>
      <c r="G487" s="48"/>
      <c r="H487" s="48"/>
      <c r="I487" s="9"/>
      <c r="J487" s="48">
        <f>J490</f>
        <v>0</v>
      </c>
      <c r="K487" s="47"/>
      <c r="L487" s="47">
        <f>L490</f>
        <v>85</v>
      </c>
      <c r="M487" s="47">
        <f>M490</f>
        <v>85</v>
      </c>
      <c r="N487" s="46">
        <f>N490</f>
        <v>0</v>
      </c>
      <c r="O487" s="703">
        <f>O490</f>
        <v>0</v>
      </c>
      <c r="P487" s="47">
        <f>P490</f>
        <v>0</v>
      </c>
    </row>
    <row r="488" spans="1:16" ht="60.75" hidden="1" customHeight="1" x14ac:dyDescent="0.2">
      <c r="A488" s="32"/>
      <c r="B488" s="42" t="s">
        <v>22</v>
      </c>
      <c r="C488" s="31"/>
      <c r="D488" s="31" t="s">
        <v>15</v>
      </c>
      <c r="E488" s="31" t="s">
        <v>13</v>
      </c>
      <c r="F488" s="31" t="s">
        <v>21</v>
      </c>
      <c r="G488" s="1232" t="s">
        <v>20</v>
      </c>
      <c r="H488" s="1233"/>
      <c r="I488" s="1233"/>
      <c r="J488" s="1234"/>
      <c r="K488" s="45"/>
      <c r="L488" s="44"/>
      <c r="M488" s="43"/>
      <c r="N488" s="745"/>
      <c r="O488" s="1"/>
      <c r="P488" s="1"/>
    </row>
    <row r="489" spans="1:16" ht="48" hidden="1" customHeight="1" x14ac:dyDescent="0.2">
      <c r="A489" s="32"/>
      <c r="B489" s="42" t="s">
        <v>19</v>
      </c>
      <c r="C489" s="31"/>
      <c r="D489" s="31" t="s">
        <v>15</v>
      </c>
      <c r="E489" s="31" t="s">
        <v>13</v>
      </c>
      <c r="F489" s="31" t="s">
        <v>18</v>
      </c>
      <c r="G489" s="1232" t="s">
        <v>17</v>
      </c>
      <c r="H489" s="1233"/>
      <c r="I489" s="1233"/>
      <c r="J489" s="1234"/>
      <c r="K489" s="41"/>
      <c r="L489" s="2"/>
      <c r="M489" s="40"/>
      <c r="N489" s="745"/>
      <c r="O489" s="1"/>
      <c r="P489" s="1"/>
    </row>
    <row r="490" spans="1:16" ht="16.899999999999999" hidden="1" customHeight="1" x14ac:dyDescent="0.2">
      <c r="A490" s="32"/>
      <c r="B490" s="39" t="s">
        <v>16</v>
      </c>
      <c r="C490" s="31"/>
      <c r="D490" s="9" t="s">
        <v>15</v>
      </c>
      <c r="E490" s="9" t="s">
        <v>13</v>
      </c>
      <c r="F490" s="9" t="s">
        <v>14</v>
      </c>
      <c r="G490" s="33" t="s">
        <v>1</v>
      </c>
      <c r="H490" s="33"/>
      <c r="I490" s="9" t="s">
        <v>13</v>
      </c>
      <c r="J490" s="451"/>
      <c r="K490" s="30"/>
      <c r="L490" s="29">
        <v>85</v>
      </c>
      <c r="M490" s="28">
        <v>85</v>
      </c>
      <c r="N490" s="27"/>
      <c r="O490" s="28"/>
      <c r="P490" s="28"/>
    </row>
    <row r="491" spans="1:16" ht="26.45" customHeight="1" x14ac:dyDescent="0.2">
      <c r="A491" s="32"/>
      <c r="B491" s="474" t="s">
        <v>517</v>
      </c>
      <c r="C491" s="31"/>
      <c r="D491" s="9"/>
      <c r="E491" s="9"/>
      <c r="F491" s="37" t="s">
        <v>516</v>
      </c>
      <c r="G491" s="33"/>
      <c r="H491" s="33"/>
      <c r="I491" s="9"/>
      <c r="J491" s="451"/>
      <c r="K491" s="30"/>
      <c r="L491" s="29"/>
      <c r="M491" s="28"/>
      <c r="N491" s="80">
        <f>N492</f>
        <v>4900</v>
      </c>
      <c r="O491" s="28"/>
      <c r="P491" s="28"/>
    </row>
    <row r="492" spans="1:16" ht="16.899999999999999" customHeight="1" x14ac:dyDescent="0.2">
      <c r="A492" s="32"/>
      <c r="B492" s="58" t="s">
        <v>28</v>
      </c>
      <c r="C492" s="31"/>
      <c r="D492" s="9"/>
      <c r="E492" s="9"/>
      <c r="F492" s="10" t="s">
        <v>516</v>
      </c>
      <c r="G492" s="33" t="s">
        <v>26</v>
      </c>
      <c r="H492" s="33"/>
      <c r="I492" s="9"/>
      <c r="J492" s="451"/>
      <c r="K492" s="30"/>
      <c r="L492" s="29"/>
      <c r="M492" s="28"/>
      <c r="N492" s="27">
        <f>N493</f>
        <v>4900</v>
      </c>
      <c r="O492" s="28"/>
      <c r="P492" s="28"/>
    </row>
    <row r="493" spans="1:16" ht="16.899999999999999" customHeight="1" x14ac:dyDescent="0.2">
      <c r="A493" s="32"/>
      <c r="B493" s="16" t="s">
        <v>39</v>
      </c>
      <c r="C493" s="31"/>
      <c r="D493" s="9"/>
      <c r="E493" s="9"/>
      <c r="F493" s="10" t="s">
        <v>516</v>
      </c>
      <c r="G493" s="33" t="s">
        <v>26</v>
      </c>
      <c r="H493" s="33" t="s">
        <v>455</v>
      </c>
      <c r="I493" s="9" t="s">
        <v>480</v>
      </c>
      <c r="J493" s="451"/>
      <c r="K493" s="30"/>
      <c r="L493" s="29"/>
      <c r="M493" s="28"/>
      <c r="N493" s="27">
        <v>4900</v>
      </c>
      <c r="O493" s="28"/>
      <c r="P493" s="28"/>
    </row>
    <row r="494" spans="1:16" ht="25.5" hidden="1" x14ac:dyDescent="0.2">
      <c r="A494" s="32"/>
      <c r="B494" s="38" t="s">
        <v>8</v>
      </c>
      <c r="C494" s="796"/>
      <c r="D494" s="11"/>
      <c r="E494" s="11"/>
      <c r="F494" s="37" t="s">
        <v>2</v>
      </c>
      <c r="G494" s="458"/>
      <c r="H494" s="458"/>
      <c r="I494" s="458"/>
      <c r="J494" s="459">
        <f>J495+J497</f>
        <v>600.79999999999995</v>
      </c>
      <c r="K494" s="30"/>
      <c r="L494" s="29"/>
      <c r="M494" s="28"/>
      <c r="N494" s="749">
        <f>N495+N497</f>
        <v>0</v>
      </c>
      <c r="O494" s="711">
        <f>O495+O497</f>
        <v>0</v>
      </c>
      <c r="P494" s="460">
        <f>P495+P497</f>
        <v>0</v>
      </c>
    </row>
    <row r="495" spans="1:16" ht="16.899999999999999" hidden="1" customHeight="1" x14ac:dyDescent="0.2">
      <c r="A495" s="32"/>
      <c r="B495" s="16" t="s">
        <v>7</v>
      </c>
      <c r="C495" s="796"/>
      <c r="D495" s="11"/>
      <c r="E495" s="11"/>
      <c r="F495" s="10" t="s">
        <v>2</v>
      </c>
      <c r="G495" s="9" t="s">
        <v>5</v>
      </c>
      <c r="H495" s="9"/>
      <c r="I495" s="458"/>
      <c r="J495" s="450">
        <f>J496</f>
        <v>493.39</v>
      </c>
      <c r="K495" s="30"/>
      <c r="L495" s="29"/>
      <c r="M495" s="28"/>
      <c r="N495" s="725">
        <f>N496</f>
        <v>0</v>
      </c>
      <c r="O495" s="411">
        <f>O496</f>
        <v>0</v>
      </c>
      <c r="P495" s="405">
        <f>P496</f>
        <v>0</v>
      </c>
    </row>
    <row r="496" spans="1:16" ht="16.899999999999999" hidden="1" customHeight="1" x14ac:dyDescent="0.2">
      <c r="A496" s="32"/>
      <c r="B496" s="16" t="s">
        <v>6</v>
      </c>
      <c r="C496" s="796"/>
      <c r="D496" s="11"/>
      <c r="E496" s="11"/>
      <c r="F496" s="10" t="s">
        <v>2</v>
      </c>
      <c r="G496" s="9" t="s">
        <v>5</v>
      </c>
      <c r="H496" s="9" t="s">
        <v>480</v>
      </c>
      <c r="I496" s="9" t="s">
        <v>487</v>
      </c>
      <c r="J496" s="450">
        <f>378.948+114.442</f>
        <v>493.39</v>
      </c>
      <c r="K496" s="30"/>
      <c r="L496" s="29"/>
      <c r="M496" s="28"/>
      <c r="N496" s="725"/>
      <c r="O496" s="411"/>
      <c r="P496" s="405"/>
    </row>
    <row r="497" spans="1:24" ht="16.899999999999999" hidden="1" customHeight="1" x14ac:dyDescent="0.2">
      <c r="A497" s="32"/>
      <c r="B497" s="15" t="s">
        <v>4</v>
      </c>
      <c r="C497" s="796"/>
      <c r="D497" s="11"/>
      <c r="E497" s="11"/>
      <c r="F497" s="10" t="s">
        <v>2</v>
      </c>
      <c r="G497" s="9" t="s">
        <v>1</v>
      </c>
      <c r="H497" s="9"/>
      <c r="I497" s="9"/>
      <c r="J497" s="461">
        <f>J498</f>
        <v>107.41</v>
      </c>
      <c r="K497" s="30"/>
      <c r="L497" s="29"/>
      <c r="M497" s="28"/>
      <c r="N497" s="750">
        <f>N498</f>
        <v>0</v>
      </c>
      <c r="O497" s="712">
        <f>O498</f>
        <v>0</v>
      </c>
      <c r="P497" s="462">
        <f>P498</f>
        <v>0</v>
      </c>
    </row>
    <row r="498" spans="1:24" ht="16.899999999999999" hidden="1" customHeight="1" x14ac:dyDescent="0.2">
      <c r="A498" s="32"/>
      <c r="B498" s="12" t="s">
        <v>3</v>
      </c>
      <c r="C498" s="796"/>
      <c r="D498" s="11"/>
      <c r="E498" s="11"/>
      <c r="F498" s="10" t="s">
        <v>2</v>
      </c>
      <c r="G498" s="9" t="s">
        <v>1</v>
      </c>
      <c r="H498" s="9" t="s">
        <v>480</v>
      </c>
      <c r="I498" s="9" t="s">
        <v>487</v>
      </c>
      <c r="J498" s="450">
        <f>86.41+21</f>
        <v>107.41</v>
      </c>
      <c r="K498" s="30"/>
      <c r="L498" s="29"/>
      <c r="M498" s="28"/>
      <c r="N498" s="725"/>
      <c r="O498" s="411"/>
      <c r="P498" s="405"/>
      <c r="X498" s="1"/>
    </row>
    <row r="499" spans="1:24" ht="26.1" customHeight="1" x14ac:dyDescent="0.2">
      <c r="A499" s="32"/>
      <c r="B499" s="23" t="s">
        <v>8</v>
      </c>
      <c r="C499" s="22"/>
      <c r="D499" s="20"/>
      <c r="E499" s="20"/>
      <c r="F499" s="21" t="s">
        <v>2</v>
      </c>
      <c r="G499" s="20"/>
      <c r="H499" s="20"/>
      <c r="I499" s="20"/>
      <c r="J499" s="713">
        <f>J500+J502</f>
        <v>600.79999999999995</v>
      </c>
      <c r="K499" s="714"/>
      <c r="L499" s="715">
        <f>L500+L502</f>
        <v>605.88300000000004</v>
      </c>
      <c r="M499" s="715">
        <f>M500+M502</f>
        <v>605.88300000000004</v>
      </c>
      <c r="N499" s="797">
        <f>N500+N502</f>
        <v>662.9</v>
      </c>
      <c r="O499" s="411"/>
      <c r="P499" s="411"/>
      <c r="X499" s="1"/>
    </row>
    <row r="500" spans="1:24" ht="16.899999999999999" customHeight="1" x14ac:dyDescent="0.2">
      <c r="A500" s="32"/>
      <c r="B500" s="16" t="s">
        <v>7</v>
      </c>
      <c r="C500" s="813"/>
      <c r="D500" s="11"/>
      <c r="E500" s="11"/>
      <c r="F500" s="10" t="s">
        <v>2</v>
      </c>
      <c r="G500" s="9" t="s">
        <v>5</v>
      </c>
      <c r="H500" s="9"/>
      <c r="I500" s="11"/>
      <c r="J500" s="405">
        <f>J501</f>
        <v>493.39</v>
      </c>
      <c r="K500" s="464"/>
      <c r="L500" s="405">
        <v>555.32000000000005</v>
      </c>
      <c r="M500" s="405">
        <v>555.32000000000005</v>
      </c>
      <c r="N500" s="725">
        <f>N501</f>
        <v>638.4</v>
      </c>
      <c r="O500" s="411"/>
      <c r="P500" s="411"/>
      <c r="X500" s="1"/>
    </row>
    <row r="501" spans="1:24" ht="16.899999999999999" customHeight="1" x14ac:dyDescent="0.2">
      <c r="A501" s="32"/>
      <c r="B501" s="16" t="s">
        <v>6</v>
      </c>
      <c r="C501" s="813"/>
      <c r="D501" s="11"/>
      <c r="E501" s="11"/>
      <c r="F501" s="10" t="s">
        <v>2</v>
      </c>
      <c r="G501" s="9" t="s">
        <v>5</v>
      </c>
      <c r="H501" s="9" t="s">
        <v>480</v>
      </c>
      <c r="I501" s="9" t="s">
        <v>487</v>
      </c>
      <c r="J501" s="405">
        <f>378.948+114.442</f>
        <v>493.39</v>
      </c>
      <c r="K501" s="464"/>
      <c r="L501" s="405">
        <v>555.32000000000005</v>
      </c>
      <c r="M501" s="405">
        <v>555.32000000000005</v>
      </c>
      <c r="N501" s="725">
        <f>490.323+148.077</f>
        <v>638.4</v>
      </c>
      <c r="O501" s="411"/>
      <c r="P501" s="411"/>
      <c r="X501" s="1"/>
    </row>
    <row r="502" spans="1:24" ht="16.899999999999999" customHeight="1" x14ac:dyDescent="0.2">
      <c r="A502" s="32"/>
      <c r="B502" s="15" t="s">
        <v>4</v>
      </c>
      <c r="C502" s="813"/>
      <c r="D502" s="11"/>
      <c r="E502" s="11"/>
      <c r="F502" s="10" t="s">
        <v>2</v>
      </c>
      <c r="G502" s="9" t="s">
        <v>1</v>
      </c>
      <c r="H502" s="9"/>
      <c r="I502" s="9"/>
      <c r="J502" s="462">
        <f>J503</f>
        <v>107.41</v>
      </c>
      <c r="K502" s="464"/>
      <c r="L502" s="464">
        <v>50.563000000000002</v>
      </c>
      <c r="M502" s="464">
        <v>50.563000000000002</v>
      </c>
      <c r="N502" s="750">
        <f>N503</f>
        <v>24.5</v>
      </c>
      <c r="O502" s="411"/>
      <c r="P502" s="411"/>
      <c r="X502" s="1"/>
    </row>
    <row r="503" spans="1:24" ht="16.899999999999999" customHeight="1" x14ac:dyDescent="0.2">
      <c r="A503" s="32"/>
      <c r="B503" s="688" t="s">
        <v>3</v>
      </c>
      <c r="C503" s="813"/>
      <c r="D503" s="11"/>
      <c r="E503" s="11"/>
      <c r="F503" s="10" t="s">
        <v>2</v>
      </c>
      <c r="G503" s="9" t="s">
        <v>1</v>
      </c>
      <c r="H503" s="9" t="s">
        <v>480</v>
      </c>
      <c r="I503" s="9" t="s">
        <v>487</v>
      </c>
      <c r="J503" s="405">
        <f>86.41+21</f>
        <v>107.41</v>
      </c>
      <c r="K503" s="464"/>
      <c r="L503" s="464">
        <v>50.563000000000002</v>
      </c>
      <c r="M503" s="464">
        <v>50.563000000000002</v>
      </c>
      <c r="N503" s="725">
        <v>24.5</v>
      </c>
      <c r="O503" s="411"/>
      <c r="P503" s="411"/>
      <c r="X503" s="1"/>
    </row>
    <row r="504" spans="1:24" ht="24.95" customHeight="1" x14ac:dyDescent="0.2">
      <c r="A504" s="32"/>
      <c r="B504" s="845" t="s">
        <v>858</v>
      </c>
      <c r="C504" s="142"/>
      <c r="D504" s="143"/>
      <c r="E504" s="142"/>
      <c r="F504" s="846" t="s">
        <v>857</v>
      </c>
      <c r="G504" s="143"/>
      <c r="H504" s="143"/>
      <c r="I504" s="142"/>
      <c r="J504" s="434"/>
      <c r="K504" s="434"/>
      <c r="L504" s="434"/>
      <c r="M504" s="449"/>
      <c r="N504" s="847">
        <f>N505</f>
        <v>392.1</v>
      </c>
      <c r="O504" s="411"/>
      <c r="P504" s="411"/>
      <c r="X504" s="1"/>
    </row>
    <row r="505" spans="1:24" ht="16.899999999999999" customHeight="1" x14ac:dyDescent="0.2">
      <c r="A505" s="32"/>
      <c r="B505" s="15" t="s">
        <v>4</v>
      </c>
      <c r="C505" s="89"/>
      <c r="D505" s="9" t="s">
        <v>52</v>
      </c>
      <c r="E505" s="9" t="s">
        <v>58</v>
      </c>
      <c r="F505" s="9" t="s">
        <v>857</v>
      </c>
      <c r="G505" s="88">
        <v>240</v>
      </c>
      <c r="H505" s="88"/>
      <c r="I505" s="405"/>
      <c r="J505" s="403"/>
      <c r="K505" s="405"/>
      <c r="L505" s="405"/>
      <c r="M505" s="84"/>
      <c r="N505" s="723">
        <f>N506</f>
        <v>392.1</v>
      </c>
      <c r="O505" s="411"/>
      <c r="P505" s="411"/>
      <c r="X505" s="1"/>
    </row>
    <row r="506" spans="1:24" ht="16.899999999999999" customHeight="1" x14ac:dyDescent="0.2">
      <c r="A506" s="32"/>
      <c r="B506" s="90" t="s">
        <v>60</v>
      </c>
      <c r="C506" s="89"/>
      <c r="D506" s="9"/>
      <c r="E506" s="9"/>
      <c r="F506" s="9" t="s">
        <v>857</v>
      </c>
      <c r="G506" s="88">
        <v>240</v>
      </c>
      <c r="H506" s="9" t="s">
        <v>445</v>
      </c>
      <c r="I506" s="9" t="s">
        <v>530</v>
      </c>
      <c r="J506" s="403"/>
      <c r="K506" s="405"/>
      <c r="L506" s="405"/>
      <c r="M506" s="84"/>
      <c r="N506" s="723">
        <v>392.1</v>
      </c>
      <c r="O506" s="411"/>
      <c r="P506" s="411"/>
      <c r="X506" s="1"/>
    </row>
    <row r="507" spans="1:24" ht="25.5" customHeight="1" x14ac:dyDescent="0.2">
      <c r="A507" s="756"/>
      <c r="B507" s="668" t="s">
        <v>819</v>
      </c>
      <c r="C507" s="669"/>
      <c r="D507" s="77"/>
      <c r="E507" s="77"/>
      <c r="F507" s="34" t="s">
        <v>820</v>
      </c>
      <c r="G507" s="9"/>
      <c r="H507" s="9"/>
      <c r="I507" s="592"/>
      <c r="J507" s="30"/>
      <c r="K507" s="29"/>
      <c r="L507" s="463"/>
      <c r="M507" s="670">
        <f>M508</f>
        <v>139.6</v>
      </c>
      <c r="N507" s="752">
        <f>N508</f>
        <v>851</v>
      </c>
      <c r="O507" s="411"/>
      <c r="P507" s="411"/>
      <c r="X507" s="1"/>
    </row>
    <row r="508" spans="1:24" ht="16.899999999999999" customHeight="1" x14ac:dyDescent="0.2">
      <c r="A508" s="757"/>
      <c r="B508" s="671" t="s">
        <v>252</v>
      </c>
      <c r="C508" s="672"/>
      <c r="D508" s="673"/>
      <c r="E508" s="673"/>
      <c r="F508" s="142" t="s">
        <v>820</v>
      </c>
      <c r="G508" s="142" t="s">
        <v>251</v>
      </c>
      <c r="H508" s="142"/>
      <c r="I508" s="674"/>
      <c r="J508" s="675"/>
      <c r="K508" s="676"/>
      <c r="L508" s="64"/>
      <c r="M508" s="677">
        <f>M509</f>
        <v>139.6</v>
      </c>
      <c r="N508" s="732">
        <f>N509</f>
        <v>851</v>
      </c>
      <c r="O508" s="411"/>
      <c r="P508" s="411"/>
      <c r="X508" s="1"/>
    </row>
    <row r="509" spans="1:24" ht="16.899999999999999" customHeight="1" x14ac:dyDescent="0.2">
      <c r="A509" s="756"/>
      <c r="B509" s="678" t="s">
        <v>87</v>
      </c>
      <c r="C509" s="669"/>
      <c r="D509" s="77"/>
      <c r="E509" s="77"/>
      <c r="F509" s="9" t="s">
        <v>820</v>
      </c>
      <c r="G509" s="9" t="s">
        <v>251</v>
      </c>
      <c r="H509" s="9" t="s">
        <v>446</v>
      </c>
      <c r="I509" s="9" t="s">
        <v>448</v>
      </c>
      <c r="J509" s="30"/>
      <c r="K509" s="29"/>
      <c r="L509" s="28"/>
      <c r="M509" s="679">
        <v>139.6</v>
      </c>
      <c r="N509" s="732">
        <v>851</v>
      </c>
      <c r="O509" s="411"/>
      <c r="P509" s="411"/>
      <c r="X509" s="1"/>
    </row>
    <row r="510" spans="1:24" x14ac:dyDescent="0.2">
      <c r="A510" s="32"/>
      <c r="B510" s="1423" t="s">
        <v>12</v>
      </c>
      <c r="C510" s="31"/>
      <c r="D510" s="9"/>
      <c r="E510" s="9"/>
      <c r="F510" s="34" t="s">
        <v>10</v>
      </c>
      <c r="G510" s="33"/>
      <c r="H510" s="33"/>
      <c r="I510" s="9"/>
      <c r="J510" s="28">
        <f>J511</f>
        <v>1109.2180000000001</v>
      </c>
      <c r="K510" s="30"/>
      <c r="L510" s="29"/>
      <c r="M510" s="28"/>
      <c r="N510" s="80">
        <f t="shared" ref="N510:P511" si="50">N511</f>
        <v>775.92</v>
      </c>
      <c r="O510" s="28">
        <f t="shared" si="50"/>
        <v>799.11500000000001</v>
      </c>
      <c r="P510" s="28">
        <f t="shared" si="50"/>
        <v>895.01</v>
      </c>
      <c r="X510" s="1"/>
    </row>
    <row r="511" spans="1:24" ht="16.899999999999999" customHeight="1" x14ac:dyDescent="0.2">
      <c r="A511" s="32"/>
      <c r="B511" s="15" t="s">
        <v>4</v>
      </c>
      <c r="C511" s="31"/>
      <c r="D511" s="9"/>
      <c r="E511" s="9"/>
      <c r="F511" s="9" t="s">
        <v>10</v>
      </c>
      <c r="G511" s="9" t="s">
        <v>1</v>
      </c>
      <c r="H511" s="9"/>
      <c r="I511" s="9"/>
      <c r="J511" s="28">
        <f>J512</f>
        <v>1109.2180000000001</v>
      </c>
      <c r="K511" s="30"/>
      <c r="L511" s="29"/>
      <c r="M511" s="28"/>
      <c r="N511" s="27">
        <f t="shared" si="50"/>
        <v>775.92</v>
      </c>
      <c r="O511" s="28">
        <f t="shared" si="50"/>
        <v>799.11500000000001</v>
      </c>
      <c r="P511" s="28">
        <f t="shared" si="50"/>
        <v>895.01</v>
      </c>
      <c r="X511" s="1"/>
    </row>
    <row r="512" spans="1:24" ht="12.75" customHeight="1" x14ac:dyDescent="0.2">
      <c r="A512" s="32"/>
      <c r="B512" s="16" t="s">
        <v>11</v>
      </c>
      <c r="C512" s="31"/>
      <c r="D512" s="9"/>
      <c r="E512" s="9"/>
      <c r="F512" s="9" t="s">
        <v>10</v>
      </c>
      <c r="G512" s="9" t="s">
        <v>1</v>
      </c>
      <c r="H512" s="9" t="s">
        <v>455</v>
      </c>
      <c r="I512" s="9" t="s">
        <v>448</v>
      </c>
      <c r="J512" s="403">
        <v>1109.2180000000001</v>
      </c>
      <c r="K512" s="30"/>
      <c r="L512" s="29"/>
      <c r="M512" s="463"/>
      <c r="N512" s="723">
        <v>775.92</v>
      </c>
      <c r="O512" s="695">
        <v>799.11500000000001</v>
      </c>
      <c r="P512" s="403">
        <v>895.01</v>
      </c>
      <c r="X512" s="1"/>
    </row>
    <row r="513" spans="1:24" ht="25.5" hidden="1" x14ac:dyDescent="0.2">
      <c r="A513" s="145"/>
      <c r="B513" s="23" t="s">
        <v>8</v>
      </c>
      <c r="C513" s="22"/>
      <c r="D513" s="20"/>
      <c r="E513" s="20"/>
      <c r="F513" s="21" t="s">
        <v>2</v>
      </c>
      <c r="G513" s="20"/>
      <c r="H513" s="20"/>
      <c r="I513" s="20"/>
      <c r="J513" s="713">
        <f>J514+J516</f>
        <v>600.79999999999995</v>
      </c>
      <c r="K513" s="714"/>
      <c r="L513" s="715">
        <f>L514+L516</f>
        <v>605.88300000000004</v>
      </c>
      <c r="M513" s="715">
        <f>M514+M516</f>
        <v>605.88300000000004</v>
      </c>
      <c r="N513" s="797">
        <f>N514+N516</f>
        <v>0</v>
      </c>
      <c r="O513" s="711">
        <f>O514+O516</f>
        <v>600.79999999999995</v>
      </c>
      <c r="P513" s="460">
        <f>P514+P516</f>
        <v>600.79999999999995</v>
      </c>
      <c r="X513" s="1"/>
    </row>
    <row r="514" spans="1:24" hidden="1" x14ac:dyDescent="0.2">
      <c r="A514" s="32"/>
      <c r="B514" s="16" t="s">
        <v>7</v>
      </c>
      <c r="C514" s="796"/>
      <c r="D514" s="11"/>
      <c r="E514" s="11"/>
      <c r="F514" s="10" t="s">
        <v>2</v>
      </c>
      <c r="G514" s="9" t="s">
        <v>5</v>
      </c>
      <c r="H514" s="9"/>
      <c r="I514" s="11"/>
      <c r="J514" s="405">
        <f>J515</f>
        <v>493.39</v>
      </c>
      <c r="K514" s="464"/>
      <c r="L514" s="405">
        <v>555.32000000000005</v>
      </c>
      <c r="M514" s="405">
        <v>555.32000000000005</v>
      </c>
      <c r="N514" s="725">
        <f>N515</f>
        <v>0</v>
      </c>
      <c r="O514" s="411">
        <f>O515</f>
        <v>493.39</v>
      </c>
      <c r="P514" s="405">
        <f>P515</f>
        <v>493.39</v>
      </c>
      <c r="X514" s="1"/>
    </row>
    <row r="515" spans="1:24" hidden="1" x14ac:dyDescent="0.2">
      <c r="A515" s="32"/>
      <c r="B515" s="16" t="s">
        <v>6</v>
      </c>
      <c r="C515" s="796"/>
      <c r="D515" s="11"/>
      <c r="E515" s="11"/>
      <c r="F515" s="10" t="s">
        <v>2</v>
      </c>
      <c r="G515" s="9" t="s">
        <v>5</v>
      </c>
      <c r="H515" s="9" t="s">
        <v>480</v>
      </c>
      <c r="I515" s="9" t="s">
        <v>487</v>
      </c>
      <c r="J515" s="405">
        <f>378.948+114.442</f>
        <v>493.39</v>
      </c>
      <c r="K515" s="464"/>
      <c r="L515" s="405">
        <v>555.32000000000005</v>
      </c>
      <c r="M515" s="405">
        <v>555.32000000000005</v>
      </c>
      <c r="N515" s="725"/>
      <c r="O515" s="411">
        <f>378.948+114.442</f>
        <v>493.39</v>
      </c>
      <c r="P515" s="405">
        <f>378.948+114.442</f>
        <v>493.39</v>
      </c>
      <c r="X515" s="1"/>
    </row>
    <row r="516" spans="1:24" ht="25.5" hidden="1" x14ac:dyDescent="0.2">
      <c r="A516" s="32"/>
      <c r="B516" s="15" t="s">
        <v>4</v>
      </c>
      <c r="C516" s="796"/>
      <c r="D516" s="11"/>
      <c r="E516" s="11"/>
      <c r="F516" s="10" t="s">
        <v>2</v>
      </c>
      <c r="G516" s="9" t="s">
        <v>1</v>
      </c>
      <c r="H516" s="9"/>
      <c r="I516" s="9"/>
      <c r="J516" s="462">
        <f>J517</f>
        <v>107.41</v>
      </c>
      <c r="K516" s="464"/>
      <c r="L516" s="464">
        <v>50.563000000000002</v>
      </c>
      <c r="M516" s="464">
        <v>50.563000000000002</v>
      </c>
      <c r="N516" s="750">
        <f>N517</f>
        <v>0</v>
      </c>
      <c r="O516" s="712">
        <f>O517</f>
        <v>107.41</v>
      </c>
      <c r="P516" s="462">
        <f>P517</f>
        <v>107.41</v>
      </c>
      <c r="X516" s="1"/>
    </row>
    <row r="517" spans="1:24" ht="13.5" hidden="1" thickBot="1" x14ac:dyDescent="0.25">
      <c r="A517" s="26"/>
      <c r="B517" s="843" t="s">
        <v>3</v>
      </c>
      <c r="C517" s="798"/>
      <c r="D517" s="799"/>
      <c r="E517" s="799"/>
      <c r="F517" s="800" t="s">
        <v>2</v>
      </c>
      <c r="G517" s="25" t="s">
        <v>1</v>
      </c>
      <c r="H517" s="25" t="s">
        <v>480</v>
      </c>
      <c r="I517" s="25" t="s">
        <v>487</v>
      </c>
      <c r="J517" s="801">
        <f>86.41+21</f>
        <v>107.41</v>
      </c>
      <c r="K517" s="802"/>
      <c r="L517" s="802">
        <v>50.563000000000002</v>
      </c>
      <c r="M517" s="802">
        <v>50.563000000000002</v>
      </c>
      <c r="N517" s="803"/>
      <c r="O517" s="411">
        <f>86.41+21</f>
        <v>107.41</v>
      </c>
      <c r="P517" s="405">
        <f>86.41+21</f>
        <v>107.41</v>
      </c>
      <c r="X517" s="1"/>
    </row>
    <row r="518" spans="1:24" x14ac:dyDescent="0.2">
      <c r="X518" s="1"/>
    </row>
  </sheetData>
  <mergeCells count="16">
    <mergeCell ref="G459:J459"/>
    <mergeCell ref="G460:J460"/>
    <mergeCell ref="G488:J488"/>
    <mergeCell ref="G489:J489"/>
    <mergeCell ref="B12:J12"/>
    <mergeCell ref="A14:J14"/>
    <mergeCell ref="A15:J15"/>
    <mergeCell ref="A17:J17"/>
    <mergeCell ref="G127:J127"/>
    <mergeCell ref="G128:J128"/>
    <mergeCell ref="G5:N5"/>
    <mergeCell ref="P1:U1"/>
    <mergeCell ref="I2:N2"/>
    <mergeCell ref="P2:U2"/>
    <mergeCell ref="F3:N3"/>
    <mergeCell ref="P4:U4"/>
  </mergeCells>
  <pageMargins left="0.59055118110236227" right="0.59055118110236227" top="0.31496062992125984" bottom="0.31496062992125984" header="0.31496062992125984" footer="0.31496062992125984"/>
  <pageSetup scale="63" firstPageNumber="55" fitToHeight="4" orientation="portrait" useFirstPageNumber="1" r:id="rId1"/>
  <headerFooter alignWithMargins="0"/>
  <rowBreaks count="1" manualBreakCount="1">
    <brk id="20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478"/>
  <sheetViews>
    <sheetView topLeftCell="A388" zoomScale="95" zoomScaleNormal="95" zoomScaleSheetLayoutView="50" workbookViewId="0">
      <selection activeCell="O475" sqref="O475"/>
    </sheetView>
  </sheetViews>
  <sheetFormatPr defaultColWidth="9.140625" defaultRowHeight="12.75" x14ac:dyDescent="0.2"/>
  <cols>
    <col min="1" max="1" width="8.85546875" style="1" customWidth="1"/>
    <col min="2" max="2" width="60.28515625" style="6" customWidth="1"/>
    <col min="3" max="3" width="10" style="5" hidden="1" customWidth="1"/>
    <col min="4" max="4" width="9.28515625" style="4" hidden="1" customWidth="1"/>
    <col min="5" max="5" width="10.42578125" style="4" hidden="1" customWidth="1"/>
    <col min="6" max="6" width="13.28515625" style="4" customWidth="1"/>
    <col min="7" max="8" width="10.28515625" style="4" customWidth="1"/>
    <col min="9" max="9" width="10.42578125" style="4" customWidth="1"/>
    <col min="10" max="10" width="22.140625" style="3" hidden="1" customWidth="1"/>
    <col min="11" max="11" width="14.7109375" style="3" hidden="1" customWidth="1"/>
    <col min="12" max="12" width="15.85546875" style="3" hidden="1" customWidth="1"/>
    <col min="13" max="13" width="18.7109375" style="3" hidden="1" customWidth="1"/>
    <col min="14" max="14" width="22.140625" style="3" hidden="1" customWidth="1"/>
    <col min="15" max="15" width="22.140625" style="3" customWidth="1"/>
    <col min="16" max="16" width="22.140625" style="362" customWidth="1"/>
    <col min="17" max="17" width="12" style="2" customWidth="1"/>
    <col min="18" max="18" width="11.5703125" style="2" customWidth="1"/>
    <col min="19" max="24" width="9.140625" style="2" customWidth="1"/>
    <col min="25" max="16384" width="9.140625" style="1"/>
  </cols>
  <sheetData>
    <row r="1" spans="1:22" ht="15.75" x14ac:dyDescent="0.25">
      <c r="L1" s="1416"/>
      <c r="M1" s="1416"/>
      <c r="N1" s="1416"/>
      <c r="O1" s="1417"/>
      <c r="P1" s="1418" t="s">
        <v>734</v>
      </c>
      <c r="Q1" s="4"/>
      <c r="R1" s="259"/>
      <c r="S1" s="259"/>
      <c r="T1" s="259"/>
      <c r="U1" s="259"/>
    </row>
    <row r="2" spans="1:22" ht="15.75" x14ac:dyDescent="0.25">
      <c r="L2" s="1419" t="s">
        <v>443</v>
      </c>
      <c r="M2" s="1419"/>
      <c r="N2" s="1419"/>
      <c r="O2" s="1419"/>
      <c r="P2" s="1419"/>
      <c r="Q2" s="4"/>
    </row>
    <row r="3" spans="1:22" ht="15.75" x14ac:dyDescent="0.25">
      <c r="C3" s="261"/>
      <c r="D3" s="261"/>
      <c r="E3" s="261"/>
      <c r="L3" s="1416"/>
      <c r="M3" s="1416"/>
      <c r="N3" s="1416"/>
      <c r="O3" s="1416"/>
      <c r="P3" s="1418" t="s">
        <v>442</v>
      </c>
      <c r="Q3" s="261"/>
      <c r="R3" s="261"/>
      <c r="S3" s="261"/>
      <c r="T3" s="261"/>
      <c r="U3" s="261"/>
      <c r="V3" s="261"/>
    </row>
    <row r="4" spans="1:22" ht="15.75" x14ac:dyDescent="0.25">
      <c r="D4" s="259"/>
      <c r="E4" s="259"/>
      <c r="L4" s="1416"/>
      <c r="M4" s="1416"/>
      <c r="N4" s="1416"/>
      <c r="O4" s="1420"/>
      <c r="P4" s="347" t="s">
        <v>441</v>
      </c>
      <c r="Q4" s="259"/>
      <c r="R4" s="259"/>
      <c r="S4" s="3"/>
      <c r="T4" s="3"/>
      <c r="U4" s="259"/>
    </row>
    <row r="5" spans="1:22" ht="15.75" x14ac:dyDescent="0.2">
      <c r="D5" s="258" t="s">
        <v>440</v>
      </c>
      <c r="E5" s="258"/>
      <c r="L5" s="1416"/>
      <c r="M5" s="1416"/>
      <c r="N5" s="1416"/>
      <c r="O5" s="258"/>
      <c r="P5" s="1421" t="s">
        <v>893</v>
      </c>
      <c r="Q5" s="258"/>
      <c r="R5" s="258"/>
      <c r="S5" s="3"/>
      <c r="T5" s="3"/>
      <c r="U5" s="257"/>
    </row>
    <row r="6" spans="1:22" ht="13.15" customHeight="1" x14ac:dyDescent="0.2">
      <c r="O6" s="4"/>
      <c r="P6" s="348"/>
      <c r="Q6" s="4"/>
      <c r="R6" s="3"/>
      <c r="S6" s="3"/>
      <c r="T6" s="3"/>
      <c r="U6" s="4"/>
      <c r="V6" s="6"/>
    </row>
    <row r="7" spans="1:22" ht="15.75" hidden="1" x14ac:dyDescent="0.25">
      <c r="B7" s="255"/>
      <c r="E7" s="254"/>
      <c r="O7" s="254"/>
      <c r="P7" s="349" t="s">
        <v>439</v>
      </c>
      <c r="Q7" s="254"/>
      <c r="R7" s="3"/>
      <c r="S7" s="3"/>
      <c r="T7" s="3"/>
      <c r="U7" s="4"/>
    </row>
    <row r="8" spans="1:22" ht="15.75" hidden="1" x14ac:dyDescent="0.25">
      <c r="E8" s="254"/>
      <c r="O8" s="254"/>
      <c r="P8" s="350"/>
      <c r="Q8" s="254"/>
      <c r="R8" s="256"/>
      <c r="S8" s="3"/>
      <c r="T8" s="3"/>
      <c r="U8" s="4"/>
      <c r="V8" s="6"/>
    </row>
    <row r="9" spans="1:22" ht="15.75" hidden="1" x14ac:dyDescent="0.25">
      <c r="B9" s="255"/>
      <c r="E9" s="254"/>
      <c r="O9" s="254"/>
      <c r="P9" s="349" t="s">
        <v>843</v>
      </c>
      <c r="Q9" s="254"/>
      <c r="R9" s="3"/>
      <c r="S9" s="3"/>
      <c r="T9" s="3"/>
      <c r="U9" s="4"/>
    </row>
    <row r="10" spans="1:22" ht="15.75" hidden="1" x14ac:dyDescent="0.25">
      <c r="B10" s="250"/>
      <c r="C10" s="249"/>
      <c r="D10" s="247"/>
      <c r="E10" s="247"/>
      <c r="F10" s="247"/>
      <c r="G10" s="247"/>
      <c r="H10" s="247"/>
      <c r="I10" s="247"/>
      <c r="J10" s="252">
        <v>69983.100000000006</v>
      </c>
      <c r="K10" s="246" t="s">
        <v>437</v>
      </c>
      <c r="L10" s="245">
        <v>72195.899999999994</v>
      </c>
      <c r="M10" s="253">
        <v>73707.5</v>
      </c>
      <c r="N10" s="252">
        <v>69983.100000000006</v>
      </c>
      <c r="O10" s="252">
        <v>69983.100000000006</v>
      </c>
      <c r="P10" s="243">
        <v>69983.100000000006</v>
      </c>
      <c r="Q10" s="251"/>
    </row>
    <row r="11" spans="1:22" x14ac:dyDescent="0.2">
      <c r="B11" s="250"/>
      <c r="C11" s="249"/>
      <c r="D11" s="247"/>
      <c r="E11" s="247"/>
      <c r="F11" s="247"/>
      <c r="G11" s="248" t="s">
        <v>435</v>
      </c>
      <c r="H11" s="248"/>
      <c r="I11" s="247"/>
      <c r="J11" s="243">
        <f>J10-J20</f>
        <v>0</v>
      </c>
      <c r="K11" s="246" t="s">
        <v>436</v>
      </c>
      <c r="L11" s="245">
        <v>1804.9</v>
      </c>
      <c r="M11" s="244">
        <v>3685.4</v>
      </c>
      <c r="N11" s="243">
        <f>N10-N20</f>
        <v>0</v>
      </c>
      <c r="O11" s="243">
        <f>O10-O20</f>
        <v>0</v>
      </c>
      <c r="P11" s="243">
        <f>P10-P20</f>
        <v>0</v>
      </c>
    </row>
    <row r="12" spans="1:22" ht="15.75" x14ac:dyDescent="0.2">
      <c r="B12" s="1235"/>
      <c r="C12" s="1235"/>
      <c r="D12" s="1235"/>
      <c r="E12" s="1235"/>
      <c r="F12" s="1235"/>
      <c r="G12" s="1235"/>
      <c r="H12" s="1235"/>
      <c r="I12" s="1235"/>
      <c r="J12" s="1235"/>
      <c r="K12" s="242" t="s">
        <v>435</v>
      </c>
      <c r="L12" s="241">
        <f>L10-L11-L20</f>
        <v>-1.8000000272877514E-4</v>
      </c>
      <c r="M12" s="240">
        <f>M10-M11-M20</f>
        <v>4.1740000597201288E-4</v>
      </c>
      <c r="N12" s="1"/>
      <c r="O12" s="1"/>
      <c r="P12" s="237"/>
    </row>
    <row r="13" spans="1:22" ht="15.6" customHeight="1" x14ac:dyDescent="0.25">
      <c r="A13" s="1240" t="s">
        <v>434</v>
      </c>
      <c r="B13" s="1240"/>
      <c r="C13" s="1240"/>
      <c r="D13" s="1240"/>
      <c r="E13" s="1240"/>
      <c r="F13" s="1240"/>
      <c r="G13" s="1240"/>
      <c r="H13" s="1240"/>
      <c r="I13" s="1240"/>
      <c r="J13" s="1240"/>
      <c r="K13" s="1240"/>
      <c r="L13" s="1240"/>
      <c r="M13" s="1240"/>
      <c r="N13" s="1240"/>
      <c r="O13" s="1240"/>
      <c r="P13" s="1240"/>
    </row>
    <row r="14" spans="1:22" ht="17.45" customHeight="1" x14ac:dyDescent="0.25">
      <c r="A14" s="1240" t="s">
        <v>433</v>
      </c>
      <c r="B14" s="1240"/>
      <c r="C14" s="1240"/>
      <c r="D14" s="1240"/>
      <c r="E14" s="1240"/>
      <c r="F14" s="1240"/>
      <c r="G14" s="1240"/>
      <c r="H14" s="1240"/>
      <c r="I14" s="1240"/>
      <c r="J14" s="1240"/>
      <c r="K14" s="1240"/>
      <c r="L14" s="1240"/>
      <c r="M14" s="1240"/>
      <c r="N14" s="1240"/>
      <c r="O14" s="1240"/>
      <c r="P14" s="1240"/>
      <c r="Q14" s="793">
        <v>2408.288</v>
      </c>
      <c r="R14" s="793">
        <v>4974.3450000000003</v>
      </c>
    </row>
    <row r="15" spans="1:22" ht="15" customHeight="1" x14ac:dyDescent="0.25">
      <c r="A15" s="1240" t="s">
        <v>432</v>
      </c>
      <c r="B15" s="1240"/>
      <c r="C15" s="1240"/>
      <c r="D15" s="1240"/>
      <c r="E15" s="1240"/>
      <c r="F15" s="1240"/>
      <c r="G15" s="1240"/>
      <c r="H15" s="1240"/>
      <c r="I15" s="1240"/>
      <c r="J15" s="1240"/>
      <c r="K15" s="1240"/>
      <c r="L15" s="1240"/>
      <c r="M15" s="1240"/>
      <c r="N15" s="1240"/>
      <c r="O15" s="1240"/>
      <c r="P15" s="1240"/>
      <c r="Q15" s="794">
        <f>O189+Q14</f>
        <v>105537.727</v>
      </c>
      <c r="R15" s="794">
        <f>R14+P189</f>
        <v>110231.322</v>
      </c>
    </row>
    <row r="16" spans="1:22" ht="13.5" customHeight="1" x14ac:dyDescent="0.25">
      <c r="A16" s="1240" t="s">
        <v>431</v>
      </c>
      <c r="B16" s="1240"/>
      <c r="C16" s="1240"/>
      <c r="D16" s="1240"/>
      <c r="E16" s="1240"/>
      <c r="F16" s="1240"/>
      <c r="G16" s="1240"/>
      <c r="H16" s="1240"/>
      <c r="I16" s="1240"/>
      <c r="J16" s="1240"/>
      <c r="K16" s="1240"/>
      <c r="L16" s="1240"/>
      <c r="M16" s="1240"/>
      <c r="N16" s="1240"/>
      <c r="O16" s="1240"/>
      <c r="P16" s="1240"/>
    </row>
    <row r="17" spans="1:24" ht="16.149999999999999" customHeight="1" x14ac:dyDescent="0.25">
      <c r="A17" s="1240" t="s">
        <v>834</v>
      </c>
      <c r="B17" s="1240"/>
      <c r="C17" s="1240"/>
      <c r="D17" s="1240"/>
      <c r="E17" s="1240"/>
      <c r="F17" s="1240"/>
      <c r="G17" s="1240"/>
      <c r="H17" s="1240"/>
      <c r="I17" s="1240"/>
      <c r="J17" s="1240"/>
      <c r="K17" s="1240"/>
      <c r="L17" s="1240"/>
      <c r="M17" s="1240"/>
      <c r="N17" s="1240"/>
      <c r="O17" s="1240"/>
      <c r="P17" s="1240"/>
    </row>
    <row r="18" spans="1:24" ht="16.5" thickBot="1" x14ac:dyDescent="0.3">
      <c r="B18" s="236"/>
      <c r="C18" s="235"/>
      <c r="D18" s="234"/>
      <c r="E18" s="234"/>
      <c r="F18" s="234"/>
      <c r="G18" s="234"/>
      <c r="H18" s="234"/>
      <c r="I18" s="234"/>
      <c r="J18" s="233" t="s">
        <v>430</v>
      </c>
      <c r="K18" s="233"/>
      <c r="L18" s="233"/>
      <c r="M18" s="233"/>
      <c r="N18" s="233" t="s">
        <v>430</v>
      </c>
      <c r="O18" s="233"/>
      <c r="P18" s="1294" t="s">
        <v>818</v>
      </c>
    </row>
    <row r="19" spans="1:24" ht="64.5" hidden="1" thickBot="1" x14ac:dyDescent="0.25">
      <c r="B19" s="232" t="s">
        <v>315</v>
      </c>
      <c r="C19" s="94" t="s">
        <v>429</v>
      </c>
      <c r="D19" s="94" t="s">
        <v>428</v>
      </c>
      <c r="E19" s="94" t="s">
        <v>427</v>
      </c>
      <c r="F19" s="94" t="s">
        <v>314</v>
      </c>
      <c r="G19" s="94" t="s">
        <v>313</v>
      </c>
      <c r="H19" s="94"/>
      <c r="I19" s="94" t="s">
        <v>426</v>
      </c>
      <c r="J19" s="230" t="s">
        <v>312</v>
      </c>
      <c r="K19" s="230"/>
      <c r="L19" s="231" t="s">
        <v>311</v>
      </c>
      <c r="M19" s="231" t="s">
        <v>310</v>
      </c>
      <c r="N19" s="230" t="s">
        <v>312</v>
      </c>
      <c r="O19" s="230" t="s">
        <v>312</v>
      </c>
      <c r="P19" s="351" t="s">
        <v>312</v>
      </c>
    </row>
    <row r="20" spans="1:24" s="83" customFormat="1" ht="16.5" hidden="1" thickBot="1" x14ac:dyDescent="0.25">
      <c r="B20" s="229" t="s">
        <v>425</v>
      </c>
      <c r="C20" s="228" t="s">
        <v>71</v>
      </c>
      <c r="D20" s="228" t="s">
        <v>71</v>
      </c>
      <c r="E20" s="228" t="s">
        <v>71</v>
      </c>
      <c r="F20" s="228" t="s">
        <v>71</v>
      </c>
      <c r="G20" s="228" t="s">
        <v>71</v>
      </c>
      <c r="H20" s="228"/>
      <c r="I20" s="228" t="s">
        <v>71</v>
      </c>
      <c r="J20" s="226">
        <f>J21+J64+J69+J83+J105+J144+J152+J166+J173</f>
        <v>69983.100000000006</v>
      </c>
      <c r="K20" s="227"/>
      <c r="L20" s="226">
        <f>L21+L64+L69+L83+L105+L144+L152+L166+L173</f>
        <v>70391.000180000003</v>
      </c>
      <c r="M20" s="226">
        <f>M21+M64+M69+M83+M105+M144+M152+M166+M173</f>
        <v>70022.0995826</v>
      </c>
      <c r="N20" s="226">
        <f>N21+N64+N69+N83+N105+N144+N152+N166+N173</f>
        <v>69983.100000000006</v>
      </c>
      <c r="O20" s="226">
        <f>O21+O64+O69+O83+O105+O144+O152+O166+O173</f>
        <v>69983.100000000006</v>
      </c>
      <c r="P20" s="352">
        <f>P21+P64+P69+P83+P105+P144+P152+P166+P173</f>
        <v>69983.100000000006</v>
      </c>
      <c r="Q20" s="84"/>
      <c r="R20" s="84"/>
      <c r="S20" s="84"/>
      <c r="T20" s="84"/>
      <c r="U20" s="84"/>
      <c r="V20" s="84"/>
      <c r="W20" s="84"/>
      <c r="X20" s="84"/>
    </row>
    <row r="21" spans="1:24" s="83" customFormat="1" ht="15" hidden="1" thickBot="1" x14ac:dyDescent="0.25">
      <c r="B21" s="194" t="s">
        <v>424</v>
      </c>
      <c r="C21" s="193" t="s">
        <v>423</v>
      </c>
      <c r="D21" s="225" t="s">
        <v>69</v>
      </c>
      <c r="E21" s="225"/>
      <c r="F21" s="225"/>
      <c r="G21" s="225"/>
      <c r="H21" s="225"/>
      <c r="I21" s="225"/>
      <c r="J21" s="224">
        <f>J25+J30+J48+J55+J60</f>
        <v>16206.808000000001</v>
      </c>
      <c r="K21" s="198"/>
      <c r="L21" s="224">
        <f>L25+L30+L48+L55+L60</f>
        <v>16980.082180000001</v>
      </c>
      <c r="M21" s="224">
        <f>M25+M30+M48+M55+M60</f>
        <v>17936.364582600003</v>
      </c>
      <c r="N21" s="224">
        <f>N25+N30+N48+N55+N60</f>
        <v>16206.808000000001</v>
      </c>
      <c r="O21" s="224">
        <f>O25+O30+O48+O55+O60</f>
        <v>16206.808000000001</v>
      </c>
      <c r="P21" s="353">
        <f>P25+P30+P48+P55+P60</f>
        <v>16206.808000000001</v>
      </c>
      <c r="Q21" s="84"/>
      <c r="R21" s="84"/>
      <c r="S21" s="84"/>
      <c r="T21" s="84"/>
      <c r="U21" s="84"/>
      <c r="V21" s="84"/>
      <c r="W21" s="84"/>
      <c r="X21" s="84"/>
    </row>
    <row r="22" spans="1:24" s="83" customFormat="1" ht="26.25" hidden="1" thickBot="1" x14ac:dyDescent="0.25">
      <c r="B22" s="215" t="s">
        <v>422</v>
      </c>
      <c r="C22" s="118"/>
      <c r="D22" s="89" t="s">
        <v>69</v>
      </c>
      <c r="E22" s="89" t="s">
        <v>420</v>
      </c>
      <c r="F22" s="113"/>
      <c r="G22" s="118"/>
      <c r="H22" s="118"/>
      <c r="I22" s="89" t="s">
        <v>420</v>
      </c>
      <c r="J22" s="101"/>
      <c r="K22" s="101"/>
      <c r="L22" s="101"/>
      <c r="M22" s="101"/>
      <c r="N22" s="101"/>
      <c r="O22" s="101"/>
      <c r="P22" s="125"/>
      <c r="Q22" s="84"/>
      <c r="R22" s="84"/>
      <c r="S22" s="84"/>
      <c r="T22" s="84"/>
      <c r="U22" s="84"/>
      <c r="V22" s="84"/>
      <c r="W22" s="84"/>
      <c r="X22" s="84"/>
    </row>
    <row r="23" spans="1:24" s="83" customFormat="1" ht="39" hidden="1" thickBot="1" x14ac:dyDescent="0.25">
      <c r="B23" s="215" t="s">
        <v>126</v>
      </c>
      <c r="C23" s="118"/>
      <c r="D23" s="89" t="s">
        <v>69</v>
      </c>
      <c r="E23" s="89" t="s">
        <v>420</v>
      </c>
      <c r="F23" s="113">
        <v>9100000</v>
      </c>
      <c r="G23" s="118"/>
      <c r="H23" s="118"/>
      <c r="I23" s="89" t="s">
        <v>420</v>
      </c>
      <c r="J23" s="101"/>
      <c r="K23" s="101"/>
      <c r="L23" s="101"/>
      <c r="M23" s="101"/>
      <c r="N23" s="101"/>
      <c r="O23" s="101"/>
      <c r="P23" s="125"/>
      <c r="Q23" s="84"/>
      <c r="R23" s="84"/>
      <c r="S23" s="84"/>
      <c r="T23" s="84"/>
      <c r="U23" s="84"/>
      <c r="V23" s="84"/>
      <c r="W23" s="84"/>
      <c r="X23" s="84"/>
    </row>
    <row r="24" spans="1:24" s="83" customFormat="1" ht="25.5" hidden="1" customHeight="1" x14ac:dyDescent="0.2">
      <c r="B24" s="170" t="s">
        <v>421</v>
      </c>
      <c r="C24" s="118"/>
      <c r="D24" s="33" t="s">
        <v>69</v>
      </c>
      <c r="E24" s="33" t="s">
        <v>420</v>
      </c>
      <c r="F24" s="112">
        <v>9100003</v>
      </c>
      <c r="G24" s="118"/>
      <c r="H24" s="118"/>
      <c r="I24" s="33" t="s">
        <v>420</v>
      </c>
      <c r="J24" s="101"/>
      <c r="K24" s="101"/>
      <c r="L24" s="101"/>
      <c r="M24" s="101"/>
      <c r="N24" s="101"/>
      <c r="O24" s="101"/>
      <c r="P24" s="125"/>
      <c r="Q24" s="84"/>
      <c r="R24" s="84"/>
      <c r="S24" s="84"/>
      <c r="T24" s="84"/>
      <c r="U24" s="84"/>
      <c r="V24" s="84"/>
      <c r="W24" s="84"/>
      <c r="X24" s="84"/>
    </row>
    <row r="25" spans="1:24" s="83" customFormat="1" ht="39" hidden="1" thickBot="1" x14ac:dyDescent="0.25">
      <c r="B25" s="215" t="s">
        <v>114</v>
      </c>
      <c r="C25" s="118"/>
      <c r="D25" s="89" t="s">
        <v>69</v>
      </c>
      <c r="E25" s="89" t="s">
        <v>112</v>
      </c>
      <c r="F25" s="112"/>
      <c r="G25" s="118"/>
      <c r="H25" s="118"/>
      <c r="I25" s="89" t="s">
        <v>112</v>
      </c>
      <c r="J25" s="92">
        <f>J26</f>
        <v>2155.7860000000001</v>
      </c>
      <c r="K25" s="101"/>
      <c r="L25" s="92">
        <f t="shared" ref="L25:P26" si="0">L26</f>
        <v>2285.1331600000003</v>
      </c>
      <c r="M25" s="92">
        <f t="shared" si="0"/>
        <v>2445.0924812000003</v>
      </c>
      <c r="N25" s="92">
        <f t="shared" si="0"/>
        <v>2155.7860000000001</v>
      </c>
      <c r="O25" s="92">
        <f t="shared" si="0"/>
        <v>2155.7860000000001</v>
      </c>
      <c r="P25" s="125">
        <f t="shared" si="0"/>
        <v>2155.7860000000001</v>
      </c>
      <c r="Q25" s="84"/>
      <c r="R25" s="84"/>
      <c r="S25" s="84"/>
      <c r="T25" s="84"/>
      <c r="U25" s="84"/>
      <c r="V25" s="84"/>
      <c r="W25" s="84"/>
      <c r="X25" s="84"/>
    </row>
    <row r="26" spans="1:24" s="83" customFormat="1" ht="39" hidden="1" thickBot="1" x14ac:dyDescent="0.25">
      <c r="B26" s="215" t="s">
        <v>126</v>
      </c>
      <c r="C26" s="118"/>
      <c r="D26" s="89" t="s">
        <v>69</v>
      </c>
      <c r="E26" s="89" t="s">
        <v>112</v>
      </c>
      <c r="F26" s="113">
        <v>9100000</v>
      </c>
      <c r="G26" s="118"/>
      <c r="H26" s="118"/>
      <c r="I26" s="89" t="s">
        <v>112</v>
      </c>
      <c r="J26" s="92">
        <f>J27</f>
        <v>2155.7860000000001</v>
      </c>
      <c r="K26" s="92"/>
      <c r="L26" s="92">
        <f t="shared" si="0"/>
        <v>2285.1331600000003</v>
      </c>
      <c r="M26" s="92">
        <f t="shared" si="0"/>
        <v>2445.0924812000003</v>
      </c>
      <c r="N26" s="92">
        <f t="shared" si="0"/>
        <v>2155.7860000000001</v>
      </c>
      <c r="O26" s="92">
        <f t="shared" si="0"/>
        <v>2155.7860000000001</v>
      </c>
      <c r="P26" s="125">
        <f t="shared" si="0"/>
        <v>2155.7860000000001</v>
      </c>
      <c r="Q26" s="84"/>
      <c r="R26" s="84"/>
      <c r="S26" s="84"/>
      <c r="T26" s="84"/>
      <c r="U26" s="84"/>
      <c r="V26" s="84"/>
      <c r="W26" s="84"/>
      <c r="X26" s="84"/>
    </row>
    <row r="27" spans="1:24" s="83" customFormat="1" ht="22.15" hidden="1" customHeight="1" x14ac:dyDescent="0.2">
      <c r="B27" s="170" t="s">
        <v>153</v>
      </c>
      <c r="C27" s="118"/>
      <c r="D27" s="33" t="s">
        <v>69</v>
      </c>
      <c r="E27" s="33" t="s">
        <v>112</v>
      </c>
      <c r="F27" s="113">
        <v>9100004</v>
      </c>
      <c r="G27" s="118"/>
      <c r="H27" s="118"/>
      <c r="I27" s="33" t="s">
        <v>112</v>
      </c>
      <c r="J27" s="92">
        <f>J28+J29</f>
        <v>2155.7860000000001</v>
      </c>
      <c r="K27" s="101"/>
      <c r="L27" s="92">
        <f>L28+L29</f>
        <v>2285.1331600000003</v>
      </c>
      <c r="M27" s="92">
        <f>M28+M29</f>
        <v>2445.0924812000003</v>
      </c>
      <c r="N27" s="92">
        <f>N28+N29</f>
        <v>2155.7860000000001</v>
      </c>
      <c r="O27" s="92">
        <f>O28+O29</f>
        <v>2155.7860000000001</v>
      </c>
      <c r="P27" s="125">
        <f>P28+P29</f>
        <v>2155.7860000000001</v>
      </c>
      <c r="Q27" s="84"/>
      <c r="R27" s="84"/>
      <c r="S27" s="84"/>
      <c r="T27" s="84"/>
      <c r="U27" s="84"/>
      <c r="V27" s="84"/>
      <c r="W27" s="84"/>
      <c r="X27" s="84"/>
    </row>
    <row r="28" spans="1:24" s="83" customFormat="1" ht="16.149999999999999" hidden="1" customHeight="1" x14ac:dyDescent="0.2">
      <c r="B28" s="195" t="s">
        <v>403</v>
      </c>
      <c r="C28" s="118"/>
      <c r="D28" s="33" t="s">
        <v>69</v>
      </c>
      <c r="E28" s="33" t="s">
        <v>112</v>
      </c>
      <c r="F28" s="112">
        <v>9100004</v>
      </c>
      <c r="G28" s="119">
        <v>120</v>
      </c>
      <c r="H28" s="119"/>
      <c r="I28" s="33" t="s">
        <v>112</v>
      </c>
      <c r="J28" s="93">
        <v>1300.211</v>
      </c>
      <c r="K28" s="92"/>
      <c r="L28" s="53">
        <f>J28*106%</f>
        <v>1378.2236600000001</v>
      </c>
      <c r="M28" s="53">
        <f>L28*107%</f>
        <v>1474.6993162000001</v>
      </c>
      <c r="N28" s="93">
        <v>1300.211</v>
      </c>
      <c r="O28" s="93">
        <v>1300.211</v>
      </c>
      <c r="P28" s="123">
        <v>1300.211</v>
      </c>
      <c r="Q28" s="84"/>
      <c r="R28" s="84"/>
      <c r="S28" s="84"/>
      <c r="T28" s="84"/>
      <c r="U28" s="84"/>
      <c r="V28" s="84"/>
      <c r="W28" s="84"/>
      <c r="X28" s="84"/>
    </row>
    <row r="29" spans="1:24" s="83" customFormat="1" ht="18.600000000000001" hidden="1" customHeight="1" x14ac:dyDescent="0.2">
      <c r="B29" s="195" t="s">
        <v>16</v>
      </c>
      <c r="C29" s="118"/>
      <c r="D29" s="33" t="s">
        <v>69</v>
      </c>
      <c r="E29" s="33" t="s">
        <v>112</v>
      </c>
      <c r="F29" s="112">
        <v>9100004</v>
      </c>
      <c r="G29" s="119">
        <v>240</v>
      </c>
      <c r="H29" s="119"/>
      <c r="I29" s="33" t="s">
        <v>112</v>
      </c>
      <c r="J29" s="103">
        <v>855.57500000000005</v>
      </c>
      <c r="K29" s="101"/>
      <c r="L29" s="7">
        <f>J29*106%</f>
        <v>906.90950000000009</v>
      </c>
      <c r="M29" s="7">
        <f>L29*107%</f>
        <v>970.39316500000018</v>
      </c>
      <c r="N29" s="103">
        <v>855.57500000000005</v>
      </c>
      <c r="O29" s="103">
        <v>855.57500000000005</v>
      </c>
      <c r="P29" s="123">
        <v>855.57500000000005</v>
      </c>
      <c r="Q29" s="84"/>
      <c r="R29" s="84"/>
      <c r="S29" s="84"/>
      <c r="T29" s="84"/>
      <c r="U29" s="84"/>
      <c r="V29" s="84"/>
      <c r="W29" s="84"/>
      <c r="X29" s="84"/>
    </row>
    <row r="30" spans="1:24" ht="39" hidden="1" thickBot="1" x14ac:dyDescent="0.25">
      <c r="B30" s="52" t="s">
        <v>105</v>
      </c>
      <c r="C30" s="88" t="s">
        <v>106</v>
      </c>
      <c r="D30" s="94" t="s">
        <v>69</v>
      </c>
      <c r="E30" s="94" t="s">
        <v>103</v>
      </c>
      <c r="F30" s="94" t="s">
        <v>71</v>
      </c>
      <c r="G30" s="94" t="s">
        <v>71</v>
      </c>
      <c r="H30" s="94"/>
      <c r="I30" s="94" t="s">
        <v>103</v>
      </c>
      <c r="J30" s="87">
        <f>J31</f>
        <v>11843.717000000001</v>
      </c>
      <c r="K30" s="78"/>
      <c r="L30" s="87">
        <f>L31</f>
        <v>12487.644020000002</v>
      </c>
      <c r="M30" s="87">
        <f>M31</f>
        <v>13283.967101400003</v>
      </c>
      <c r="N30" s="87">
        <f>N31</f>
        <v>11843.717000000001</v>
      </c>
      <c r="O30" s="87">
        <f>O31</f>
        <v>11843.717000000001</v>
      </c>
      <c r="P30" s="97">
        <f>P31</f>
        <v>11843.717000000001</v>
      </c>
    </row>
    <row r="31" spans="1:24" ht="42.75" hidden="1" customHeight="1" x14ac:dyDescent="0.2">
      <c r="B31" s="52" t="s">
        <v>126</v>
      </c>
      <c r="C31" s="94" t="s">
        <v>106</v>
      </c>
      <c r="D31" s="94" t="s">
        <v>69</v>
      </c>
      <c r="E31" s="94" t="s">
        <v>103</v>
      </c>
      <c r="F31" s="94">
        <v>9100000</v>
      </c>
      <c r="G31" s="94" t="s">
        <v>71</v>
      </c>
      <c r="H31" s="94"/>
      <c r="I31" s="94" t="s">
        <v>103</v>
      </c>
      <c r="J31" s="87">
        <f>J32+J35+J37+J39+J42+J45</f>
        <v>11843.717000000001</v>
      </c>
      <c r="K31" s="78"/>
      <c r="L31" s="87">
        <f>L32+L35+L37+L39+L42+L45</f>
        <v>12487.644020000002</v>
      </c>
      <c r="M31" s="87">
        <f>M32+M35+M37+M39+M42+M45</f>
        <v>13283.967101400003</v>
      </c>
      <c r="N31" s="87">
        <f>N32+N35+N37+N39+N42+N45</f>
        <v>11843.717000000001</v>
      </c>
      <c r="O31" s="87">
        <f>O32+O35+O37+O39+O42+O45</f>
        <v>11843.717000000001</v>
      </c>
      <c r="P31" s="97">
        <f>P32+P35+P37+P39+P42+P45</f>
        <v>11843.717000000001</v>
      </c>
    </row>
    <row r="32" spans="1:24" ht="21" hidden="1" customHeight="1" x14ac:dyDescent="0.2">
      <c r="B32" s="49" t="s">
        <v>153</v>
      </c>
      <c r="C32" s="88" t="s">
        <v>106</v>
      </c>
      <c r="D32" s="88" t="s">
        <v>69</v>
      </c>
      <c r="E32" s="88" t="s">
        <v>103</v>
      </c>
      <c r="F32" s="94">
        <v>9100004</v>
      </c>
      <c r="G32" s="88" t="s">
        <v>71</v>
      </c>
      <c r="H32" s="88"/>
      <c r="I32" s="88" t="s">
        <v>103</v>
      </c>
      <c r="J32" s="137">
        <f>J33+J34</f>
        <v>9577.5059999999994</v>
      </c>
      <c r="K32" s="7"/>
      <c r="L32" s="137">
        <f>L33+L34</f>
        <v>10152.156360000001</v>
      </c>
      <c r="M32" s="137">
        <f>M33+M34</f>
        <v>10862.807305200002</v>
      </c>
      <c r="N32" s="137">
        <f>N33+N34</f>
        <v>9577.5059999999994</v>
      </c>
      <c r="O32" s="137">
        <f>O33+O34</f>
        <v>9577.5059999999994</v>
      </c>
      <c r="P32" s="354">
        <f>P33+P34</f>
        <v>9577.5059999999994</v>
      </c>
    </row>
    <row r="33" spans="2:16" ht="21" hidden="1" customHeight="1" x14ac:dyDescent="0.2">
      <c r="B33" s="195" t="s">
        <v>403</v>
      </c>
      <c r="C33" s="88"/>
      <c r="D33" s="88" t="s">
        <v>69</v>
      </c>
      <c r="E33" s="88" t="s">
        <v>103</v>
      </c>
      <c r="F33" s="88">
        <v>9100004</v>
      </c>
      <c r="G33" s="88">
        <v>120</v>
      </c>
      <c r="H33" s="88"/>
      <c r="I33" s="88" t="s">
        <v>103</v>
      </c>
      <c r="J33" s="53">
        <v>7361.933</v>
      </c>
      <c r="K33" s="53"/>
      <c r="L33" s="53">
        <f>J33*106%</f>
        <v>7803.6489799999999</v>
      </c>
      <c r="M33" s="53">
        <f>L33*107%</f>
        <v>8349.9044086000013</v>
      </c>
      <c r="N33" s="53">
        <v>7361.933</v>
      </c>
      <c r="O33" s="53">
        <v>7361.933</v>
      </c>
      <c r="P33" s="354">
        <v>7361.933</v>
      </c>
    </row>
    <row r="34" spans="2:16" ht="21" hidden="1" customHeight="1" x14ac:dyDescent="0.2">
      <c r="B34" s="195" t="s">
        <v>16</v>
      </c>
      <c r="C34" s="88"/>
      <c r="D34" s="88" t="s">
        <v>69</v>
      </c>
      <c r="E34" s="88" t="s">
        <v>103</v>
      </c>
      <c r="F34" s="88">
        <v>9100004</v>
      </c>
      <c r="G34" s="88">
        <v>240</v>
      </c>
      <c r="H34" s="88"/>
      <c r="I34" s="88" t="s">
        <v>103</v>
      </c>
      <c r="J34" s="53">
        <v>2215.5729999999999</v>
      </c>
      <c r="K34" s="53"/>
      <c r="L34" s="53">
        <f>J34*106%</f>
        <v>2348.50738</v>
      </c>
      <c r="M34" s="53">
        <f>L34*107%</f>
        <v>2512.9028966000001</v>
      </c>
      <c r="N34" s="53">
        <v>2215.5729999999999</v>
      </c>
      <c r="O34" s="53">
        <v>2215.5729999999999</v>
      </c>
      <c r="P34" s="354">
        <v>2215.5729999999999</v>
      </c>
    </row>
    <row r="35" spans="2:16" ht="39" hidden="1" thickBot="1" x14ac:dyDescent="0.25">
      <c r="B35" s="49" t="s">
        <v>419</v>
      </c>
      <c r="C35" s="88" t="s">
        <v>106</v>
      </c>
      <c r="D35" s="88" t="s">
        <v>69</v>
      </c>
      <c r="E35" s="88" t="s">
        <v>103</v>
      </c>
      <c r="F35" s="34" t="s">
        <v>418</v>
      </c>
      <c r="G35" s="9"/>
      <c r="H35" s="9"/>
      <c r="I35" s="88" t="s">
        <v>103</v>
      </c>
      <c r="J35" s="93">
        <f>J36</f>
        <v>1154.6110000000001</v>
      </c>
      <c r="K35" s="93"/>
      <c r="L35" s="93">
        <f>L36</f>
        <v>1223.8876600000001</v>
      </c>
      <c r="M35" s="93">
        <f>M36</f>
        <v>1309.5597962000002</v>
      </c>
      <c r="N35" s="93">
        <f>N36</f>
        <v>1154.6110000000001</v>
      </c>
      <c r="O35" s="93">
        <f>O36</f>
        <v>1154.6110000000001</v>
      </c>
      <c r="P35" s="123">
        <f>P36</f>
        <v>1154.6110000000001</v>
      </c>
    </row>
    <row r="36" spans="2:16" ht="13.5" hidden="1" thickBot="1" x14ac:dyDescent="0.25">
      <c r="B36" s="195" t="s">
        <v>403</v>
      </c>
      <c r="C36" s="88"/>
      <c r="D36" s="88" t="s">
        <v>69</v>
      </c>
      <c r="E36" s="88" t="s">
        <v>103</v>
      </c>
      <c r="F36" s="9" t="s">
        <v>418</v>
      </c>
      <c r="G36" s="88">
        <v>120</v>
      </c>
      <c r="H36" s="88"/>
      <c r="I36" s="88" t="s">
        <v>103</v>
      </c>
      <c r="J36" s="93">
        <v>1154.6110000000001</v>
      </c>
      <c r="K36" s="93"/>
      <c r="L36" s="53">
        <f>J36*106%</f>
        <v>1223.8876600000001</v>
      </c>
      <c r="M36" s="53">
        <f>L36*107%</f>
        <v>1309.5597962000002</v>
      </c>
      <c r="N36" s="93">
        <v>1154.6110000000001</v>
      </c>
      <c r="O36" s="93">
        <v>1154.6110000000001</v>
      </c>
      <c r="P36" s="123">
        <v>1154.6110000000001</v>
      </c>
    </row>
    <row r="37" spans="2:16" ht="39" hidden="1" thickBot="1" x14ac:dyDescent="0.25">
      <c r="B37" s="90" t="s">
        <v>417</v>
      </c>
      <c r="C37" s="88"/>
      <c r="D37" s="88" t="s">
        <v>69</v>
      </c>
      <c r="E37" s="88" t="s">
        <v>103</v>
      </c>
      <c r="F37" s="34" t="s">
        <v>141</v>
      </c>
      <c r="G37" s="9"/>
      <c r="H37" s="9"/>
      <c r="I37" s="88" t="s">
        <v>103</v>
      </c>
      <c r="J37" s="78">
        <f>J38</f>
        <v>171.8</v>
      </c>
      <c r="K37" s="78"/>
      <c r="L37" s="78">
        <f>L38</f>
        <v>171.8</v>
      </c>
      <c r="M37" s="78">
        <f>M38</f>
        <v>171.8</v>
      </c>
      <c r="N37" s="78">
        <f>N38</f>
        <v>171.8</v>
      </c>
      <c r="O37" s="78">
        <f>O38</f>
        <v>171.8</v>
      </c>
      <c r="P37" s="97">
        <f>P38</f>
        <v>171.8</v>
      </c>
    </row>
    <row r="38" spans="2:16" ht="13.5" hidden="1" thickBot="1" x14ac:dyDescent="0.25">
      <c r="B38" s="195" t="s">
        <v>142</v>
      </c>
      <c r="C38" s="88"/>
      <c r="D38" s="88" t="s">
        <v>69</v>
      </c>
      <c r="E38" s="88" t="s">
        <v>103</v>
      </c>
      <c r="F38" s="9" t="s">
        <v>141</v>
      </c>
      <c r="G38" s="9" t="s">
        <v>140</v>
      </c>
      <c r="H38" s="9"/>
      <c r="I38" s="88" t="s">
        <v>103</v>
      </c>
      <c r="J38" s="7">
        <v>171.8</v>
      </c>
      <c r="K38" s="7"/>
      <c r="L38" s="7">
        <v>171.8</v>
      </c>
      <c r="M38" s="7">
        <v>171.8</v>
      </c>
      <c r="N38" s="7">
        <v>171.8</v>
      </c>
      <c r="O38" s="7">
        <v>171.8</v>
      </c>
      <c r="P38" s="354">
        <v>171.8</v>
      </c>
    </row>
    <row r="39" spans="2:16" ht="45.75" hidden="1" customHeight="1" x14ac:dyDescent="0.2">
      <c r="B39" s="218" t="s">
        <v>416</v>
      </c>
      <c r="C39" s="88"/>
      <c r="D39" s="9" t="s">
        <v>69</v>
      </c>
      <c r="E39" s="9" t="s">
        <v>103</v>
      </c>
      <c r="F39" s="34" t="s">
        <v>136</v>
      </c>
      <c r="G39" s="9"/>
      <c r="H39" s="9"/>
      <c r="I39" s="9" t="s">
        <v>103</v>
      </c>
      <c r="J39" s="78">
        <f>J41</f>
        <v>263</v>
      </c>
      <c r="K39" s="78"/>
      <c r="L39" s="78">
        <f>L41</f>
        <v>263</v>
      </c>
      <c r="M39" s="78">
        <f>M41</f>
        <v>263</v>
      </c>
      <c r="N39" s="78">
        <f>N41</f>
        <v>263</v>
      </c>
      <c r="O39" s="78">
        <f>O41</f>
        <v>263</v>
      </c>
      <c r="P39" s="97">
        <f>P41</f>
        <v>263</v>
      </c>
    </row>
    <row r="40" spans="2:16" ht="46.5" hidden="1" customHeight="1" x14ac:dyDescent="0.2">
      <c r="B40" s="42" t="s">
        <v>138</v>
      </c>
      <c r="C40" s="9"/>
      <c r="D40" s="9" t="s">
        <v>69</v>
      </c>
      <c r="E40" s="9" t="s">
        <v>103</v>
      </c>
      <c r="F40" s="9" t="s">
        <v>137</v>
      </c>
      <c r="G40" s="9"/>
      <c r="H40" s="9"/>
      <c r="I40" s="9" t="s">
        <v>103</v>
      </c>
      <c r="J40" s="103"/>
      <c r="K40" s="103"/>
      <c r="L40" s="103"/>
      <c r="M40" s="103"/>
      <c r="N40" s="103"/>
      <c r="O40" s="103"/>
      <c r="P40" s="123"/>
    </row>
    <row r="41" spans="2:16" ht="15" hidden="1" customHeight="1" x14ac:dyDescent="0.2">
      <c r="B41" s="195" t="s">
        <v>123</v>
      </c>
      <c r="C41" s="9"/>
      <c r="D41" s="9" t="s">
        <v>69</v>
      </c>
      <c r="E41" s="9" t="s">
        <v>103</v>
      </c>
      <c r="F41" s="9" t="s">
        <v>136</v>
      </c>
      <c r="G41" s="9" t="s">
        <v>120</v>
      </c>
      <c r="H41" s="9"/>
      <c r="I41" s="9" t="s">
        <v>103</v>
      </c>
      <c r="J41" s="103">
        <v>263</v>
      </c>
      <c r="K41" s="103"/>
      <c r="L41" s="103">
        <v>263</v>
      </c>
      <c r="M41" s="103">
        <v>263</v>
      </c>
      <c r="N41" s="103">
        <v>263</v>
      </c>
      <c r="O41" s="103">
        <v>263</v>
      </c>
      <c r="P41" s="123">
        <v>263</v>
      </c>
    </row>
    <row r="42" spans="2:16" ht="67.5" hidden="1" customHeight="1" x14ac:dyDescent="0.2">
      <c r="B42" s="223" t="s">
        <v>415</v>
      </c>
      <c r="C42" s="9"/>
      <c r="D42" s="9" t="s">
        <v>69</v>
      </c>
      <c r="E42" s="9" t="s">
        <v>103</v>
      </c>
      <c r="F42" s="34" t="s">
        <v>132</v>
      </c>
      <c r="G42" s="9"/>
      <c r="H42" s="9"/>
      <c r="I42" s="9" t="s">
        <v>103</v>
      </c>
      <c r="J42" s="101">
        <f>J43</f>
        <v>130.1</v>
      </c>
      <c r="K42" s="101"/>
      <c r="L42" s="101">
        <f>L43</f>
        <v>130.1</v>
      </c>
      <c r="M42" s="101">
        <f>M43</f>
        <v>130.1</v>
      </c>
      <c r="N42" s="101">
        <f>N43</f>
        <v>130.1</v>
      </c>
      <c r="O42" s="101">
        <f>O43</f>
        <v>130.1</v>
      </c>
      <c r="P42" s="125">
        <f>P43</f>
        <v>130.1</v>
      </c>
    </row>
    <row r="43" spans="2:16" ht="15" hidden="1" customHeight="1" x14ac:dyDescent="0.2">
      <c r="B43" s="195" t="s">
        <v>123</v>
      </c>
      <c r="C43" s="9"/>
      <c r="D43" s="9" t="s">
        <v>69</v>
      </c>
      <c r="E43" s="9" t="s">
        <v>103</v>
      </c>
      <c r="F43" s="9" t="s">
        <v>132</v>
      </c>
      <c r="G43" s="9" t="s">
        <v>120</v>
      </c>
      <c r="H43" s="9"/>
      <c r="I43" s="9" t="s">
        <v>103</v>
      </c>
      <c r="J43" s="103">
        <v>130.1</v>
      </c>
      <c r="K43" s="103"/>
      <c r="L43" s="103">
        <v>130.1</v>
      </c>
      <c r="M43" s="103">
        <v>130.1</v>
      </c>
      <c r="N43" s="103">
        <v>130.1</v>
      </c>
      <c r="O43" s="103">
        <v>130.1</v>
      </c>
      <c r="P43" s="123">
        <v>130.1</v>
      </c>
    </row>
    <row r="44" spans="2:16" ht="60.6" hidden="1" customHeight="1" x14ac:dyDescent="0.2">
      <c r="B44" s="109" t="s">
        <v>134</v>
      </c>
      <c r="C44" s="88"/>
      <c r="D44" s="88" t="s">
        <v>69</v>
      </c>
      <c r="E44" s="88" t="s">
        <v>103</v>
      </c>
      <c r="F44" s="9" t="s">
        <v>133</v>
      </c>
      <c r="G44" s="9"/>
      <c r="H44" s="9"/>
      <c r="I44" s="88" t="s">
        <v>103</v>
      </c>
      <c r="J44" s="103"/>
      <c r="K44" s="103"/>
      <c r="L44" s="103"/>
      <c r="M44" s="103"/>
      <c r="N44" s="103"/>
      <c r="O44" s="103"/>
      <c r="P44" s="123"/>
    </row>
    <row r="45" spans="2:16" ht="51.75" hidden="1" thickBot="1" x14ac:dyDescent="0.25">
      <c r="B45" s="222" t="s">
        <v>414</v>
      </c>
      <c r="C45" s="88"/>
      <c r="D45" s="88" t="s">
        <v>69</v>
      </c>
      <c r="E45" s="88" t="s">
        <v>103</v>
      </c>
      <c r="F45" s="34" t="s">
        <v>413</v>
      </c>
      <c r="G45" s="9"/>
      <c r="H45" s="9"/>
      <c r="I45" s="88" t="s">
        <v>103</v>
      </c>
      <c r="J45" s="101">
        <f>J46+J47</f>
        <v>546.70000000000005</v>
      </c>
      <c r="K45" s="101"/>
      <c r="L45" s="101">
        <f>L46+L47</f>
        <v>546.70000000000005</v>
      </c>
      <c r="M45" s="101">
        <f>M46+M47</f>
        <v>546.70000000000005</v>
      </c>
      <c r="N45" s="101">
        <f>N46+N47</f>
        <v>546.70000000000005</v>
      </c>
      <c r="O45" s="101">
        <f>O46+O47</f>
        <v>546.70000000000005</v>
      </c>
      <c r="P45" s="125">
        <f>P46+P47</f>
        <v>546.70000000000005</v>
      </c>
    </row>
    <row r="46" spans="2:16" ht="13.5" hidden="1" thickBot="1" x14ac:dyDescent="0.25">
      <c r="B46" s="16" t="s">
        <v>403</v>
      </c>
      <c r="C46" s="88"/>
      <c r="D46" s="88" t="s">
        <v>69</v>
      </c>
      <c r="E46" s="88" t="s">
        <v>103</v>
      </c>
      <c r="F46" s="9" t="s">
        <v>413</v>
      </c>
      <c r="G46" s="9" t="s">
        <v>5</v>
      </c>
      <c r="H46" s="9"/>
      <c r="I46" s="88" t="s">
        <v>103</v>
      </c>
      <c r="J46" s="103">
        <f>546.7-45.2</f>
        <v>501.50000000000006</v>
      </c>
      <c r="K46" s="103"/>
      <c r="L46" s="103">
        <f>546.7-45.2</f>
        <v>501.50000000000006</v>
      </c>
      <c r="M46" s="103">
        <f>546.7-45.2</f>
        <v>501.50000000000006</v>
      </c>
      <c r="N46" s="103">
        <f>546.7-45.2</f>
        <v>501.50000000000006</v>
      </c>
      <c r="O46" s="103">
        <f>546.7-45.2</f>
        <v>501.50000000000006</v>
      </c>
      <c r="P46" s="123">
        <f>546.7-45.2</f>
        <v>501.50000000000006</v>
      </c>
    </row>
    <row r="47" spans="2:16" ht="13.5" hidden="1" thickBot="1" x14ac:dyDescent="0.25">
      <c r="B47" s="195" t="s">
        <v>16</v>
      </c>
      <c r="C47" s="88"/>
      <c r="D47" s="88"/>
      <c r="E47" s="88"/>
      <c r="F47" s="9"/>
      <c r="G47" s="9" t="s">
        <v>1</v>
      </c>
      <c r="H47" s="9"/>
      <c r="I47" s="88"/>
      <c r="J47" s="103">
        <v>45.2</v>
      </c>
      <c r="K47" s="103"/>
      <c r="L47" s="103">
        <v>45.2</v>
      </c>
      <c r="M47" s="103">
        <v>45.2</v>
      </c>
      <c r="N47" s="103">
        <v>45.2</v>
      </c>
      <c r="O47" s="103">
        <v>45.2</v>
      </c>
      <c r="P47" s="123">
        <v>45.2</v>
      </c>
    </row>
    <row r="48" spans="2:16" ht="42" hidden="1" customHeight="1" x14ac:dyDescent="0.2">
      <c r="B48" s="52" t="s">
        <v>122</v>
      </c>
      <c r="C48" s="9"/>
      <c r="D48" s="94" t="s">
        <v>69</v>
      </c>
      <c r="E48" s="34" t="s">
        <v>119</v>
      </c>
      <c r="F48" s="94" t="s">
        <v>71</v>
      </c>
      <c r="G48" s="94" t="s">
        <v>71</v>
      </c>
      <c r="H48" s="94"/>
      <c r="I48" s="34" t="s">
        <v>119</v>
      </c>
      <c r="J48" s="78">
        <f>J49</f>
        <v>99.305000000000007</v>
      </c>
      <c r="K48" s="78"/>
      <c r="L48" s="78">
        <f t="shared" ref="L48:P50" si="1">L49</f>
        <v>99.305000000000007</v>
      </c>
      <c r="M48" s="78">
        <f t="shared" si="1"/>
        <v>99.305000000000007</v>
      </c>
      <c r="N48" s="78">
        <f t="shared" si="1"/>
        <v>99.305000000000007</v>
      </c>
      <c r="O48" s="78">
        <f t="shared" si="1"/>
        <v>99.305000000000007</v>
      </c>
      <c r="P48" s="97">
        <f t="shared" si="1"/>
        <v>99.305000000000007</v>
      </c>
    </row>
    <row r="49" spans="2:24" ht="39" hidden="1" thickBot="1" x14ac:dyDescent="0.25">
      <c r="B49" s="52" t="s">
        <v>126</v>
      </c>
      <c r="C49" s="9"/>
      <c r="D49" s="94" t="s">
        <v>69</v>
      </c>
      <c r="E49" s="94" t="s">
        <v>119</v>
      </c>
      <c r="F49" s="34" t="s">
        <v>125</v>
      </c>
      <c r="G49" s="79"/>
      <c r="H49" s="79"/>
      <c r="I49" s="94" t="s">
        <v>119</v>
      </c>
      <c r="J49" s="78">
        <f>J50</f>
        <v>99.305000000000007</v>
      </c>
      <c r="K49" s="78"/>
      <c r="L49" s="78">
        <f t="shared" si="1"/>
        <v>99.305000000000007</v>
      </c>
      <c r="M49" s="78">
        <f t="shared" si="1"/>
        <v>99.305000000000007</v>
      </c>
      <c r="N49" s="78">
        <f t="shared" si="1"/>
        <v>99.305000000000007</v>
      </c>
      <c r="O49" s="78">
        <f t="shared" si="1"/>
        <v>99.305000000000007</v>
      </c>
      <c r="P49" s="97">
        <f t="shared" si="1"/>
        <v>99.305000000000007</v>
      </c>
    </row>
    <row r="50" spans="2:24" ht="45.75" hidden="1" customHeight="1" x14ac:dyDescent="0.2">
      <c r="B50" s="218" t="s">
        <v>131</v>
      </c>
      <c r="C50" s="9"/>
      <c r="D50" s="88" t="s">
        <v>69</v>
      </c>
      <c r="E50" s="88" t="s">
        <v>119</v>
      </c>
      <c r="F50" s="9" t="s">
        <v>121</v>
      </c>
      <c r="G50" s="9"/>
      <c r="H50" s="9"/>
      <c r="I50" s="88" t="s">
        <v>119</v>
      </c>
      <c r="J50" s="103">
        <f>J51</f>
        <v>99.305000000000007</v>
      </c>
      <c r="K50" s="103"/>
      <c r="L50" s="103">
        <f t="shared" si="1"/>
        <v>99.305000000000007</v>
      </c>
      <c r="M50" s="103">
        <f t="shared" si="1"/>
        <v>99.305000000000007</v>
      </c>
      <c r="N50" s="103">
        <f t="shared" si="1"/>
        <v>99.305000000000007</v>
      </c>
      <c r="O50" s="103">
        <f t="shared" si="1"/>
        <v>99.305000000000007</v>
      </c>
      <c r="P50" s="123">
        <f t="shared" si="1"/>
        <v>99.305000000000007</v>
      </c>
    </row>
    <row r="51" spans="2:24" ht="13.9" hidden="1" customHeight="1" x14ac:dyDescent="0.2">
      <c r="B51" s="195" t="s">
        <v>123</v>
      </c>
      <c r="C51" s="9"/>
      <c r="D51" s="88" t="s">
        <v>69</v>
      </c>
      <c r="E51" s="88" t="s">
        <v>119</v>
      </c>
      <c r="F51" s="9" t="s">
        <v>121</v>
      </c>
      <c r="G51" s="9" t="s">
        <v>120</v>
      </c>
      <c r="H51" s="9"/>
      <c r="I51" s="88" t="s">
        <v>119</v>
      </c>
      <c r="J51" s="103">
        <v>99.305000000000007</v>
      </c>
      <c r="K51" s="103"/>
      <c r="L51" s="103">
        <v>99.305000000000007</v>
      </c>
      <c r="M51" s="103">
        <v>99.305000000000007</v>
      </c>
      <c r="N51" s="103">
        <v>99.305000000000007</v>
      </c>
      <c r="O51" s="103">
        <v>99.305000000000007</v>
      </c>
      <c r="P51" s="123">
        <v>99.305000000000007</v>
      </c>
    </row>
    <row r="52" spans="2:24" ht="15.75" hidden="1" thickBot="1" x14ac:dyDescent="0.25">
      <c r="B52" s="221" t="s">
        <v>412</v>
      </c>
      <c r="C52" s="200"/>
      <c r="D52" s="220" t="s">
        <v>69</v>
      </c>
      <c r="E52" s="202" t="s">
        <v>409</v>
      </c>
      <c r="F52" s="9"/>
      <c r="G52" s="9"/>
      <c r="H52" s="9"/>
      <c r="I52" s="202" t="s">
        <v>409</v>
      </c>
      <c r="J52" s="103"/>
      <c r="K52" s="103"/>
      <c r="L52" s="103"/>
      <c r="M52" s="103"/>
      <c r="N52" s="103"/>
      <c r="O52" s="103"/>
      <c r="P52" s="123"/>
    </row>
    <row r="53" spans="2:24" ht="39" hidden="1" thickBot="1" x14ac:dyDescent="0.25">
      <c r="B53" s="52" t="s">
        <v>25</v>
      </c>
      <c r="C53" s="9"/>
      <c r="D53" s="94" t="s">
        <v>69</v>
      </c>
      <c r="E53" s="34" t="s">
        <v>409</v>
      </c>
      <c r="F53" s="34" t="s">
        <v>24</v>
      </c>
      <c r="G53" s="9"/>
      <c r="H53" s="9"/>
      <c r="I53" s="34" t="s">
        <v>409</v>
      </c>
      <c r="J53" s="103"/>
      <c r="K53" s="103"/>
      <c r="L53" s="103"/>
      <c r="M53" s="103"/>
      <c r="N53" s="103"/>
      <c r="O53" s="103"/>
      <c r="P53" s="123"/>
    </row>
    <row r="54" spans="2:24" ht="26.25" hidden="1" thickBot="1" x14ac:dyDescent="0.25">
      <c r="B54" s="219" t="s">
        <v>411</v>
      </c>
      <c r="C54" s="200"/>
      <c r="D54" s="88" t="s">
        <v>69</v>
      </c>
      <c r="E54" s="9" t="s">
        <v>409</v>
      </c>
      <c r="F54" s="9" t="s">
        <v>410</v>
      </c>
      <c r="G54" s="9"/>
      <c r="H54" s="9"/>
      <c r="I54" s="9" t="s">
        <v>409</v>
      </c>
      <c r="J54" s="103"/>
      <c r="K54" s="103"/>
      <c r="L54" s="103"/>
      <c r="M54" s="103"/>
      <c r="N54" s="103"/>
      <c r="O54" s="103"/>
      <c r="P54" s="123"/>
    </row>
    <row r="55" spans="2:24" ht="13.5" hidden="1" thickBot="1" x14ac:dyDescent="0.25">
      <c r="B55" s="52" t="s">
        <v>68</v>
      </c>
      <c r="C55" s="9"/>
      <c r="D55" s="94" t="s">
        <v>69</v>
      </c>
      <c r="E55" s="34" t="s">
        <v>66</v>
      </c>
      <c r="F55" s="94" t="s">
        <v>71</v>
      </c>
      <c r="G55" s="94" t="s">
        <v>71</v>
      </c>
      <c r="H55" s="94"/>
      <c r="I55" s="34" t="s">
        <v>66</v>
      </c>
      <c r="J55" s="87">
        <f>J56</f>
        <v>2000</v>
      </c>
      <c r="K55" s="87"/>
      <c r="L55" s="87">
        <f t="shared" ref="L55:P57" si="2">L56</f>
        <v>2000</v>
      </c>
      <c r="M55" s="87">
        <f t="shared" si="2"/>
        <v>2000</v>
      </c>
      <c r="N55" s="87">
        <f t="shared" si="2"/>
        <v>2000</v>
      </c>
      <c r="O55" s="87">
        <f t="shared" si="2"/>
        <v>2000</v>
      </c>
      <c r="P55" s="97">
        <f t="shared" si="2"/>
        <v>2000</v>
      </c>
    </row>
    <row r="56" spans="2:24" s="83" customFormat="1" ht="39" hidden="1" thickBot="1" x14ac:dyDescent="0.25">
      <c r="B56" s="52" t="s">
        <v>25</v>
      </c>
      <c r="C56" s="9"/>
      <c r="D56" s="94" t="s">
        <v>69</v>
      </c>
      <c r="E56" s="34" t="s">
        <v>66</v>
      </c>
      <c r="F56" s="94">
        <v>9900000</v>
      </c>
      <c r="G56" s="94"/>
      <c r="H56" s="94"/>
      <c r="I56" s="34" t="s">
        <v>66</v>
      </c>
      <c r="J56" s="53">
        <f>J57</f>
        <v>2000</v>
      </c>
      <c r="K56" s="53"/>
      <c r="L56" s="53">
        <f t="shared" si="2"/>
        <v>2000</v>
      </c>
      <c r="M56" s="53">
        <f t="shared" si="2"/>
        <v>2000</v>
      </c>
      <c r="N56" s="53">
        <f t="shared" si="2"/>
        <v>2000</v>
      </c>
      <c r="O56" s="53">
        <f t="shared" si="2"/>
        <v>2000</v>
      </c>
      <c r="P56" s="354">
        <f t="shared" si="2"/>
        <v>2000</v>
      </c>
      <c r="Q56" s="84"/>
      <c r="R56" s="84"/>
      <c r="S56" s="84"/>
      <c r="T56" s="84"/>
      <c r="U56" s="84"/>
      <c r="V56" s="84"/>
      <c r="W56" s="84"/>
      <c r="X56" s="84"/>
    </row>
    <row r="57" spans="2:24" ht="39" hidden="1" thickBot="1" x14ac:dyDescent="0.25">
      <c r="B57" s="49" t="s">
        <v>72</v>
      </c>
      <c r="C57" s="9"/>
      <c r="D57" s="88" t="s">
        <v>69</v>
      </c>
      <c r="E57" s="9" t="s">
        <v>66</v>
      </c>
      <c r="F57" s="9" t="s">
        <v>408</v>
      </c>
      <c r="G57" s="88" t="s">
        <v>71</v>
      </c>
      <c r="H57" s="88"/>
      <c r="I57" s="9" t="s">
        <v>66</v>
      </c>
      <c r="J57" s="53">
        <f>J58</f>
        <v>2000</v>
      </c>
      <c r="K57" s="53"/>
      <c r="L57" s="53">
        <f t="shared" si="2"/>
        <v>2000</v>
      </c>
      <c r="M57" s="53">
        <f t="shared" si="2"/>
        <v>2000</v>
      </c>
      <c r="N57" s="53">
        <f t="shared" si="2"/>
        <v>2000</v>
      </c>
      <c r="O57" s="53">
        <f t="shared" si="2"/>
        <v>2000</v>
      </c>
      <c r="P57" s="354">
        <f t="shared" si="2"/>
        <v>2000</v>
      </c>
    </row>
    <row r="58" spans="2:24" ht="13.5" hidden="1" thickBot="1" x14ac:dyDescent="0.25">
      <c r="B58" s="195" t="s">
        <v>70</v>
      </c>
      <c r="C58" s="9"/>
      <c r="D58" s="88" t="s">
        <v>69</v>
      </c>
      <c r="E58" s="9" t="s">
        <v>66</v>
      </c>
      <c r="F58" s="9" t="s">
        <v>408</v>
      </c>
      <c r="G58" s="88">
        <v>870</v>
      </c>
      <c r="H58" s="88"/>
      <c r="I58" s="9" t="s">
        <v>66</v>
      </c>
      <c r="J58" s="53">
        <v>2000</v>
      </c>
      <c r="K58" s="53"/>
      <c r="L58" s="53">
        <v>2000</v>
      </c>
      <c r="M58" s="53">
        <v>2000</v>
      </c>
      <c r="N58" s="53">
        <v>2000</v>
      </c>
      <c r="O58" s="53">
        <v>2000</v>
      </c>
      <c r="P58" s="354">
        <v>2000</v>
      </c>
    </row>
    <row r="59" spans="2:24" ht="13.5" hidden="1" thickBot="1" x14ac:dyDescent="0.25">
      <c r="B59" s="52" t="s">
        <v>93</v>
      </c>
      <c r="C59" s="88"/>
      <c r="D59" s="94" t="s">
        <v>69</v>
      </c>
      <c r="E59" s="34" t="s">
        <v>90</v>
      </c>
      <c r="F59" s="34"/>
      <c r="G59" s="94"/>
      <c r="H59" s="94"/>
      <c r="I59" s="34" t="s">
        <v>90</v>
      </c>
      <c r="J59" s="101">
        <f>J60</f>
        <v>108</v>
      </c>
      <c r="K59" s="101"/>
      <c r="L59" s="101">
        <f t="shared" ref="L59:P60" si="3">L60</f>
        <v>108</v>
      </c>
      <c r="M59" s="101">
        <f t="shared" si="3"/>
        <v>108</v>
      </c>
      <c r="N59" s="101">
        <f t="shared" si="3"/>
        <v>108</v>
      </c>
      <c r="O59" s="101">
        <f t="shared" si="3"/>
        <v>108</v>
      </c>
      <c r="P59" s="125">
        <f t="shared" si="3"/>
        <v>108</v>
      </c>
    </row>
    <row r="60" spans="2:24" ht="26.25" hidden="1" thickBot="1" x14ac:dyDescent="0.25">
      <c r="B60" s="52" t="s">
        <v>102</v>
      </c>
      <c r="C60" s="34"/>
      <c r="D60" s="34" t="s">
        <v>69</v>
      </c>
      <c r="E60" s="34" t="s">
        <v>90</v>
      </c>
      <c r="F60" s="34" t="s">
        <v>407</v>
      </c>
      <c r="G60" s="34"/>
      <c r="H60" s="34"/>
      <c r="I60" s="34" t="s">
        <v>90</v>
      </c>
      <c r="J60" s="78">
        <f>J61</f>
        <v>108</v>
      </c>
      <c r="K60" s="78"/>
      <c r="L60" s="78">
        <f t="shared" si="3"/>
        <v>108</v>
      </c>
      <c r="M60" s="78">
        <f t="shared" si="3"/>
        <v>108</v>
      </c>
      <c r="N60" s="78">
        <f t="shared" si="3"/>
        <v>108</v>
      </c>
      <c r="O60" s="78">
        <f t="shared" si="3"/>
        <v>108</v>
      </c>
      <c r="P60" s="97">
        <f t="shared" si="3"/>
        <v>108</v>
      </c>
    </row>
    <row r="61" spans="2:24" ht="13.5" hidden="1" thickBot="1" x14ac:dyDescent="0.25">
      <c r="B61" s="76" t="s">
        <v>406</v>
      </c>
      <c r="C61" s="34"/>
      <c r="D61" s="9" t="s">
        <v>69</v>
      </c>
      <c r="E61" s="9" t="s">
        <v>90</v>
      </c>
      <c r="F61" s="9" t="s">
        <v>96</v>
      </c>
      <c r="G61" s="34"/>
      <c r="H61" s="34"/>
      <c r="I61" s="9" t="s">
        <v>90</v>
      </c>
      <c r="J61" s="7">
        <f>J62+J63</f>
        <v>108</v>
      </c>
      <c r="K61" s="7"/>
      <c r="L61" s="7">
        <f>L62+L63</f>
        <v>108</v>
      </c>
      <c r="M61" s="7">
        <f>M62+M63</f>
        <v>108</v>
      </c>
      <c r="N61" s="7">
        <f>N62+N63</f>
        <v>108</v>
      </c>
      <c r="O61" s="7">
        <f>O62+O63</f>
        <v>108</v>
      </c>
      <c r="P61" s="354">
        <f>P62+P63</f>
        <v>108</v>
      </c>
    </row>
    <row r="62" spans="2:24" ht="13.5" hidden="1" thickBot="1" x14ac:dyDescent="0.25">
      <c r="B62" s="195" t="s">
        <v>16</v>
      </c>
      <c r="C62" s="34"/>
      <c r="D62" s="9" t="s">
        <v>69</v>
      </c>
      <c r="E62" s="9" t="s">
        <v>90</v>
      </c>
      <c r="F62" s="9" t="s">
        <v>96</v>
      </c>
      <c r="G62" s="9" t="s">
        <v>1</v>
      </c>
      <c r="H62" s="9"/>
      <c r="I62" s="9" t="s">
        <v>90</v>
      </c>
      <c r="J62" s="7">
        <v>105</v>
      </c>
      <c r="K62" s="7"/>
      <c r="L62" s="7">
        <v>105</v>
      </c>
      <c r="M62" s="7">
        <v>105</v>
      </c>
      <c r="N62" s="7">
        <v>105</v>
      </c>
      <c r="O62" s="7">
        <v>105</v>
      </c>
      <c r="P62" s="354">
        <v>105</v>
      </c>
    </row>
    <row r="63" spans="2:24" ht="13.5" hidden="1" thickBot="1" x14ac:dyDescent="0.25">
      <c r="B63" s="195" t="s">
        <v>94</v>
      </c>
      <c r="C63" s="34"/>
      <c r="D63" s="9" t="s">
        <v>69</v>
      </c>
      <c r="E63" s="9" t="s">
        <v>90</v>
      </c>
      <c r="F63" s="9" t="s">
        <v>96</v>
      </c>
      <c r="G63" s="9" t="s">
        <v>91</v>
      </c>
      <c r="H63" s="9"/>
      <c r="I63" s="9" t="s">
        <v>90</v>
      </c>
      <c r="J63" s="7">
        <v>3</v>
      </c>
      <c r="K63" s="7"/>
      <c r="L63" s="7">
        <v>3</v>
      </c>
      <c r="M63" s="7">
        <v>3</v>
      </c>
      <c r="N63" s="7">
        <v>3</v>
      </c>
      <c r="O63" s="7">
        <v>3</v>
      </c>
      <c r="P63" s="354">
        <v>3</v>
      </c>
    </row>
    <row r="64" spans="2:24" ht="15" hidden="1" thickBot="1" x14ac:dyDescent="0.25">
      <c r="B64" s="213" t="s">
        <v>405</v>
      </c>
      <c r="C64" s="202"/>
      <c r="D64" s="202" t="s">
        <v>402</v>
      </c>
      <c r="E64" s="202"/>
      <c r="F64" s="202"/>
      <c r="G64" s="202"/>
      <c r="H64" s="202"/>
      <c r="I64" s="202"/>
      <c r="J64" s="197">
        <f>J65</f>
        <v>605.88300000000004</v>
      </c>
      <c r="K64" s="197"/>
      <c r="L64" s="197">
        <f t="shared" ref="L64:P65" si="4">L65</f>
        <v>605.88300000000004</v>
      </c>
      <c r="M64" s="197">
        <f t="shared" si="4"/>
        <v>605.88300000000004</v>
      </c>
      <c r="N64" s="197">
        <f t="shared" si="4"/>
        <v>605.88300000000004</v>
      </c>
      <c r="O64" s="197">
        <f t="shared" si="4"/>
        <v>605.88300000000004</v>
      </c>
      <c r="P64" s="355">
        <f t="shared" si="4"/>
        <v>605.88300000000004</v>
      </c>
    </row>
    <row r="65" spans="2:16" ht="13.5" hidden="1" thickBot="1" x14ac:dyDescent="0.25">
      <c r="B65" s="52" t="s">
        <v>6</v>
      </c>
      <c r="C65" s="34"/>
      <c r="D65" s="34" t="s">
        <v>402</v>
      </c>
      <c r="E65" s="34" t="s">
        <v>0</v>
      </c>
      <c r="F65" s="34"/>
      <c r="G65" s="34"/>
      <c r="H65" s="34"/>
      <c r="I65" s="34" t="s">
        <v>0</v>
      </c>
      <c r="J65" s="7">
        <f>J66</f>
        <v>605.88300000000004</v>
      </c>
      <c r="K65" s="7"/>
      <c r="L65" s="7">
        <f t="shared" si="4"/>
        <v>605.88300000000004</v>
      </c>
      <c r="M65" s="7">
        <f t="shared" si="4"/>
        <v>605.88300000000004</v>
      </c>
      <c r="N65" s="7">
        <f t="shared" si="4"/>
        <v>605.88300000000004</v>
      </c>
      <c r="O65" s="7">
        <f t="shared" si="4"/>
        <v>605.88300000000004</v>
      </c>
      <c r="P65" s="354">
        <f t="shared" si="4"/>
        <v>605.88300000000004</v>
      </c>
    </row>
    <row r="66" spans="2:16" ht="26.25" hidden="1" thickBot="1" x14ac:dyDescent="0.25">
      <c r="B66" s="218" t="s">
        <v>404</v>
      </c>
      <c r="C66" s="9"/>
      <c r="D66" s="9" t="s">
        <v>402</v>
      </c>
      <c r="E66" s="9" t="s">
        <v>0</v>
      </c>
      <c r="F66" s="10" t="s">
        <v>401</v>
      </c>
      <c r="G66" s="9"/>
      <c r="H66" s="9"/>
      <c r="I66" s="9" t="s">
        <v>0</v>
      </c>
      <c r="J66" s="7">
        <f>J67+J68</f>
        <v>605.88300000000004</v>
      </c>
      <c r="K66" s="7"/>
      <c r="L66" s="7">
        <f>L67+L68</f>
        <v>605.88300000000004</v>
      </c>
      <c r="M66" s="7">
        <f>M67+M68</f>
        <v>605.88300000000004</v>
      </c>
      <c r="N66" s="7">
        <f>N67+N68</f>
        <v>605.88300000000004</v>
      </c>
      <c r="O66" s="7">
        <f>O67+O68</f>
        <v>605.88300000000004</v>
      </c>
      <c r="P66" s="354">
        <f>P67+P68</f>
        <v>605.88300000000004</v>
      </c>
    </row>
    <row r="67" spans="2:16" ht="13.5" hidden="1" thickBot="1" x14ac:dyDescent="0.25">
      <c r="B67" s="16" t="s">
        <v>403</v>
      </c>
      <c r="C67" s="9"/>
      <c r="D67" s="9" t="s">
        <v>402</v>
      </c>
      <c r="E67" s="9" t="s">
        <v>0</v>
      </c>
      <c r="F67" s="10" t="s">
        <v>401</v>
      </c>
      <c r="G67" s="9" t="s">
        <v>5</v>
      </c>
      <c r="H67" s="9"/>
      <c r="I67" s="9" t="s">
        <v>0</v>
      </c>
      <c r="J67" s="7">
        <v>555.32000000000005</v>
      </c>
      <c r="K67" s="7"/>
      <c r="L67" s="7">
        <v>555.32000000000005</v>
      </c>
      <c r="M67" s="7">
        <v>555.32000000000005</v>
      </c>
      <c r="N67" s="7">
        <v>555.32000000000005</v>
      </c>
      <c r="O67" s="7">
        <v>555.32000000000005</v>
      </c>
      <c r="P67" s="354">
        <v>555.32000000000005</v>
      </c>
    </row>
    <row r="68" spans="2:16" ht="13.5" hidden="1" thickBot="1" x14ac:dyDescent="0.25">
      <c r="B68" s="195" t="s">
        <v>16</v>
      </c>
      <c r="C68" s="9"/>
      <c r="D68" s="9" t="s">
        <v>402</v>
      </c>
      <c r="E68" s="9" t="s">
        <v>0</v>
      </c>
      <c r="F68" s="10" t="s">
        <v>401</v>
      </c>
      <c r="G68" s="9" t="s">
        <v>1</v>
      </c>
      <c r="H68" s="9"/>
      <c r="I68" s="9" t="s">
        <v>0</v>
      </c>
      <c r="J68" s="7">
        <v>50.563000000000002</v>
      </c>
      <c r="K68" s="7"/>
      <c r="L68" s="7">
        <v>50.563000000000002</v>
      </c>
      <c r="M68" s="7">
        <v>50.563000000000002</v>
      </c>
      <c r="N68" s="7">
        <v>50.563000000000002</v>
      </c>
      <c r="O68" s="7">
        <v>50.563000000000002</v>
      </c>
      <c r="P68" s="354">
        <v>50.563000000000002</v>
      </c>
    </row>
    <row r="69" spans="2:16" ht="32.25" hidden="1" customHeight="1" x14ac:dyDescent="0.2">
      <c r="B69" s="194" t="s">
        <v>400</v>
      </c>
      <c r="C69" s="193"/>
      <c r="D69" s="193" t="s">
        <v>168</v>
      </c>
      <c r="E69" s="193"/>
      <c r="F69" s="193"/>
      <c r="G69" s="193"/>
      <c r="H69" s="193"/>
      <c r="I69" s="193"/>
      <c r="J69" s="192">
        <f>J70</f>
        <v>1397</v>
      </c>
      <c r="K69" s="192"/>
      <c r="L69" s="192">
        <f t="shared" ref="L69:P70" si="5">L70</f>
        <v>1182</v>
      </c>
      <c r="M69" s="192">
        <f t="shared" si="5"/>
        <v>1022</v>
      </c>
      <c r="N69" s="192">
        <f t="shared" si="5"/>
        <v>1397</v>
      </c>
      <c r="O69" s="192">
        <f t="shared" si="5"/>
        <v>1397</v>
      </c>
      <c r="P69" s="355">
        <f t="shared" si="5"/>
        <v>1397</v>
      </c>
    </row>
    <row r="70" spans="2:16" ht="26.25" hidden="1" thickBot="1" x14ac:dyDescent="0.25">
      <c r="B70" s="52" t="s">
        <v>218</v>
      </c>
      <c r="C70" s="9"/>
      <c r="D70" s="34" t="s">
        <v>168</v>
      </c>
      <c r="E70" s="34" t="s">
        <v>166</v>
      </c>
      <c r="F70" s="9"/>
      <c r="G70" s="9"/>
      <c r="H70" s="9"/>
      <c r="I70" s="34" t="s">
        <v>166</v>
      </c>
      <c r="J70" s="53">
        <f>J71</f>
        <v>1397</v>
      </c>
      <c r="K70" s="53"/>
      <c r="L70" s="53">
        <f t="shared" si="5"/>
        <v>1182</v>
      </c>
      <c r="M70" s="53">
        <f t="shared" si="5"/>
        <v>1022</v>
      </c>
      <c r="N70" s="53">
        <f t="shared" si="5"/>
        <v>1397</v>
      </c>
      <c r="O70" s="53">
        <f t="shared" si="5"/>
        <v>1397</v>
      </c>
      <c r="P70" s="354">
        <f t="shared" si="5"/>
        <v>1397</v>
      </c>
    </row>
    <row r="71" spans="2:16" ht="39.6" hidden="1" customHeight="1" x14ac:dyDescent="0.2">
      <c r="B71" s="52" t="s">
        <v>399</v>
      </c>
      <c r="C71" s="34"/>
      <c r="D71" s="34" t="s">
        <v>168</v>
      </c>
      <c r="E71" s="34" t="s">
        <v>166</v>
      </c>
      <c r="F71" s="34" t="s">
        <v>398</v>
      </c>
      <c r="G71" s="131"/>
      <c r="H71" s="131"/>
      <c r="I71" s="34" t="s">
        <v>166</v>
      </c>
      <c r="J71" s="51">
        <f>J72+J77</f>
        <v>1397</v>
      </c>
      <c r="K71" s="51"/>
      <c r="L71" s="51">
        <f>L72+L77</f>
        <v>1182</v>
      </c>
      <c r="M71" s="51">
        <f>M72+M77</f>
        <v>1022</v>
      </c>
      <c r="N71" s="51">
        <f>N72+N77</f>
        <v>1397</v>
      </c>
      <c r="O71" s="51">
        <f>O72+O77</f>
        <v>1397</v>
      </c>
      <c r="P71" s="51">
        <f>P72+P77</f>
        <v>1397</v>
      </c>
    </row>
    <row r="72" spans="2:16" ht="64.5" hidden="1" thickBot="1" x14ac:dyDescent="0.25">
      <c r="B72" s="157" t="s">
        <v>236</v>
      </c>
      <c r="C72" s="9"/>
      <c r="D72" s="9" t="s">
        <v>168</v>
      </c>
      <c r="E72" s="9" t="s">
        <v>166</v>
      </c>
      <c r="F72" s="34" t="s">
        <v>397</v>
      </c>
      <c r="G72" s="88"/>
      <c r="H72" s="88"/>
      <c r="I72" s="9" t="s">
        <v>166</v>
      </c>
      <c r="J72" s="7">
        <f>J73+J75</f>
        <v>711</v>
      </c>
      <c r="K72" s="7"/>
      <c r="L72" s="7">
        <f>L73+L75</f>
        <v>496</v>
      </c>
      <c r="M72" s="7">
        <f>M73+M75</f>
        <v>336</v>
      </c>
      <c r="N72" s="7">
        <f>N73+N75</f>
        <v>711</v>
      </c>
      <c r="O72" s="7">
        <f>O73+O75</f>
        <v>711</v>
      </c>
      <c r="P72" s="354">
        <f>P73+P75</f>
        <v>711</v>
      </c>
    </row>
    <row r="73" spans="2:16" ht="64.5" hidden="1" thickBot="1" x14ac:dyDescent="0.25">
      <c r="B73" s="49" t="s">
        <v>396</v>
      </c>
      <c r="C73" s="9"/>
      <c r="D73" s="9" t="s">
        <v>168</v>
      </c>
      <c r="E73" s="9" t="s">
        <v>166</v>
      </c>
      <c r="F73" s="34" t="s">
        <v>393</v>
      </c>
      <c r="G73" s="88"/>
      <c r="H73" s="88"/>
      <c r="I73" s="9" t="s">
        <v>166</v>
      </c>
      <c r="J73" s="7">
        <f>J74</f>
        <v>426</v>
      </c>
      <c r="K73" s="7"/>
      <c r="L73" s="7">
        <f>L74</f>
        <v>296</v>
      </c>
      <c r="M73" s="7">
        <f>M74</f>
        <v>136</v>
      </c>
      <c r="N73" s="7">
        <f>N74</f>
        <v>426</v>
      </c>
      <c r="O73" s="7">
        <f>O74</f>
        <v>426</v>
      </c>
      <c r="P73" s="354">
        <f>P74</f>
        <v>426</v>
      </c>
    </row>
    <row r="74" spans="2:16" ht="13.5" hidden="1" thickBot="1" x14ac:dyDescent="0.25">
      <c r="B74" s="195" t="s">
        <v>16</v>
      </c>
      <c r="C74" s="9"/>
      <c r="D74" s="9" t="s">
        <v>168</v>
      </c>
      <c r="E74" s="9" t="s">
        <v>166</v>
      </c>
      <c r="F74" s="9" t="s">
        <v>393</v>
      </c>
      <c r="G74" s="88">
        <v>240</v>
      </c>
      <c r="H74" s="88"/>
      <c r="I74" s="9" t="s">
        <v>166</v>
      </c>
      <c r="J74" s="7">
        <v>426</v>
      </c>
      <c r="K74" s="7"/>
      <c r="L74" s="7">
        <v>296</v>
      </c>
      <c r="M74" s="7">
        <v>136</v>
      </c>
      <c r="N74" s="7">
        <v>426</v>
      </c>
      <c r="O74" s="7">
        <v>426</v>
      </c>
      <c r="P74" s="354">
        <v>426</v>
      </c>
    </row>
    <row r="75" spans="2:16" ht="64.5" hidden="1" thickBot="1" x14ac:dyDescent="0.25">
      <c r="B75" s="49" t="s">
        <v>395</v>
      </c>
      <c r="C75" s="9"/>
      <c r="D75" s="9" t="s">
        <v>168</v>
      </c>
      <c r="E75" s="9" t="s">
        <v>166</v>
      </c>
      <c r="F75" s="34" t="s">
        <v>394</v>
      </c>
      <c r="G75" s="88"/>
      <c r="H75" s="88"/>
      <c r="I75" s="9" t="s">
        <v>166</v>
      </c>
      <c r="J75" s="7">
        <f>J76</f>
        <v>285</v>
      </c>
      <c r="K75" s="7"/>
      <c r="L75" s="7">
        <f>L76</f>
        <v>200</v>
      </c>
      <c r="M75" s="7">
        <f>M76</f>
        <v>200</v>
      </c>
      <c r="N75" s="7">
        <f>N76</f>
        <v>285</v>
      </c>
      <c r="O75" s="7">
        <f>O76</f>
        <v>285</v>
      </c>
      <c r="P75" s="354">
        <f>P76</f>
        <v>285</v>
      </c>
    </row>
    <row r="76" spans="2:16" ht="13.5" hidden="1" thickBot="1" x14ac:dyDescent="0.25">
      <c r="B76" s="195" t="s">
        <v>16</v>
      </c>
      <c r="C76" s="9"/>
      <c r="D76" s="9" t="s">
        <v>168</v>
      </c>
      <c r="E76" s="9" t="s">
        <v>166</v>
      </c>
      <c r="F76" s="9" t="s">
        <v>393</v>
      </c>
      <c r="G76" s="88">
        <v>240</v>
      </c>
      <c r="H76" s="88"/>
      <c r="I76" s="9" t="s">
        <v>166</v>
      </c>
      <c r="J76" s="7">
        <v>285</v>
      </c>
      <c r="K76" s="7"/>
      <c r="L76" s="7">
        <v>200</v>
      </c>
      <c r="M76" s="7">
        <v>200</v>
      </c>
      <c r="N76" s="7">
        <v>285</v>
      </c>
      <c r="O76" s="7">
        <v>285</v>
      </c>
      <c r="P76" s="354">
        <v>285</v>
      </c>
    </row>
    <row r="77" spans="2:16" ht="64.5" hidden="1" thickBot="1" x14ac:dyDescent="0.25">
      <c r="B77" s="157" t="s">
        <v>225</v>
      </c>
      <c r="C77" s="34"/>
      <c r="D77" s="9" t="s">
        <v>168</v>
      </c>
      <c r="E77" s="9" t="s">
        <v>166</v>
      </c>
      <c r="F77" s="34" t="s">
        <v>392</v>
      </c>
      <c r="G77" s="34"/>
      <c r="H77" s="34"/>
      <c r="I77" s="9" t="s">
        <v>166</v>
      </c>
      <c r="J77" s="78">
        <f>J78</f>
        <v>686</v>
      </c>
      <c r="K77" s="78"/>
      <c r="L77" s="78">
        <f>L78</f>
        <v>686</v>
      </c>
      <c r="M77" s="78">
        <f>M78</f>
        <v>686</v>
      </c>
      <c r="N77" s="78">
        <f>N78</f>
        <v>686</v>
      </c>
      <c r="O77" s="78">
        <f>O78</f>
        <v>686</v>
      </c>
      <c r="P77" s="97">
        <f>P78</f>
        <v>686</v>
      </c>
    </row>
    <row r="78" spans="2:16" ht="64.5" hidden="1" thickBot="1" x14ac:dyDescent="0.25">
      <c r="B78" s="49" t="s">
        <v>391</v>
      </c>
      <c r="C78" s="34"/>
      <c r="D78" s="9" t="s">
        <v>168</v>
      </c>
      <c r="E78" s="9" t="s">
        <v>166</v>
      </c>
      <c r="F78" s="9" t="s">
        <v>390</v>
      </c>
      <c r="G78" s="34"/>
      <c r="H78" s="34"/>
      <c r="I78" s="9" t="s">
        <v>166</v>
      </c>
      <c r="J78" s="7">
        <f>J80</f>
        <v>686</v>
      </c>
      <c r="K78" s="7"/>
      <c r="L78" s="7">
        <f>L80</f>
        <v>686</v>
      </c>
      <c r="M78" s="7">
        <f>M80</f>
        <v>686</v>
      </c>
      <c r="N78" s="7">
        <f>N80</f>
        <v>686</v>
      </c>
      <c r="O78" s="7">
        <f>O80</f>
        <v>686</v>
      </c>
      <c r="P78" s="354">
        <f>P80</f>
        <v>686</v>
      </c>
    </row>
    <row r="79" spans="2:16" ht="40.5" hidden="1" customHeight="1" x14ac:dyDescent="0.2">
      <c r="B79" s="42" t="s">
        <v>220</v>
      </c>
      <c r="C79" s="160"/>
      <c r="D79" s="31" t="s">
        <v>168</v>
      </c>
      <c r="E79" s="31" t="s">
        <v>166</v>
      </c>
      <c r="F79" s="31" t="s">
        <v>219</v>
      </c>
      <c r="G79" s="161"/>
      <c r="H79" s="161"/>
      <c r="I79" s="31" t="s">
        <v>166</v>
      </c>
      <c r="J79" s="159"/>
      <c r="K79" s="159"/>
      <c r="L79" s="159"/>
      <c r="M79" s="159"/>
      <c r="N79" s="159"/>
      <c r="O79" s="159"/>
      <c r="P79" s="356"/>
    </row>
    <row r="80" spans="2:16" ht="17.45" hidden="1" customHeight="1" x14ac:dyDescent="0.2">
      <c r="B80" s="195" t="s">
        <v>16</v>
      </c>
      <c r="C80" s="160"/>
      <c r="D80" s="9" t="s">
        <v>168</v>
      </c>
      <c r="E80" s="9" t="s">
        <v>166</v>
      </c>
      <c r="F80" s="9" t="s">
        <v>390</v>
      </c>
      <c r="G80" s="33" t="s">
        <v>1</v>
      </c>
      <c r="H80" s="33"/>
      <c r="I80" s="9" t="s">
        <v>166</v>
      </c>
      <c r="J80" s="7">
        <v>686</v>
      </c>
      <c r="K80" s="159"/>
      <c r="L80" s="7">
        <v>686</v>
      </c>
      <c r="M80" s="7">
        <v>686</v>
      </c>
      <c r="N80" s="7">
        <v>686</v>
      </c>
      <c r="O80" s="7">
        <v>686</v>
      </c>
      <c r="P80" s="354">
        <v>686</v>
      </c>
    </row>
    <row r="81" spans="2:24" ht="44.25" hidden="1" customHeight="1" x14ac:dyDescent="0.2">
      <c r="B81" s="52" t="s">
        <v>171</v>
      </c>
      <c r="C81" s="9"/>
      <c r="D81" s="34" t="s">
        <v>168</v>
      </c>
      <c r="E81" s="34" t="s">
        <v>166</v>
      </c>
      <c r="F81" s="34" t="s">
        <v>170</v>
      </c>
      <c r="G81" s="131"/>
      <c r="H81" s="131"/>
      <c r="I81" s="34" t="s">
        <v>166</v>
      </c>
      <c r="J81" s="131"/>
      <c r="K81" s="131"/>
      <c r="L81" s="1"/>
      <c r="M81" s="24"/>
      <c r="N81" s="131"/>
      <c r="O81" s="131"/>
      <c r="P81" s="51"/>
    </row>
    <row r="82" spans="2:24" ht="39" hidden="1" thickBot="1" x14ac:dyDescent="0.25">
      <c r="B82" s="49" t="s">
        <v>169</v>
      </c>
      <c r="C82" s="9"/>
      <c r="D82" s="9" t="s">
        <v>168</v>
      </c>
      <c r="E82" s="9" t="s">
        <v>166</v>
      </c>
      <c r="F82" s="9" t="s">
        <v>167</v>
      </c>
      <c r="G82" s="88"/>
      <c r="H82" s="88"/>
      <c r="I82" s="9" t="s">
        <v>166</v>
      </c>
      <c r="J82" s="7"/>
      <c r="K82" s="7"/>
      <c r="L82" s="7"/>
      <c r="M82" s="7"/>
      <c r="N82" s="7"/>
      <c r="O82" s="7"/>
      <c r="P82" s="354"/>
    </row>
    <row r="83" spans="2:24" s="83" customFormat="1" ht="15.75" hidden="1" thickBot="1" x14ac:dyDescent="0.25">
      <c r="B83" s="194" t="s">
        <v>389</v>
      </c>
      <c r="C83" s="193"/>
      <c r="D83" s="193" t="s">
        <v>52</v>
      </c>
      <c r="E83" s="193" t="s">
        <v>106</v>
      </c>
      <c r="F83" s="193" t="s">
        <v>106</v>
      </c>
      <c r="G83" s="193" t="s">
        <v>106</v>
      </c>
      <c r="H83" s="193"/>
      <c r="I83" s="193" t="s">
        <v>106</v>
      </c>
      <c r="J83" s="216">
        <f>J84+J93</f>
        <v>18097.09</v>
      </c>
      <c r="K83" s="217"/>
      <c r="L83" s="216">
        <f>L84+L93</f>
        <v>11814.485000000001</v>
      </c>
      <c r="M83" s="216">
        <f>M84+M93</f>
        <v>14413.347</v>
      </c>
      <c r="N83" s="216">
        <f>N84+N93</f>
        <v>18097.09</v>
      </c>
      <c r="O83" s="216">
        <f>O84+O93</f>
        <v>18097.09</v>
      </c>
      <c r="P83" s="357">
        <f>P84+P93</f>
        <v>18097.09</v>
      </c>
      <c r="Q83" s="84"/>
      <c r="R83" s="84"/>
      <c r="S83" s="84"/>
      <c r="T83" s="84"/>
      <c r="U83" s="84"/>
      <c r="V83" s="84"/>
      <c r="W83" s="84"/>
      <c r="X83" s="84"/>
    </row>
    <row r="84" spans="2:24" s="83" customFormat="1" ht="13.5" hidden="1" thickBot="1" x14ac:dyDescent="0.25">
      <c r="B84" s="126" t="s">
        <v>60</v>
      </c>
      <c r="C84" s="89"/>
      <c r="D84" s="89" t="s">
        <v>52</v>
      </c>
      <c r="E84" s="89" t="s">
        <v>58</v>
      </c>
      <c r="F84" s="89"/>
      <c r="G84" s="89"/>
      <c r="H84" s="89"/>
      <c r="I84" s="89" t="s">
        <v>58</v>
      </c>
      <c r="J84" s="87">
        <f>J85</f>
        <v>17447.29</v>
      </c>
      <c r="K84" s="7"/>
      <c r="L84" s="87">
        <f>L85</f>
        <v>11444.685000000001</v>
      </c>
      <c r="M84" s="87">
        <f>M85</f>
        <v>14038.547</v>
      </c>
      <c r="N84" s="87">
        <f>N85</f>
        <v>17447.29</v>
      </c>
      <c r="O84" s="87">
        <f>O85</f>
        <v>17447.29</v>
      </c>
      <c r="P84" s="97">
        <f>P85</f>
        <v>17447.29</v>
      </c>
      <c r="Q84" s="84"/>
      <c r="R84" s="84"/>
      <c r="S84" s="84"/>
      <c r="T84" s="84"/>
      <c r="U84" s="84"/>
      <c r="V84" s="84"/>
      <c r="W84" s="84"/>
      <c r="X84" s="84"/>
    </row>
    <row r="85" spans="2:24" s="83" customFormat="1" ht="38.25" hidden="1" customHeight="1" x14ac:dyDescent="0.2">
      <c r="B85" s="52" t="s">
        <v>388</v>
      </c>
      <c r="C85" s="89"/>
      <c r="D85" s="89" t="s">
        <v>52</v>
      </c>
      <c r="E85" s="89" t="s">
        <v>58</v>
      </c>
      <c r="F85" s="89" t="s">
        <v>387</v>
      </c>
      <c r="G85" s="131"/>
      <c r="H85" s="131"/>
      <c r="I85" s="89" t="s">
        <v>58</v>
      </c>
      <c r="J85" s="51">
        <f>J86+J90</f>
        <v>17447.29</v>
      </c>
      <c r="K85" s="158"/>
      <c r="L85" s="51">
        <f>L86+L90</f>
        <v>11444.685000000001</v>
      </c>
      <c r="M85" s="51">
        <f>M86+M90</f>
        <v>14038.547</v>
      </c>
      <c r="N85" s="51">
        <f>N86+N90</f>
        <v>17447.29</v>
      </c>
      <c r="O85" s="51">
        <f>O86+O90</f>
        <v>17447.29</v>
      </c>
      <c r="P85" s="51">
        <f>P86+P90</f>
        <v>17447.29</v>
      </c>
      <c r="Q85" s="84"/>
      <c r="R85" s="84"/>
      <c r="S85" s="84"/>
      <c r="T85" s="84"/>
      <c r="U85" s="84"/>
      <c r="V85" s="84"/>
      <c r="W85" s="84"/>
      <c r="X85" s="84"/>
    </row>
    <row r="86" spans="2:24" s="83" customFormat="1" ht="64.5" hidden="1" thickBot="1" x14ac:dyDescent="0.25">
      <c r="B86" s="157" t="s">
        <v>386</v>
      </c>
      <c r="C86" s="33"/>
      <c r="D86" s="33" t="s">
        <v>52</v>
      </c>
      <c r="E86" s="33" t="s">
        <v>58</v>
      </c>
      <c r="F86" s="89" t="s">
        <v>385</v>
      </c>
      <c r="G86" s="89"/>
      <c r="H86" s="89"/>
      <c r="I86" s="33" t="s">
        <v>58</v>
      </c>
      <c r="J86" s="87">
        <f>J87</f>
        <v>16806.29</v>
      </c>
      <c r="K86" s="78"/>
      <c r="L86" s="78">
        <f t="shared" ref="L86:P87" si="6">L87</f>
        <v>10777.685000000001</v>
      </c>
      <c r="M86" s="87">
        <f t="shared" si="6"/>
        <v>13305.547</v>
      </c>
      <c r="N86" s="87">
        <f t="shared" si="6"/>
        <v>16806.29</v>
      </c>
      <c r="O86" s="87">
        <f t="shared" si="6"/>
        <v>16806.29</v>
      </c>
      <c r="P86" s="97">
        <f t="shared" si="6"/>
        <v>16806.29</v>
      </c>
      <c r="Q86" s="84"/>
      <c r="R86" s="84"/>
      <c r="S86" s="84"/>
      <c r="T86" s="84"/>
      <c r="U86" s="84"/>
      <c r="V86" s="84"/>
      <c r="W86" s="84"/>
      <c r="X86" s="84"/>
    </row>
    <row r="87" spans="2:24" s="83" customFormat="1" ht="64.5" hidden="1" thickBot="1" x14ac:dyDescent="0.25">
      <c r="B87" s="90" t="s">
        <v>384</v>
      </c>
      <c r="C87" s="33"/>
      <c r="D87" s="33" t="s">
        <v>52</v>
      </c>
      <c r="E87" s="33" t="s">
        <v>58</v>
      </c>
      <c r="F87" s="33" t="s">
        <v>383</v>
      </c>
      <c r="G87" s="33"/>
      <c r="H87" s="33"/>
      <c r="I87" s="33" t="s">
        <v>58</v>
      </c>
      <c r="J87" s="53">
        <f>J88</f>
        <v>16806.29</v>
      </c>
      <c r="K87" s="7"/>
      <c r="L87" s="53">
        <f t="shared" si="6"/>
        <v>10777.685000000001</v>
      </c>
      <c r="M87" s="53">
        <f t="shared" si="6"/>
        <v>13305.547</v>
      </c>
      <c r="N87" s="53">
        <f t="shared" si="6"/>
        <v>16806.29</v>
      </c>
      <c r="O87" s="53">
        <f t="shared" si="6"/>
        <v>16806.29</v>
      </c>
      <c r="P87" s="354">
        <f t="shared" si="6"/>
        <v>16806.29</v>
      </c>
      <c r="Q87" s="84"/>
      <c r="R87" s="84"/>
      <c r="S87" s="84"/>
      <c r="T87" s="84"/>
      <c r="U87" s="84"/>
      <c r="V87" s="84"/>
      <c r="W87" s="84"/>
      <c r="X87" s="84"/>
    </row>
    <row r="88" spans="2:24" s="83" customFormat="1" ht="13.5" hidden="1" thickBot="1" x14ac:dyDescent="0.25">
      <c r="B88" s="195" t="s">
        <v>16</v>
      </c>
      <c r="C88" s="33"/>
      <c r="D88" s="33" t="s">
        <v>52</v>
      </c>
      <c r="E88" s="33" t="s">
        <v>58</v>
      </c>
      <c r="F88" s="33" t="s">
        <v>383</v>
      </c>
      <c r="G88" s="33" t="s">
        <v>1</v>
      </c>
      <c r="H88" s="33"/>
      <c r="I88" s="33" t="s">
        <v>58</v>
      </c>
      <c r="J88" s="53">
        <f>7156.753+13430-3780.463</f>
        <v>16806.29</v>
      </c>
      <c r="K88" s="7"/>
      <c r="L88" s="53">
        <f>22480.2-11702.515</f>
        <v>10777.685000000001</v>
      </c>
      <c r="M88" s="53">
        <v>13305.547</v>
      </c>
      <c r="N88" s="53">
        <f>7156.753+13430-3780.463</f>
        <v>16806.29</v>
      </c>
      <c r="O88" s="53">
        <f>7156.753+13430-3780.463</f>
        <v>16806.29</v>
      </c>
      <c r="P88" s="354">
        <f>7156.753+13430-3780.463</f>
        <v>16806.29</v>
      </c>
      <c r="Q88" s="84"/>
      <c r="R88" s="84"/>
      <c r="S88" s="84"/>
      <c r="T88" s="84"/>
      <c r="U88" s="84"/>
      <c r="V88" s="84"/>
      <c r="W88" s="84"/>
      <c r="X88" s="84"/>
    </row>
    <row r="89" spans="2:24" s="83" customFormat="1" ht="64.5" hidden="1" thickBot="1" x14ac:dyDescent="0.25">
      <c r="B89" s="90" t="s">
        <v>208</v>
      </c>
      <c r="C89" s="89"/>
      <c r="D89" s="33" t="s">
        <v>52</v>
      </c>
      <c r="E89" s="33" t="s">
        <v>58</v>
      </c>
      <c r="F89" s="33" t="s">
        <v>207</v>
      </c>
      <c r="G89" s="89"/>
      <c r="H89" s="89"/>
      <c r="I89" s="33" t="s">
        <v>58</v>
      </c>
      <c r="J89" s="7"/>
      <c r="K89" s="7"/>
      <c r="L89" s="7"/>
      <c r="M89" s="7"/>
      <c r="N89" s="7"/>
      <c r="O89" s="7"/>
      <c r="P89" s="354"/>
      <c r="Q89" s="84"/>
      <c r="R89" s="84"/>
      <c r="S89" s="84"/>
      <c r="T89" s="84"/>
      <c r="U89" s="84"/>
      <c r="V89" s="84"/>
      <c r="W89" s="84"/>
      <c r="X89" s="84"/>
    </row>
    <row r="90" spans="2:24" s="83" customFormat="1" ht="64.5" hidden="1" thickBot="1" x14ac:dyDescent="0.25">
      <c r="B90" s="157" t="s">
        <v>382</v>
      </c>
      <c r="C90" s="89"/>
      <c r="D90" s="33" t="s">
        <v>52</v>
      </c>
      <c r="E90" s="33" t="s">
        <v>58</v>
      </c>
      <c r="F90" s="89" t="s">
        <v>381</v>
      </c>
      <c r="G90" s="88"/>
      <c r="H90" s="88"/>
      <c r="I90" s="33" t="s">
        <v>58</v>
      </c>
      <c r="J90" s="78">
        <f>J91</f>
        <v>641</v>
      </c>
      <c r="K90" s="78"/>
      <c r="L90" s="78">
        <f t="shared" ref="L90:P91" si="7">L91</f>
        <v>667</v>
      </c>
      <c r="M90" s="78">
        <f t="shared" si="7"/>
        <v>733</v>
      </c>
      <c r="N90" s="78">
        <f t="shared" si="7"/>
        <v>641</v>
      </c>
      <c r="O90" s="78">
        <f t="shared" si="7"/>
        <v>641</v>
      </c>
      <c r="P90" s="97">
        <f t="shared" si="7"/>
        <v>641</v>
      </c>
      <c r="Q90" s="84"/>
      <c r="R90" s="84"/>
      <c r="S90" s="84"/>
      <c r="T90" s="84"/>
      <c r="U90" s="84"/>
      <c r="V90" s="84"/>
      <c r="W90" s="84"/>
      <c r="X90" s="84"/>
    </row>
    <row r="91" spans="2:24" s="83" customFormat="1" ht="64.5" hidden="1" thickBot="1" x14ac:dyDescent="0.25">
      <c r="B91" s="49" t="s">
        <v>380</v>
      </c>
      <c r="C91" s="89"/>
      <c r="D91" s="33" t="s">
        <v>52</v>
      </c>
      <c r="E91" s="33" t="s">
        <v>58</v>
      </c>
      <c r="F91" s="33" t="s">
        <v>379</v>
      </c>
      <c r="G91" s="88"/>
      <c r="H91" s="88"/>
      <c r="I91" s="33" t="s">
        <v>58</v>
      </c>
      <c r="J91" s="7">
        <f>J92</f>
        <v>641</v>
      </c>
      <c r="K91" s="7"/>
      <c r="L91" s="7">
        <f t="shared" si="7"/>
        <v>667</v>
      </c>
      <c r="M91" s="7">
        <f t="shared" si="7"/>
        <v>733</v>
      </c>
      <c r="N91" s="7">
        <f t="shared" si="7"/>
        <v>641</v>
      </c>
      <c r="O91" s="7">
        <f t="shared" si="7"/>
        <v>641</v>
      </c>
      <c r="P91" s="354">
        <f t="shared" si="7"/>
        <v>641</v>
      </c>
      <c r="Q91" s="84"/>
      <c r="R91" s="84"/>
      <c r="S91" s="84"/>
      <c r="T91" s="84"/>
      <c r="U91" s="84"/>
      <c r="V91" s="84"/>
      <c r="W91" s="84"/>
      <c r="X91" s="84"/>
    </row>
    <row r="92" spans="2:24" s="83" customFormat="1" ht="13.5" hidden="1" thickBot="1" x14ac:dyDescent="0.25">
      <c r="B92" s="195" t="s">
        <v>16</v>
      </c>
      <c r="C92" s="89"/>
      <c r="D92" s="33" t="s">
        <v>52</v>
      </c>
      <c r="E92" s="33" t="s">
        <v>58</v>
      </c>
      <c r="F92" s="33" t="s">
        <v>379</v>
      </c>
      <c r="G92" s="88">
        <v>240</v>
      </c>
      <c r="H92" s="88"/>
      <c r="I92" s="33" t="s">
        <v>58</v>
      </c>
      <c r="J92" s="7">
        <v>641</v>
      </c>
      <c r="K92" s="7"/>
      <c r="L92" s="7">
        <v>667</v>
      </c>
      <c r="M92" s="7">
        <v>733</v>
      </c>
      <c r="N92" s="7">
        <v>641</v>
      </c>
      <c r="O92" s="7">
        <v>641</v>
      </c>
      <c r="P92" s="354">
        <v>641</v>
      </c>
      <c r="Q92" s="84"/>
      <c r="R92" s="84"/>
      <c r="S92" s="84"/>
      <c r="T92" s="84"/>
      <c r="U92" s="84"/>
      <c r="V92" s="84"/>
      <c r="W92" s="84"/>
      <c r="X92" s="84"/>
    </row>
    <row r="93" spans="2:24" s="83" customFormat="1" ht="13.5" hidden="1" thickBot="1" x14ac:dyDescent="0.25">
      <c r="B93" s="215" t="s">
        <v>51</v>
      </c>
      <c r="C93" s="89"/>
      <c r="D93" s="34" t="s">
        <v>52</v>
      </c>
      <c r="E93" s="34" t="s">
        <v>49</v>
      </c>
      <c r="F93" s="33"/>
      <c r="G93" s="88"/>
      <c r="H93" s="88"/>
      <c r="I93" s="34" t="s">
        <v>49</v>
      </c>
      <c r="J93" s="97">
        <f>J94+J98</f>
        <v>649.79999999999995</v>
      </c>
      <c r="K93" s="97"/>
      <c r="L93" s="97">
        <f>L94+L98</f>
        <v>369.8</v>
      </c>
      <c r="M93" s="97">
        <f>M94+M98</f>
        <v>374.8</v>
      </c>
      <c r="N93" s="97">
        <f>N94+N98</f>
        <v>649.79999999999995</v>
      </c>
      <c r="O93" s="97">
        <f>O94+O98</f>
        <v>649.79999999999995</v>
      </c>
      <c r="P93" s="97">
        <f>P94+P98</f>
        <v>649.79999999999995</v>
      </c>
      <c r="Q93" s="84"/>
      <c r="R93" s="84"/>
      <c r="S93" s="84"/>
      <c r="T93" s="84"/>
      <c r="U93" s="84"/>
      <c r="V93" s="84"/>
      <c r="W93" s="84"/>
      <c r="X93" s="84"/>
    </row>
    <row r="94" spans="2:24" s="83" customFormat="1" ht="51.75" hidden="1" customHeight="1" x14ac:dyDescent="0.2">
      <c r="B94" s="52" t="s">
        <v>378</v>
      </c>
      <c r="C94" s="9"/>
      <c r="D94" s="34" t="s">
        <v>52</v>
      </c>
      <c r="E94" s="34" t="s">
        <v>49</v>
      </c>
      <c r="F94" s="34" t="s">
        <v>377</v>
      </c>
      <c r="G94" s="131"/>
      <c r="H94" s="131"/>
      <c r="I94" s="34" t="s">
        <v>49</v>
      </c>
      <c r="J94" s="51">
        <f>J96</f>
        <v>300</v>
      </c>
      <c r="K94" s="51"/>
      <c r="L94" s="51">
        <f>L96</f>
        <v>305</v>
      </c>
      <c r="M94" s="51">
        <f>M96</f>
        <v>310</v>
      </c>
      <c r="N94" s="51">
        <f>N96</f>
        <v>300</v>
      </c>
      <c r="O94" s="51">
        <f>O96</f>
        <v>300</v>
      </c>
      <c r="P94" s="51">
        <f>P96</f>
        <v>300</v>
      </c>
      <c r="Q94" s="84"/>
      <c r="R94" s="84"/>
      <c r="S94" s="84"/>
      <c r="T94" s="84"/>
      <c r="U94" s="84"/>
      <c r="V94" s="84"/>
      <c r="W94" s="84"/>
      <c r="X94" s="84"/>
    </row>
    <row r="95" spans="2:24" s="83" customFormat="1" ht="78" hidden="1" customHeight="1" x14ac:dyDescent="0.2">
      <c r="B95" s="170" t="s">
        <v>285</v>
      </c>
      <c r="D95" s="33" t="s">
        <v>52</v>
      </c>
      <c r="E95" s="33" t="s">
        <v>49</v>
      </c>
      <c r="F95" s="33" t="s">
        <v>284</v>
      </c>
      <c r="G95" s="9"/>
      <c r="H95" s="9"/>
      <c r="I95" s="33" t="s">
        <v>49</v>
      </c>
      <c r="J95" s="78"/>
      <c r="K95" s="78"/>
      <c r="L95" s="78"/>
      <c r="M95" s="78"/>
      <c r="N95" s="78"/>
      <c r="O95" s="78"/>
      <c r="P95" s="97"/>
      <c r="Q95" s="84"/>
      <c r="R95" s="84"/>
      <c r="S95" s="84"/>
      <c r="T95" s="84"/>
      <c r="U95" s="84"/>
      <c r="V95" s="84"/>
      <c r="W95" s="84"/>
      <c r="X95" s="84"/>
    </row>
    <row r="96" spans="2:24" s="83" customFormat="1" ht="75.75" hidden="1" thickBot="1" x14ac:dyDescent="0.3">
      <c r="B96" s="214" t="s">
        <v>376</v>
      </c>
      <c r="C96" s="9"/>
      <c r="D96" s="33" t="s">
        <v>52</v>
      </c>
      <c r="E96" s="33" t="s">
        <v>49</v>
      </c>
      <c r="F96" s="33" t="s">
        <v>375</v>
      </c>
      <c r="G96" s="9"/>
      <c r="H96" s="9"/>
      <c r="I96" s="33" t="s">
        <v>49</v>
      </c>
      <c r="J96" s="78">
        <f>J97</f>
        <v>300</v>
      </c>
      <c r="K96" s="78"/>
      <c r="L96" s="78">
        <f>L97</f>
        <v>305</v>
      </c>
      <c r="M96" s="78">
        <f>M97</f>
        <v>310</v>
      </c>
      <c r="N96" s="78">
        <f>N97</f>
        <v>300</v>
      </c>
      <c r="O96" s="78">
        <f>O97</f>
        <v>300</v>
      </c>
      <c r="P96" s="97">
        <f>P97</f>
        <v>300</v>
      </c>
      <c r="Q96" s="84"/>
      <c r="R96" s="84"/>
      <c r="S96" s="84"/>
      <c r="T96" s="84"/>
      <c r="U96" s="84"/>
      <c r="V96" s="84"/>
      <c r="W96" s="84"/>
      <c r="X96" s="84"/>
    </row>
    <row r="97" spans="2:24" s="83" customFormat="1" ht="13.5" hidden="1" thickBot="1" x14ac:dyDescent="0.25">
      <c r="B97" s="195" t="s">
        <v>16</v>
      </c>
      <c r="C97" s="9"/>
      <c r="D97" s="33" t="s">
        <v>52</v>
      </c>
      <c r="E97" s="33" t="s">
        <v>49</v>
      </c>
      <c r="F97" s="33" t="s">
        <v>375</v>
      </c>
      <c r="G97" s="9" t="s">
        <v>1</v>
      </c>
      <c r="H97" s="9"/>
      <c r="I97" s="33" t="s">
        <v>49</v>
      </c>
      <c r="J97" s="7">
        <v>300</v>
      </c>
      <c r="K97" s="78"/>
      <c r="L97" s="7">
        <v>305</v>
      </c>
      <c r="M97" s="7">
        <v>310</v>
      </c>
      <c r="N97" s="7">
        <v>300</v>
      </c>
      <c r="O97" s="7">
        <v>300</v>
      </c>
      <c r="P97" s="354">
        <v>300</v>
      </c>
      <c r="Q97" s="84"/>
      <c r="R97" s="84"/>
      <c r="S97" s="84"/>
      <c r="T97" s="84"/>
      <c r="U97" s="84"/>
      <c r="V97" s="84"/>
      <c r="W97" s="84"/>
      <c r="X97" s="84"/>
    </row>
    <row r="98" spans="2:24" s="83" customFormat="1" ht="39" hidden="1" thickBot="1" x14ac:dyDescent="0.25">
      <c r="B98" s="52" t="s">
        <v>25</v>
      </c>
      <c r="C98" s="9"/>
      <c r="D98" s="34" t="s">
        <v>52</v>
      </c>
      <c r="E98" s="34" t="s">
        <v>49</v>
      </c>
      <c r="F98" s="34" t="s">
        <v>24</v>
      </c>
      <c r="G98" s="34"/>
      <c r="H98" s="34"/>
      <c r="I98" s="34" t="s">
        <v>49</v>
      </c>
      <c r="J98" s="78">
        <f>J99+J101+J103</f>
        <v>349.8</v>
      </c>
      <c r="K98" s="78"/>
      <c r="L98" s="78">
        <f>L99+L101+L103</f>
        <v>64.8</v>
      </c>
      <c r="M98" s="78">
        <f>M99+M101+M103</f>
        <v>64.8</v>
      </c>
      <c r="N98" s="78">
        <f>N99+N101+N103</f>
        <v>349.8</v>
      </c>
      <c r="O98" s="78">
        <f>O99+O101+O103</f>
        <v>349.8</v>
      </c>
      <c r="P98" s="97">
        <f>P99+P101+P103</f>
        <v>349.8</v>
      </c>
      <c r="Q98" s="84"/>
      <c r="R98" s="84"/>
      <c r="S98" s="84"/>
      <c r="T98" s="84"/>
      <c r="U98" s="84"/>
      <c r="V98" s="84"/>
      <c r="W98" s="84"/>
      <c r="X98" s="84"/>
    </row>
    <row r="99" spans="2:24" s="83" customFormat="1" ht="13.5" hidden="1" thickBot="1" x14ac:dyDescent="0.25">
      <c r="B99" s="49" t="s">
        <v>57</v>
      </c>
      <c r="C99" s="9"/>
      <c r="D99" s="9" t="s">
        <v>52</v>
      </c>
      <c r="E99" s="9" t="s">
        <v>49</v>
      </c>
      <c r="F99" s="34" t="s">
        <v>56</v>
      </c>
      <c r="G99" s="34"/>
      <c r="H99" s="34"/>
      <c r="I99" s="9" t="s">
        <v>49</v>
      </c>
      <c r="J99" s="78">
        <f>J100</f>
        <v>195</v>
      </c>
      <c r="K99" s="78"/>
      <c r="L99" s="78">
        <f>L100</f>
        <v>0</v>
      </c>
      <c r="M99" s="78">
        <f>M100</f>
        <v>0</v>
      </c>
      <c r="N99" s="78">
        <f>N100</f>
        <v>195</v>
      </c>
      <c r="O99" s="78">
        <f>O100</f>
        <v>195</v>
      </c>
      <c r="P99" s="97">
        <f>P100</f>
        <v>195</v>
      </c>
      <c r="Q99" s="84"/>
      <c r="R99" s="84"/>
      <c r="S99" s="84"/>
      <c r="T99" s="84"/>
      <c r="U99" s="84"/>
      <c r="V99" s="84"/>
      <c r="W99" s="84"/>
      <c r="X99" s="84"/>
    </row>
    <row r="100" spans="2:24" s="83" customFormat="1" ht="13.5" hidden="1" thickBot="1" x14ac:dyDescent="0.25">
      <c r="B100" s="195" t="s">
        <v>16</v>
      </c>
      <c r="C100" s="9"/>
      <c r="D100" s="9" t="s">
        <v>52</v>
      </c>
      <c r="E100" s="9" t="s">
        <v>49</v>
      </c>
      <c r="F100" s="9" t="s">
        <v>56</v>
      </c>
      <c r="G100" s="9" t="s">
        <v>1</v>
      </c>
      <c r="H100" s="9"/>
      <c r="I100" s="9" t="s">
        <v>49</v>
      </c>
      <c r="J100" s="7">
        <v>195</v>
      </c>
      <c r="K100" s="7"/>
      <c r="L100" s="7"/>
      <c r="M100" s="7"/>
      <c r="N100" s="7">
        <v>195</v>
      </c>
      <c r="O100" s="7">
        <v>195</v>
      </c>
      <c r="P100" s="354">
        <v>195</v>
      </c>
      <c r="Q100" s="84"/>
      <c r="R100" s="84"/>
      <c r="S100" s="84"/>
      <c r="T100" s="84"/>
      <c r="U100" s="84"/>
      <c r="V100" s="84"/>
      <c r="W100" s="84"/>
      <c r="X100" s="84"/>
    </row>
    <row r="101" spans="2:24" s="83" customFormat="1" ht="13.5" hidden="1" thickBot="1" x14ac:dyDescent="0.25">
      <c r="B101" s="49" t="s">
        <v>55</v>
      </c>
      <c r="C101" s="9"/>
      <c r="D101" s="9" t="s">
        <v>52</v>
      </c>
      <c r="E101" s="9" t="s">
        <v>49</v>
      </c>
      <c r="F101" s="34" t="s">
        <v>374</v>
      </c>
      <c r="G101" s="9"/>
      <c r="H101" s="9"/>
      <c r="I101" s="9" t="s">
        <v>49</v>
      </c>
      <c r="J101" s="78">
        <f>J102</f>
        <v>64.8</v>
      </c>
      <c r="K101" s="78"/>
      <c r="L101" s="78">
        <f>L102</f>
        <v>64.8</v>
      </c>
      <c r="M101" s="78">
        <f>M102</f>
        <v>64.8</v>
      </c>
      <c r="N101" s="78">
        <f>N102</f>
        <v>64.8</v>
      </c>
      <c r="O101" s="78">
        <f>O102</f>
        <v>64.8</v>
      </c>
      <c r="P101" s="97">
        <f>P102</f>
        <v>64.8</v>
      </c>
      <c r="Q101" s="84"/>
      <c r="R101" s="84"/>
      <c r="S101" s="84"/>
      <c r="T101" s="84"/>
      <c r="U101" s="84"/>
      <c r="V101" s="84"/>
      <c r="W101" s="84"/>
      <c r="X101" s="84"/>
    </row>
    <row r="102" spans="2:24" s="83" customFormat="1" ht="13.5" hidden="1" thickBot="1" x14ac:dyDescent="0.25">
      <c r="B102" s="195" t="s">
        <v>16</v>
      </c>
      <c r="C102" s="9"/>
      <c r="D102" s="9" t="s">
        <v>52</v>
      </c>
      <c r="E102" s="9" t="s">
        <v>49</v>
      </c>
      <c r="F102" s="9" t="s">
        <v>374</v>
      </c>
      <c r="G102" s="9" t="s">
        <v>1</v>
      </c>
      <c r="H102" s="9"/>
      <c r="I102" s="9" t="s">
        <v>49</v>
      </c>
      <c r="J102" s="7">
        <v>64.8</v>
      </c>
      <c r="K102" s="7"/>
      <c r="L102" s="7">
        <v>64.8</v>
      </c>
      <c r="M102" s="7">
        <v>64.8</v>
      </c>
      <c r="N102" s="7">
        <v>64.8</v>
      </c>
      <c r="O102" s="7">
        <v>64.8</v>
      </c>
      <c r="P102" s="354">
        <v>64.8</v>
      </c>
      <c r="Q102" s="84"/>
      <c r="R102" s="84"/>
      <c r="S102" s="84"/>
      <c r="T102" s="84"/>
      <c r="U102" s="84"/>
      <c r="V102" s="84"/>
      <c r="W102" s="84"/>
      <c r="X102" s="84"/>
    </row>
    <row r="103" spans="2:24" s="83" customFormat="1" ht="26.25" hidden="1" thickBot="1" x14ac:dyDescent="0.25">
      <c r="B103" s="49" t="s">
        <v>373</v>
      </c>
      <c r="C103" s="9"/>
      <c r="D103" s="9" t="s">
        <v>52</v>
      </c>
      <c r="E103" s="9" t="s">
        <v>49</v>
      </c>
      <c r="F103" s="34" t="s">
        <v>372</v>
      </c>
      <c r="G103" s="9"/>
      <c r="H103" s="9"/>
      <c r="I103" s="9" t="s">
        <v>49</v>
      </c>
      <c r="J103" s="78">
        <f>J104</f>
        <v>90</v>
      </c>
      <c r="K103" s="78"/>
      <c r="L103" s="78">
        <f>L104</f>
        <v>0</v>
      </c>
      <c r="M103" s="78">
        <f>M104</f>
        <v>0</v>
      </c>
      <c r="N103" s="78">
        <f>N104</f>
        <v>90</v>
      </c>
      <c r="O103" s="78">
        <f>O104</f>
        <v>90</v>
      </c>
      <c r="P103" s="97">
        <f>P104</f>
        <v>90</v>
      </c>
      <c r="Q103" s="84"/>
      <c r="R103" s="84"/>
      <c r="S103" s="84"/>
      <c r="T103" s="84"/>
      <c r="U103" s="84"/>
      <c r="V103" s="84"/>
      <c r="W103" s="84"/>
      <c r="X103" s="84"/>
    </row>
    <row r="104" spans="2:24" s="83" customFormat="1" ht="13.5" hidden="1" thickBot="1" x14ac:dyDescent="0.25">
      <c r="B104" s="195" t="s">
        <v>16</v>
      </c>
      <c r="C104" s="9"/>
      <c r="D104" s="9" t="s">
        <v>52</v>
      </c>
      <c r="E104" s="9" t="s">
        <v>49</v>
      </c>
      <c r="F104" s="9" t="s">
        <v>372</v>
      </c>
      <c r="G104" s="9" t="s">
        <v>1</v>
      </c>
      <c r="H104" s="9"/>
      <c r="I104" s="9" t="s">
        <v>49</v>
      </c>
      <c r="J104" s="7">
        <v>90</v>
      </c>
      <c r="K104" s="78"/>
      <c r="L104" s="78"/>
      <c r="M104" s="78"/>
      <c r="N104" s="7">
        <v>90</v>
      </c>
      <c r="O104" s="7">
        <v>90</v>
      </c>
      <c r="P104" s="354">
        <v>90</v>
      </c>
      <c r="Q104" s="84"/>
      <c r="R104" s="84"/>
      <c r="S104" s="84"/>
      <c r="T104" s="84"/>
      <c r="U104" s="84"/>
      <c r="V104" s="84"/>
      <c r="W104" s="84"/>
      <c r="X104" s="84"/>
    </row>
    <row r="105" spans="2:24" s="83" customFormat="1" ht="15.75" hidden="1" thickBot="1" x14ac:dyDescent="0.25">
      <c r="B105" s="213" t="s">
        <v>371</v>
      </c>
      <c r="C105" s="202"/>
      <c r="D105" s="202" t="s">
        <v>15</v>
      </c>
      <c r="E105" s="200"/>
      <c r="F105" s="200"/>
      <c r="G105" s="200"/>
      <c r="H105" s="200"/>
      <c r="I105" s="200"/>
      <c r="J105" s="212">
        <f>J106+J117+J130+J139</f>
        <v>22021.318999999996</v>
      </c>
      <c r="K105" s="197"/>
      <c r="L105" s="212">
        <f>L106+L117+L130+L139</f>
        <v>27710.55</v>
      </c>
      <c r="M105" s="212">
        <f>M106+M117+M130+M139</f>
        <v>26064.505000000001</v>
      </c>
      <c r="N105" s="212">
        <f>N106+N117+N130+N139</f>
        <v>22021.318999999996</v>
      </c>
      <c r="O105" s="212">
        <f>O106+O117+O130+O139</f>
        <v>22021.318999999996</v>
      </c>
      <c r="P105" s="355">
        <f>P106+P117+P130+P139</f>
        <v>22021.318999999996</v>
      </c>
      <c r="Q105" s="84"/>
      <c r="R105" s="84"/>
      <c r="S105" s="84"/>
      <c r="T105" s="84"/>
      <c r="U105" s="84"/>
      <c r="V105" s="84"/>
      <c r="W105" s="84"/>
      <c r="X105" s="84"/>
    </row>
    <row r="106" spans="2:24" ht="13.5" hidden="1" thickBot="1" x14ac:dyDescent="0.25">
      <c r="B106" s="52" t="s">
        <v>11</v>
      </c>
      <c r="C106" s="34"/>
      <c r="D106" s="34" t="s">
        <v>15</v>
      </c>
      <c r="E106" s="34" t="s">
        <v>9</v>
      </c>
      <c r="F106" s="9"/>
      <c r="G106" s="9"/>
      <c r="H106" s="9"/>
      <c r="I106" s="34" t="s">
        <v>9</v>
      </c>
      <c r="J106" s="53">
        <f>J107+J112</f>
        <v>9048</v>
      </c>
      <c r="K106" s="53"/>
      <c r="L106" s="53">
        <f>L107+L112</f>
        <v>10000</v>
      </c>
      <c r="M106" s="53">
        <f>M107+M112</f>
        <v>10000</v>
      </c>
      <c r="N106" s="53">
        <f>N107+N112</f>
        <v>9048</v>
      </c>
      <c r="O106" s="53">
        <f>O107+O112</f>
        <v>9048</v>
      </c>
      <c r="P106" s="354">
        <f>P107+P112</f>
        <v>9048</v>
      </c>
    </row>
    <row r="107" spans="2:24" ht="53.45" hidden="1" customHeight="1" x14ac:dyDescent="0.2">
      <c r="B107" s="196" t="s">
        <v>279</v>
      </c>
      <c r="C107" s="34"/>
      <c r="D107" s="94" t="s">
        <v>15</v>
      </c>
      <c r="E107" s="34" t="s">
        <v>9</v>
      </c>
      <c r="F107" s="34" t="s">
        <v>278</v>
      </c>
      <c r="G107" s="131"/>
      <c r="H107" s="131"/>
      <c r="I107" s="34" t="s">
        <v>9</v>
      </c>
      <c r="J107" s="131"/>
      <c r="K107" s="131"/>
      <c r="L107" s="1"/>
      <c r="M107" s="13"/>
      <c r="N107" s="131"/>
      <c r="O107" s="131"/>
      <c r="P107" s="51"/>
    </row>
    <row r="108" spans="2:24" ht="64.5" hidden="1" thickBot="1" x14ac:dyDescent="0.25">
      <c r="B108" s="211" t="s">
        <v>277</v>
      </c>
      <c r="C108" s="9"/>
      <c r="D108" s="88" t="s">
        <v>15</v>
      </c>
      <c r="E108" s="9" t="s">
        <v>9</v>
      </c>
      <c r="F108" s="9" t="s">
        <v>276</v>
      </c>
      <c r="G108" s="9"/>
      <c r="H108" s="9"/>
      <c r="I108" s="9" t="s">
        <v>9</v>
      </c>
      <c r="J108" s="101"/>
      <c r="K108" s="101"/>
      <c r="L108" s="101"/>
      <c r="M108" s="101"/>
      <c r="N108" s="101"/>
      <c r="O108" s="101"/>
      <c r="P108" s="125"/>
    </row>
    <row r="109" spans="2:24" ht="81.599999999999994" hidden="1" customHeight="1" x14ac:dyDescent="0.2">
      <c r="B109" s="210" t="s">
        <v>275</v>
      </c>
      <c r="C109" s="9"/>
      <c r="D109" s="88" t="s">
        <v>15</v>
      </c>
      <c r="E109" s="9" t="s">
        <v>9</v>
      </c>
      <c r="F109" s="9" t="s">
        <v>274</v>
      </c>
      <c r="G109" s="9"/>
      <c r="H109" s="9"/>
      <c r="I109" s="9" t="s">
        <v>9</v>
      </c>
      <c r="J109" s="101"/>
      <c r="K109" s="101"/>
      <c r="L109" s="101"/>
      <c r="M109" s="101"/>
      <c r="N109" s="101"/>
      <c r="O109" s="101"/>
      <c r="P109" s="125"/>
    </row>
    <row r="110" spans="2:24" ht="81" hidden="1" customHeight="1" x14ac:dyDescent="0.2">
      <c r="B110" s="211" t="s">
        <v>273</v>
      </c>
      <c r="C110" s="9"/>
      <c r="D110" s="88" t="s">
        <v>15</v>
      </c>
      <c r="E110" s="9" t="s">
        <v>9</v>
      </c>
      <c r="F110" s="9" t="s">
        <v>272</v>
      </c>
      <c r="G110" s="9"/>
      <c r="H110" s="9"/>
      <c r="I110" s="9" t="s">
        <v>9</v>
      </c>
      <c r="J110" s="78"/>
      <c r="K110" s="78"/>
      <c r="L110" s="78"/>
      <c r="M110" s="78"/>
      <c r="N110" s="78"/>
      <c r="O110" s="78"/>
      <c r="P110" s="97"/>
    </row>
    <row r="111" spans="2:24" ht="64.5" hidden="1" thickBot="1" x14ac:dyDescent="0.25">
      <c r="B111" s="210" t="s">
        <v>271</v>
      </c>
      <c r="C111" s="9"/>
      <c r="D111" s="88" t="s">
        <v>15</v>
      </c>
      <c r="E111" s="9" t="s">
        <v>9</v>
      </c>
      <c r="F111" s="9" t="s">
        <v>270</v>
      </c>
      <c r="G111" s="9"/>
      <c r="H111" s="9"/>
      <c r="I111" s="9" t="s">
        <v>9</v>
      </c>
      <c r="J111" s="78"/>
      <c r="K111" s="78"/>
      <c r="L111" s="78"/>
      <c r="M111" s="78"/>
      <c r="N111" s="78"/>
      <c r="O111" s="78"/>
      <c r="P111" s="97"/>
    </row>
    <row r="112" spans="2:24" ht="39.6" hidden="1" customHeight="1" x14ac:dyDescent="0.2">
      <c r="B112" s="52" t="s">
        <v>25</v>
      </c>
      <c r="C112" s="9"/>
      <c r="D112" s="34" t="s">
        <v>15</v>
      </c>
      <c r="E112" s="34" t="s">
        <v>9</v>
      </c>
      <c r="F112" s="34" t="s">
        <v>24</v>
      </c>
      <c r="G112" s="48"/>
      <c r="H112" s="48"/>
      <c r="I112" s="34" t="s">
        <v>9</v>
      </c>
      <c r="J112" s="47">
        <f>J113+J115</f>
        <v>9048</v>
      </c>
      <c r="K112" s="209"/>
      <c r="L112" s="47">
        <f>L113+L115</f>
        <v>10000</v>
      </c>
      <c r="M112" s="47">
        <f>M113+M115</f>
        <v>10000</v>
      </c>
      <c r="N112" s="47">
        <f>N113+N115</f>
        <v>9048</v>
      </c>
      <c r="O112" s="47">
        <f>O113+O115</f>
        <v>9048</v>
      </c>
      <c r="P112" s="47">
        <f>P113+P115</f>
        <v>9048</v>
      </c>
    </row>
    <row r="113" spans="2:16" ht="26.25" hidden="1" thickBot="1" x14ac:dyDescent="0.25">
      <c r="B113" s="58" t="s">
        <v>370</v>
      </c>
      <c r="C113" s="9"/>
      <c r="D113" s="9" t="s">
        <v>15</v>
      </c>
      <c r="E113" s="9" t="s">
        <v>9</v>
      </c>
      <c r="F113" s="9" t="s">
        <v>369</v>
      </c>
      <c r="G113" s="48"/>
      <c r="H113" s="48"/>
      <c r="I113" s="9" t="s">
        <v>9</v>
      </c>
      <c r="J113" s="47">
        <f>J114</f>
        <v>420</v>
      </c>
      <c r="K113" s="209"/>
      <c r="L113" s="47">
        <f>L114</f>
        <v>0</v>
      </c>
      <c r="M113" s="47">
        <f>M114</f>
        <v>0</v>
      </c>
      <c r="N113" s="47">
        <f>N114</f>
        <v>420</v>
      </c>
      <c r="O113" s="47">
        <f>O114</f>
        <v>420</v>
      </c>
      <c r="P113" s="47">
        <f>P114</f>
        <v>420</v>
      </c>
    </row>
    <row r="114" spans="2:16" ht="13.5" hidden="1" thickBot="1" x14ac:dyDescent="0.25">
      <c r="B114" s="195" t="s">
        <v>16</v>
      </c>
      <c r="C114" s="9"/>
      <c r="D114" s="9" t="s">
        <v>15</v>
      </c>
      <c r="E114" s="9" t="s">
        <v>9</v>
      </c>
      <c r="F114" s="9" t="s">
        <v>369</v>
      </c>
      <c r="G114" s="9" t="s">
        <v>1</v>
      </c>
      <c r="H114" s="9"/>
      <c r="I114" s="9" t="s">
        <v>9</v>
      </c>
      <c r="J114" s="57">
        <v>420</v>
      </c>
      <c r="K114" s="61"/>
      <c r="L114" s="60"/>
      <c r="M114" s="59"/>
      <c r="N114" s="57">
        <v>420</v>
      </c>
      <c r="O114" s="57">
        <v>420</v>
      </c>
      <c r="P114" s="57">
        <v>420</v>
      </c>
    </row>
    <row r="115" spans="2:16" ht="18.75" hidden="1" customHeight="1" x14ac:dyDescent="0.2">
      <c r="B115" s="58" t="s">
        <v>368</v>
      </c>
      <c r="C115" s="9"/>
      <c r="D115" s="9" t="s">
        <v>15</v>
      </c>
      <c r="E115" s="9" t="s">
        <v>9</v>
      </c>
      <c r="F115" s="9" t="s">
        <v>366</v>
      </c>
      <c r="G115" s="48"/>
      <c r="H115" s="48"/>
      <c r="I115" s="9" t="s">
        <v>9</v>
      </c>
      <c r="J115" s="57">
        <f>J116</f>
        <v>8628</v>
      </c>
      <c r="K115" s="47"/>
      <c r="L115" s="57">
        <f>L116</f>
        <v>10000</v>
      </c>
      <c r="M115" s="57">
        <f>M116</f>
        <v>10000</v>
      </c>
      <c r="N115" s="57">
        <f>N116</f>
        <v>8628</v>
      </c>
      <c r="O115" s="57">
        <f>O116</f>
        <v>8628</v>
      </c>
      <c r="P115" s="57">
        <f>P116</f>
        <v>8628</v>
      </c>
    </row>
    <row r="116" spans="2:16" ht="25.9" hidden="1" customHeight="1" x14ac:dyDescent="0.2">
      <c r="B116" s="208" t="s">
        <v>367</v>
      </c>
      <c r="C116" s="9"/>
      <c r="D116" s="9" t="s">
        <v>15</v>
      </c>
      <c r="E116" s="9" t="s">
        <v>9</v>
      </c>
      <c r="F116" s="9" t="s">
        <v>366</v>
      </c>
      <c r="G116" s="9" t="s">
        <v>365</v>
      </c>
      <c r="H116" s="9"/>
      <c r="I116" s="9" t="s">
        <v>9</v>
      </c>
      <c r="J116" s="71">
        <v>8628</v>
      </c>
      <c r="K116" s="207"/>
      <c r="L116" s="54">
        <v>10000</v>
      </c>
      <c r="M116" s="206">
        <v>10000</v>
      </c>
      <c r="N116" s="71">
        <v>8628</v>
      </c>
      <c r="O116" s="71">
        <v>8628</v>
      </c>
      <c r="P116" s="358">
        <v>8628</v>
      </c>
    </row>
    <row r="117" spans="2:16" ht="13.5" hidden="1" thickBot="1" x14ac:dyDescent="0.25">
      <c r="B117" s="52" t="s">
        <v>39</v>
      </c>
      <c r="C117" s="34"/>
      <c r="D117" s="34" t="s">
        <v>15</v>
      </c>
      <c r="E117" s="34" t="s">
        <v>13</v>
      </c>
      <c r="F117" s="9"/>
      <c r="G117" s="9"/>
      <c r="H117" s="9"/>
      <c r="I117" s="34" t="s">
        <v>13</v>
      </c>
      <c r="J117" s="87">
        <f>J118+J125</f>
        <v>1214.55</v>
      </c>
      <c r="K117" s="78"/>
      <c r="L117" s="138">
        <f>L118+L125</f>
        <v>4085</v>
      </c>
      <c r="M117" s="78">
        <f>M118+M125</f>
        <v>85</v>
      </c>
      <c r="N117" s="87">
        <f>N118+N125</f>
        <v>1214.55</v>
      </c>
      <c r="O117" s="87">
        <f>O118+O125</f>
        <v>1214.55</v>
      </c>
      <c r="P117" s="97">
        <f>P118+P125</f>
        <v>1214.55</v>
      </c>
    </row>
    <row r="118" spans="2:16" ht="58.15" hidden="1" customHeight="1" x14ac:dyDescent="0.2">
      <c r="B118" s="132" t="s">
        <v>364</v>
      </c>
      <c r="C118" s="34"/>
      <c r="D118" s="94" t="s">
        <v>15</v>
      </c>
      <c r="E118" s="34" t="s">
        <v>13</v>
      </c>
      <c r="F118" s="34" t="s">
        <v>363</v>
      </c>
      <c r="G118" s="131"/>
      <c r="H118" s="131"/>
      <c r="I118" s="34" t="s">
        <v>13</v>
      </c>
      <c r="J118" s="205">
        <f>J119</f>
        <v>1129.55</v>
      </c>
      <c r="K118" s="51"/>
      <c r="L118" s="205">
        <f t="shared" ref="L118:P119" si="8">L119</f>
        <v>4000</v>
      </c>
      <c r="M118" s="205">
        <f t="shared" si="8"/>
        <v>0</v>
      </c>
      <c r="N118" s="205">
        <f t="shared" si="8"/>
        <v>1129.55</v>
      </c>
      <c r="O118" s="205">
        <f t="shared" si="8"/>
        <v>1129.55</v>
      </c>
      <c r="P118" s="205">
        <f t="shared" si="8"/>
        <v>1129.55</v>
      </c>
    </row>
    <row r="119" spans="2:16" ht="64.5" hidden="1" thickBot="1" x14ac:dyDescent="0.25">
      <c r="B119" s="58" t="s">
        <v>362</v>
      </c>
      <c r="C119" s="9"/>
      <c r="D119" s="88" t="s">
        <v>15</v>
      </c>
      <c r="E119" s="9" t="s">
        <v>13</v>
      </c>
      <c r="F119" s="9" t="s">
        <v>360</v>
      </c>
      <c r="G119" s="9"/>
      <c r="H119" s="9"/>
      <c r="I119" s="9" t="s">
        <v>13</v>
      </c>
      <c r="J119" s="138">
        <f>J120</f>
        <v>1129.55</v>
      </c>
      <c r="K119" s="138"/>
      <c r="L119" s="138">
        <f t="shared" si="8"/>
        <v>4000</v>
      </c>
      <c r="M119" s="78">
        <f t="shared" si="8"/>
        <v>0</v>
      </c>
      <c r="N119" s="138">
        <f t="shared" si="8"/>
        <v>1129.55</v>
      </c>
      <c r="O119" s="138">
        <f t="shared" si="8"/>
        <v>1129.55</v>
      </c>
      <c r="P119" s="97">
        <f t="shared" si="8"/>
        <v>1129.55</v>
      </c>
    </row>
    <row r="120" spans="2:16" ht="26.25" hidden="1" thickBot="1" x14ac:dyDescent="0.25">
      <c r="B120" s="58" t="s">
        <v>361</v>
      </c>
      <c r="C120" s="9"/>
      <c r="D120" s="88" t="s">
        <v>15</v>
      </c>
      <c r="E120" s="9" t="s">
        <v>13</v>
      </c>
      <c r="F120" s="9" t="s">
        <v>360</v>
      </c>
      <c r="G120" s="9" t="s">
        <v>359</v>
      </c>
      <c r="H120" s="9"/>
      <c r="I120" s="9" t="s">
        <v>13</v>
      </c>
      <c r="J120" s="137">
        <v>1129.55</v>
      </c>
      <c r="K120" s="138"/>
      <c r="L120" s="137">
        <v>4000</v>
      </c>
      <c r="M120" s="78"/>
      <c r="N120" s="137">
        <v>1129.55</v>
      </c>
      <c r="O120" s="137">
        <v>1129.55</v>
      </c>
      <c r="P120" s="354">
        <v>1129.55</v>
      </c>
    </row>
    <row r="121" spans="2:16" ht="51.75" hidden="1" thickBot="1" x14ac:dyDescent="0.25">
      <c r="B121" s="58" t="s">
        <v>190</v>
      </c>
      <c r="C121" s="9"/>
      <c r="D121" s="88" t="s">
        <v>15</v>
      </c>
      <c r="E121" s="9" t="s">
        <v>13</v>
      </c>
      <c r="F121" s="9" t="s">
        <v>358</v>
      </c>
      <c r="G121" s="9"/>
      <c r="H121" s="9"/>
      <c r="I121" s="9" t="s">
        <v>13</v>
      </c>
      <c r="J121" s="78"/>
      <c r="K121" s="78"/>
      <c r="L121" s="78"/>
      <c r="M121" s="78"/>
      <c r="N121" s="78"/>
      <c r="O121" s="78"/>
      <c r="P121" s="97"/>
    </row>
    <row r="122" spans="2:16" ht="42.75" hidden="1" customHeight="1" x14ac:dyDescent="0.2">
      <c r="B122" s="132" t="s">
        <v>165</v>
      </c>
      <c r="C122" s="34"/>
      <c r="D122" s="94" t="s">
        <v>15</v>
      </c>
      <c r="E122" s="34" t="s">
        <v>13</v>
      </c>
      <c r="F122" s="34" t="s">
        <v>164</v>
      </c>
      <c r="G122" s="131"/>
      <c r="H122" s="131"/>
      <c r="I122" s="34" t="s">
        <v>13</v>
      </c>
      <c r="J122" s="131"/>
      <c r="K122" s="130"/>
      <c r="L122" s="1"/>
      <c r="M122" s="13"/>
      <c r="N122" s="131"/>
      <c r="O122" s="131"/>
      <c r="P122" s="51"/>
    </row>
    <row r="123" spans="2:16" ht="72.75" hidden="1" customHeight="1" x14ac:dyDescent="0.2">
      <c r="B123" s="49" t="s">
        <v>163</v>
      </c>
      <c r="C123" s="9"/>
      <c r="D123" s="88" t="s">
        <v>15</v>
      </c>
      <c r="E123" s="9" t="s">
        <v>13</v>
      </c>
      <c r="F123" s="9" t="s">
        <v>162</v>
      </c>
      <c r="G123" s="9"/>
      <c r="H123" s="9"/>
      <c r="I123" s="9" t="s">
        <v>13</v>
      </c>
      <c r="J123" s="78"/>
      <c r="K123" s="78"/>
      <c r="L123" s="78"/>
      <c r="M123" s="78"/>
      <c r="N123" s="78"/>
      <c r="O123" s="78"/>
      <c r="P123" s="97"/>
    </row>
    <row r="124" spans="2:16" ht="57" hidden="1" customHeight="1" x14ac:dyDescent="0.2">
      <c r="B124" s="58" t="s">
        <v>161</v>
      </c>
      <c r="C124" s="34"/>
      <c r="D124" s="88" t="s">
        <v>15</v>
      </c>
      <c r="E124" s="9" t="s">
        <v>13</v>
      </c>
      <c r="F124" s="9" t="s">
        <v>160</v>
      </c>
      <c r="G124" s="9"/>
      <c r="H124" s="9"/>
      <c r="I124" s="9" t="s">
        <v>13</v>
      </c>
      <c r="J124" s="78"/>
      <c r="K124" s="78"/>
      <c r="L124" s="78"/>
      <c r="M124" s="78"/>
      <c r="N124" s="78"/>
      <c r="O124" s="78"/>
      <c r="P124" s="97"/>
    </row>
    <row r="125" spans="2:16" ht="39.6" hidden="1" customHeight="1" x14ac:dyDescent="0.2">
      <c r="B125" s="52" t="s">
        <v>25</v>
      </c>
      <c r="C125" s="9"/>
      <c r="D125" s="34" t="s">
        <v>15</v>
      </c>
      <c r="E125" s="34" t="s">
        <v>13</v>
      </c>
      <c r="F125" s="34" t="s">
        <v>24</v>
      </c>
      <c r="G125" s="48"/>
      <c r="H125" s="48"/>
      <c r="I125" s="34" t="s">
        <v>13</v>
      </c>
      <c r="J125" s="51">
        <f>J126</f>
        <v>85</v>
      </c>
      <c r="K125" s="51"/>
      <c r="L125" s="51">
        <f>L126</f>
        <v>85</v>
      </c>
      <c r="M125" s="51">
        <f>M126</f>
        <v>85</v>
      </c>
      <c r="N125" s="51">
        <f>N126</f>
        <v>85</v>
      </c>
      <c r="O125" s="51">
        <f>O126</f>
        <v>85</v>
      </c>
      <c r="P125" s="51">
        <f>P126</f>
        <v>85</v>
      </c>
    </row>
    <row r="126" spans="2:16" ht="43.5" hidden="1" customHeight="1" x14ac:dyDescent="0.2">
      <c r="B126" s="49" t="s">
        <v>23</v>
      </c>
      <c r="C126" s="9"/>
      <c r="D126" s="9" t="s">
        <v>15</v>
      </c>
      <c r="E126" s="9" t="s">
        <v>13</v>
      </c>
      <c r="F126" s="9" t="s">
        <v>14</v>
      </c>
      <c r="G126" s="48"/>
      <c r="H126" s="48"/>
      <c r="I126" s="9" t="s">
        <v>13</v>
      </c>
      <c r="J126" s="47">
        <f>J129</f>
        <v>85</v>
      </c>
      <c r="K126" s="47"/>
      <c r="L126" s="47">
        <f>L129</f>
        <v>85</v>
      </c>
      <c r="M126" s="47">
        <f>M129</f>
        <v>85</v>
      </c>
      <c r="N126" s="47">
        <f>N129</f>
        <v>85</v>
      </c>
      <c r="O126" s="47">
        <f>O129</f>
        <v>85</v>
      </c>
      <c r="P126" s="47">
        <f>P129</f>
        <v>85</v>
      </c>
    </row>
    <row r="127" spans="2:16" ht="60.75" hidden="1" customHeight="1" x14ac:dyDescent="0.2">
      <c r="B127" s="42" t="s">
        <v>22</v>
      </c>
      <c r="C127" s="31"/>
      <c r="D127" s="31" t="s">
        <v>15</v>
      </c>
      <c r="E127" s="31" t="s">
        <v>13</v>
      </c>
      <c r="F127" s="31" t="s">
        <v>21</v>
      </c>
      <c r="G127" s="1237" t="s">
        <v>20</v>
      </c>
      <c r="H127" s="1238"/>
      <c r="I127" s="1238"/>
      <c r="J127" s="1239"/>
      <c r="K127" s="41"/>
      <c r="L127" s="1"/>
      <c r="M127" s="1"/>
      <c r="N127" s="1"/>
      <c r="O127" s="1"/>
      <c r="P127" s="237"/>
    </row>
    <row r="128" spans="2:16" ht="48" hidden="1" customHeight="1" x14ac:dyDescent="0.2">
      <c r="B128" s="42" t="s">
        <v>19</v>
      </c>
      <c r="C128" s="31"/>
      <c r="D128" s="31" t="s">
        <v>15</v>
      </c>
      <c r="E128" s="31" t="s">
        <v>13</v>
      </c>
      <c r="F128" s="31" t="s">
        <v>18</v>
      </c>
      <c r="G128" s="1232" t="s">
        <v>17</v>
      </c>
      <c r="H128" s="1233"/>
      <c r="I128" s="1233"/>
      <c r="J128" s="1234"/>
      <c r="K128" s="41"/>
      <c r="L128" s="1"/>
      <c r="M128" s="1"/>
      <c r="N128" s="1"/>
      <c r="O128" s="1"/>
      <c r="P128" s="237"/>
    </row>
    <row r="129" spans="2:16" ht="16.899999999999999" hidden="1" customHeight="1" x14ac:dyDescent="0.2">
      <c r="B129" s="195" t="s">
        <v>16</v>
      </c>
      <c r="C129" s="31"/>
      <c r="D129" s="9" t="s">
        <v>15</v>
      </c>
      <c r="E129" s="9" t="s">
        <v>13</v>
      </c>
      <c r="F129" s="9" t="s">
        <v>14</v>
      </c>
      <c r="G129" s="33" t="s">
        <v>1</v>
      </c>
      <c r="H129" s="33"/>
      <c r="I129" s="9" t="s">
        <v>13</v>
      </c>
      <c r="J129" s="28">
        <v>85</v>
      </c>
      <c r="K129" s="30"/>
      <c r="L129" s="29">
        <v>85</v>
      </c>
      <c r="M129" s="28">
        <v>85</v>
      </c>
      <c r="N129" s="28">
        <v>85</v>
      </c>
      <c r="O129" s="28">
        <v>85</v>
      </c>
      <c r="P129" s="28">
        <v>85</v>
      </c>
    </row>
    <row r="130" spans="2:16" ht="20.25" hidden="1" customHeight="1" x14ac:dyDescent="0.2">
      <c r="B130" s="52" t="s">
        <v>34</v>
      </c>
      <c r="C130" s="9"/>
      <c r="D130" s="34" t="s">
        <v>15</v>
      </c>
      <c r="E130" s="34" t="s">
        <v>32</v>
      </c>
      <c r="F130" s="9"/>
      <c r="G130" s="9"/>
      <c r="H130" s="9"/>
      <c r="I130" s="34" t="s">
        <v>32</v>
      </c>
      <c r="J130" s="136">
        <f>J131+J134</f>
        <v>11758.768999999998</v>
      </c>
      <c r="K130" s="78"/>
      <c r="L130" s="136">
        <f>L131+L134</f>
        <v>13625.55</v>
      </c>
      <c r="M130" s="136">
        <f>M131+M134</f>
        <v>15979.505000000001</v>
      </c>
      <c r="N130" s="136">
        <f>N131+N134</f>
        <v>11758.768999999998</v>
      </c>
      <c r="O130" s="136">
        <f>O131+O134</f>
        <v>11758.768999999998</v>
      </c>
      <c r="P130" s="359">
        <f>P131+P134</f>
        <v>11758.768999999998</v>
      </c>
    </row>
    <row r="131" spans="2:16" ht="55.15" hidden="1" customHeight="1" x14ac:dyDescent="0.2">
      <c r="B131" s="134" t="s">
        <v>357</v>
      </c>
      <c r="C131" s="34"/>
      <c r="D131" s="94" t="s">
        <v>15</v>
      </c>
      <c r="E131" s="34" t="s">
        <v>32</v>
      </c>
      <c r="F131" s="34" t="s">
        <v>356</v>
      </c>
      <c r="G131" s="131"/>
      <c r="H131" s="131"/>
      <c r="I131" s="34" t="s">
        <v>32</v>
      </c>
      <c r="J131" s="51">
        <f>J132</f>
        <v>2275.0059999999999</v>
      </c>
      <c r="K131" s="51"/>
      <c r="L131" s="51">
        <f t="shared" ref="L131:P132" si="9">L132</f>
        <v>6008.35</v>
      </c>
      <c r="M131" s="51">
        <f t="shared" si="9"/>
        <v>8515.7049999999999</v>
      </c>
      <c r="N131" s="51">
        <f t="shared" si="9"/>
        <v>2275.0059999999999</v>
      </c>
      <c r="O131" s="51">
        <f t="shared" si="9"/>
        <v>2275.0059999999999</v>
      </c>
      <c r="P131" s="51">
        <f t="shared" si="9"/>
        <v>2275.0059999999999</v>
      </c>
    </row>
    <row r="132" spans="2:16" ht="70.150000000000006" hidden="1" customHeight="1" x14ac:dyDescent="0.2">
      <c r="B132" s="58" t="s">
        <v>355</v>
      </c>
      <c r="C132" s="9"/>
      <c r="D132" s="88" t="s">
        <v>15</v>
      </c>
      <c r="E132" s="9" t="s">
        <v>32</v>
      </c>
      <c r="F132" s="9" t="s">
        <v>354</v>
      </c>
      <c r="G132" s="9"/>
      <c r="H132" s="9"/>
      <c r="I132" s="9" t="s">
        <v>32</v>
      </c>
      <c r="J132" s="87">
        <f>J133</f>
        <v>2275.0059999999999</v>
      </c>
      <c r="K132" s="78"/>
      <c r="L132" s="87">
        <f t="shared" si="9"/>
        <v>6008.35</v>
      </c>
      <c r="M132" s="87">
        <f t="shared" si="9"/>
        <v>8515.7049999999999</v>
      </c>
      <c r="N132" s="87">
        <f t="shared" si="9"/>
        <v>2275.0059999999999</v>
      </c>
      <c r="O132" s="87">
        <f t="shared" si="9"/>
        <v>2275.0059999999999</v>
      </c>
      <c r="P132" s="97">
        <f t="shared" si="9"/>
        <v>2275.0059999999999</v>
      </c>
    </row>
    <row r="133" spans="2:16" ht="12.6" hidden="1" customHeight="1" x14ac:dyDescent="0.2">
      <c r="B133" s="195" t="s">
        <v>16</v>
      </c>
      <c r="C133" s="9"/>
      <c r="D133" s="88" t="s">
        <v>15</v>
      </c>
      <c r="E133" s="9" t="s">
        <v>32</v>
      </c>
      <c r="F133" s="9" t="s">
        <v>354</v>
      </c>
      <c r="G133" s="9" t="s">
        <v>1</v>
      </c>
      <c r="H133" s="9"/>
      <c r="I133" s="9" t="s">
        <v>32</v>
      </c>
      <c r="J133" s="87">
        <v>2275.0059999999999</v>
      </c>
      <c r="K133" s="78"/>
      <c r="L133" s="87">
        <v>6008.35</v>
      </c>
      <c r="M133" s="87">
        <v>8515.7049999999999</v>
      </c>
      <c r="N133" s="87">
        <v>2275.0059999999999</v>
      </c>
      <c r="O133" s="87">
        <v>2275.0059999999999</v>
      </c>
      <c r="P133" s="97">
        <v>2275.0059999999999</v>
      </c>
    </row>
    <row r="134" spans="2:16" ht="56.45" hidden="1" customHeight="1" x14ac:dyDescent="0.2">
      <c r="B134" s="132" t="s">
        <v>353</v>
      </c>
      <c r="C134" s="9"/>
      <c r="D134" s="34" t="s">
        <v>15</v>
      </c>
      <c r="E134" s="34" t="s">
        <v>32</v>
      </c>
      <c r="F134" s="34" t="s">
        <v>352</v>
      </c>
      <c r="G134" s="131"/>
      <c r="H134" s="131"/>
      <c r="I134" s="34" t="s">
        <v>32</v>
      </c>
      <c r="J134" s="51">
        <f>J135+J137</f>
        <v>9483.762999999999</v>
      </c>
      <c r="K134" s="131"/>
      <c r="L134" s="51">
        <f>L135+L137</f>
        <v>7617.2</v>
      </c>
      <c r="M134" s="136">
        <f>M135+M137</f>
        <v>7463.8</v>
      </c>
      <c r="N134" s="51">
        <f>N135+N137</f>
        <v>9483.762999999999</v>
      </c>
      <c r="O134" s="51">
        <f>O135+O137</f>
        <v>9483.762999999999</v>
      </c>
      <c r="P134" s="51">
        <f>P135+P137</f>
        <v>9483.762999999999</v>
      </c>
    </row>
    <row r="135" spans="2:16" ht="64.5" hidden="1" thickBot="1" x14ac:dyDescent="0.25">
      <c r="B135" s="49" t="s">
        <v>351</v>
      </c>
      <c r="C135" s="9"/>
      <c r="D135" s="34" t="s">
        <v>15</v>
      </c>
      <c r="E135" s="34" t="s">
        <v>32</v>
      </c>
      <c r="F135" s="9" t="s">
        <v>350</v>
      </c>
      <c r="G135" s="9"/>
      <c r="H135" s="9"/>
      <c r="I135" s="34" t="s">
        <v>32</v>
      </c>
      <c r="J135" s="87">
        <f>J136</f>
        <v>5353.7750000000005</v>
      </c>
      <c r="K135" s="78"/>
      <c r="L135" s="78">
        <f>L136</f>
        <v>5406.2</v>
      </c>
      <c r="M135" s="78">
        <f>M136</f>
        <v>5230.3</v>
      </c>
      <c r="N135" s="87">
        <f>N136</f>
        <v>5353.7750000000005</v>
      </c>
      <c r="O135" s="87">
        <f>O136</f>
        <v>5353.7750000000005</v>
      </c>
      <c r="P135" s="97">
        <f>P136</f>
        <v>5353.7750000000005</v>
      </c>
    </row>
    <row r="136" spans="2:16" ht="13.5" hidden="1" thickBot="1" x14ac:dyDescent="0.25">
      <c r="B136" s="195" t="s">
        <v>16</v>
      </c>
      <c r="C136" s="9"/>
      <c r="D136" s="9" t="s">
        <v>15</v>
      </c>
      <c r="E136" s="9" t="s">
        <v>32</v>
      </c>
      <c r="F136" s="9" t="s">
        <v>350</v>
      </c>
      <c r="G136" s="9" t="s">
        <v>1</v>
      </c>
      <c r="H136" s="9"/>
      <c r="I136" s="9" t="s">
        <v>32</v>
      </c>
      <c r="J136" s="53">
        <f>5356.1-4835.3+2500.3+2332.675</f>
        <v>5353.7750000000005</v>
      </c>
      <c r="K136" s="78"/>
      <c r="L136" s="53">
        <v>5406.2</v>
      </c>
      <c r="M136" s="53">
        <v>5230.3</v>
      </c>
      <c r="N136" s="53">
        <f>5356.1-4835.3+2500.3+2332.675</f>
        <v>5353.7750000000005</v>
      </c>
      <c r="O136" s="53">
        <f>5356.1-4835.3+2500.3+2332.675</f>
        <v>5353.7750000000005</v>
      </c>
      <c r="P136" s="354">
        <f>5356.1-4835.3+2500.3+2332.675</f>
        <v>5353.7750000000005</v>
      </c>
    </row>
    <row r="137" spans="2:16" ht="79.150000000000006" hidden="1" customHeight="1" x14ac:dyDescent="0.2">
      <c r="B137" s="49" t="s">
        <v>349</v>
      </c>
      <c r="C137" s="9"/>
      <c r="D137" s="34" t="s">
        <v>15</v>
      </c>
      <c r="E137" s="34" t="s">
        <v>32</v>
      </c>
      <c r="F137" s="9" t="s">
        <v>348</v>
      </c>
      <c r="G137" s="9"/>
      <c r="H137" s="9"/>
      <c r="I137" s="34" t="s">
        <v>32</v>
      </c>
      <c r="J137" s="87">
        <f>J138</f>
        <v>4129.9879999999994</v>
      </c>
      <c r="K137" s="87"/>
      <c r="L137" s="87">
        <f>L138</f>
        <v>2211</v>
      </c>
      <c r="M137" s="87">
        <f>M138</f>
        <v>2233.5</v>
      </c>
      <c r="N137" s="87">
        <f>N138</f>
        <v>4129.9879999999994</v>
      </c>
      <c r="O137" s="87">
        <f>O138</f>
        <v>4129.9879999999994</v>
      </c>
      <c r="P137" s="97">
        <f>P138</f>
        <v>4129.9879999999994</v>
      </c>
    </row>
    <row r="138" spans="2:16" ht="18.600000000000001" hidden="1" customHeight="1" x14ac:dyDescent="0.2">
      <c r="B138" s="195" t="s">
        <v>16</v>
      </c>
      <c r="C138" s="9"/>
      <c r="D138" s="9" t="s">
        <v>15</v>
      </c>
      <c r="E138" s="9" t="s">
        <v>32</v>
      </c>
      <c r="F138" s="9" t="s">
        <v>348</v>
      </c>
      <c r="G138" s="9" t="s">
        <v>1</v>
      </c>
      <c r="H138" s="9"/>
      <c r="I138" s="9" t="s">
        <v>32</v>
      </c>
      <c r="J138" s="87">
        <f>2142.2+1447.788+540</f>
        <v>4129.9879999999994</v>
      </c>
      <c r="K138" s="87"/>
      <c r="L138" s="87">
        <v>2211</v>
      </c>
      <c r="M138" s="87">
        <v>2233.5</v>
      </c>
      <c r="N138" s="87">
        <f>2142.2+1447.788+540</f>
        <v>4129.9879999999994</v>
      </c>
      <c r="O138" s="87">
        <f>2142.2+1447.788+540</f>
        <v>4129.9879999999994</v>
      </c>
      <c r="P138" s="97">
        <f>2142.2+1447.788+540</f>
        <v>4129.9879999999994</v>
      </c>
    </row>
    <row r="139" spans="2:16" ht="19.5" hidden="1" customHeight="1" x14ac:dyDescent="0.2">
      <c r="B139" s="52" t="s">
        <v>347</v>
      </c>
      <c r="C139" s="9"/>
      <c r="D139" s="34" t="s">
        <v>15</v>
      </c>
      <c r="E139" s="34" t="s">
        <v>342</v>
      </c>
      <c r="F139" s="9"/>
      <c r="G139" s="9"/>
      <c r="H139" s="9"/>
      <c r="I139" s="34" t="s">
        <v>342</v>
      </c>
      <c r="J139" s="78">
        <f>J140</f>
        <v>0</v>
      </c>
      <c r="K139" s="78"/>
      <c r="L139" s="78">
        <f t="shared" ref="L139:P142" si="10">L140</f>
        <v>0</v>
      </c>
      <c r="M139" s="78">
        <f t="shared" si="10"/>
        <v>0</v>
      </c>
      <c r="N139" s="78">
        <f t="shared" si="10"/>
        <v>0</v>
      </c>
      <c r="O139" s="78">
        <f t="shared" si="10"/>
        <v>0</v>
      </c>
      <c r="P139" s="97">
        <f t="shared" si="10"/>
        <v>0</v>
      </c>
    </row>
    <row r="140" spans="2:16" ht="39" hidden="1" thickBot="1" x14ac:dyDescent="0.25">
      <c r="B140" s="52" t="s">
        <v>25</v>
      </c>
      <c r="C140" s="9"/>
      <c r="D140" s="34" t="s">
        <v>15</v>
      </c>
      <c r="E140" s="34" t="s">
        <v>342</v>
      </c>
      <c r="F140" s="9"/>
      <c r="G140" s="9"/>
      <c r="H140" s="9"/>
      <c r="I140" s="34" t="s">
        <v>342</v>
      </c>
      <c r="J140" s="78">
        <f>J141</f>
        <v>0</v>
      </c>
      <c r="K140" s="78"/>
      <c r="L140" s="78">
        <f t="shared" si="10"/>
        <v>0</v>
      </c>
      <c r="M140" s="78">
        <f t="shared" si="10"/>
        <v>0</v>
      </c>
      <c r="N140" s="78">
        <f t="shared" si="10"/>
        <v>0</v>
      </c>
      <c r="O140" s="78">
        <f t="shared" si="10"/>
        <v>0</v>
      </c>
      <c r="P140" s="97">
        <f t="shared" si="10"/>
        <v>0</v>
      </c>
    </row>
    <row r="141" spans="2:16" ht="30.75" hidden="1" customHeight="1" x14ac:dyDescent="0.2">
      <c r="B141" s="52" t="s">
        <v>346</v>
      </c>
      <c r="C141" s="9"/>
      <c r="D141" s="34" t="s">
        <v>15</v>
      </c>
      <c r="E141" s="34" t="s">
        <v>342</v>
      </c>
      <c r="F141" s="9" t="s">
        <v>345</v>
      </c>
      <c r="G141" s="48"/>
      <c r="H141" s="48"/>
      <c r="I141" s="34" t="s">
        <v>342</v>
      </c>
      <c r="J141" s="204">
        <f>J142</f>
        <v>0</v>
      </c>
      <c r="K141" s="204"/>
      <c r="L141" s="204">
        <f t="shared" si="10"/>
        <v>0</v>
      </c>
      <c r="M141" s="204">
        <f t="shared" si="10"/>
        <v>0</v>
      </c>
      <c r="N141" s="204">
        <f t="shared" si="10"/>
        <v>0</v>
      </c>
      <c r="O141" s="204">
        <f t="shared" si="10"/>
        <v>0</v>
      </c>
      <c r="P141" s="360">
        <f t="shared" si="10"/>
        <v>0</v>
      </c>
    </row>
    <row r="142" spans="2:16" ht="26.25" hidden="1" thickBot="1" x14ac:dyDescent="0.25">
      <c r="B142" s="76" t="s">
        <v>344</v>
      </c>
      <c r="C142" s="9"/>
      <c r="D142" s="34" t="s">
        <v>15</v>
      </c>
      <c r="E142" s="34" t="s">
        <v>342</v>
      </c>
      <c r="F142" s="9" t="s">
        <v>343</v>
      </c>
      <c r="G142" s="48"/>
      <c r="H142" s="48"/>
      <c r="I142" s="34" t="s">
        <v>342</v>
      </c>
      <c r="J142" s="204">
        <f>J143</f>
        <v>0</v>
      </c>
      <c r="K142" s="204"/>
      <c r="L142" s="204">
        <f t="shared" si="10"/>
        <v>0</v>
      </c>
      <c r="M142" s="204">
        <f t="shared" si="10"/>
        <v>0</v>
      </c>
      <c r="N142" s="204">
        <f t="shared" si="10"/>
        <v>0</v>
      </c>
      <c r="O142" s="204">
        <f t="shared" si="10"/>
        <v>0</v>
      </c>
      <c r="P142" s="360">
        <f t="shared" si="10"/>
        <v>0</v>
      </c>
    </row>
    <row r="143" spans="2:16" ht="13.5" hidden="1" thickBot="1" x14ac:dyDescent="0.25">
      <c r="B143" s="76"/>
      <c r="C143" s="9"/>
      <c r="D143" s="34" t="s">
        <v>15</v>
      </c>
      <c r="E143" s="34" t="s">
        <v>342</v>
      </c>
      <c r="F143" s="9" t="s">
        <v>343</v>
      </c>
      <c r="G143" s="48"/>
      <c r="H143" s="48"/>
      <c r="I143" s="34" t="s">
        <v>342</v>
      </c>
      <c r="J143" s="204"/>
      <c r="K143" s="204"/>
      <c r="L143" s="204"/>
      <c r="M143" s="204"/>
      <c r="N143" s="204"/>
      <c r="O143" s="204"/>
      <c r="P143" s="360"/>
    </row>
    <row r="144" spans="2:16" ht="15.75" hidden="1" thickBot="1" x14ac:dyDescent="0.25">
      <c r="B144" s="203" t="s">
        <v>341</v>
      </c>
      <c r="C144" s="202"/>
      <c r="D144" s="202" t="s">
        <v>261</v>
      </c>
      <c r="E144" s="199"/>
      <c r="F144" s="201"/>
      <c r="G144" s="200"/>
      <c r="H144" s="420"/>
      <c r="I144" s="199"/>
      <c r="J144" s="198">
        <f>J145</f>
        <v>160</v>
      </c>
      <c r="K144" s="198"/>
      <c r="L144" s="198">
        <f t="shared" ref="L144:P146" si="11">L145</f>
        <v>172</v>
      </c>
      <c r="M144" s="198">
        <f t="shared" si="11"/>
        <v>184</v>
      </c>
      <c r="N144" s="198">
        <f t="shared" si="11"/>
        <v>160</v>
      </c>
      <c r="O144" s="198">
        <f t="shared" si="11"/>
        <v>160</v>
      </c>
      <c r="P144" s="353">
        <f t="shared" si="11"/>
        <v>160</v>
      </c>
    </row>
    <row r="145" spans="2:16" ht="13.5" hidden="1" thickBot="1" x14ac:dyDescent="0.25">
      <c r="B145" s="52" t="s">
        <v>260</v>
      </c>
      <c r="C145" s="34"/>
      <c r="D145" s="34" t="s">
        <v>261</v>
      </c>
      <c r="E145" s="34" t="s">
        <v>258</v>
      </c>
      <c r="F145" s="1"/>
      <c r="G145" s="9"/>
      <c r="H145" s="9"/>
      <c r="I145" s="34" t="s">
        <v>258</v>
      </c>
      <c r="J145" s="103">
        <f>J146</f>
        <v>160</v>
      </c>
      <c r="K145" s="103"/>
      <c r="L145" s="103">
        <f t="shared" si="11"/>
        <v>172</v>
      </c>
      <c r="M145" s="103">
        <f t="shared" si="11"/>
        <v>184</v>
      </c>
      <c r="N145" s="103">
        <f t="shared" si="11"/>
        <v>160</v>
      </c>
      <c r="O145" s="103">
        <f t="shared" si="11"/>
        <v>160</v>
      </c>
      <c r="P145" s="123">
        <f t="shared" si="11"/>
        <v>160</v>
      </c>
    </row>
    <row r="146" spans="2:16" ht="53.25" hidden="1" customHeight="1" x14ac:dyDescent="0.2">
      <c r="B146" s="52" t="s">
        <v>249</v>
      </c>
      <c r="C146" s="34"/>
      <c r="D146" s="34" t="s">
        <v>261</v>
      </c>
      <c r="E146" s="34" t="s">
        <v>258</v>
      </c>
      <c r="F146" s="34" t="s">
        <v>248</v>
      </c>
      <c r="G146" s="131"/>
      <c r="H146" s="131"/>
      <c r="I146" s="34" t="s">
        <v>258</v>
      </c>
      <c r="J146" s="51">
        <f>J147</f>
        <v>160</v>
      </c>
      <c r="K146" s="51"/>
      <c r="L146" s="51">
        <f t="shared" si="11"/>
        <v>172</v>
      </c>
      <c r="M146" s="51">
        <f t="shared" si="11"/>
        <v>184</v>
      </c>
      <c r="N146" s="51">
        <f t="shared" si="11"/>
        <v>160</v>
      </c>
      <c r="O146" s="51">
        <f t="shared" si="11"/>
        <v>160</v>
      </c>
      <c r="P146" s="51">
        <f t="shared" si="11"/>
        <v>160</v>
      </c>
    </row>
    <row r="147" spans="2:16" ht="64.5" hidden="1" thickBot="1" x14ac:dyDescent="0.25">
      <c r="B147" s="157" t="s">
        <v>340</v>
      </c>
      <c r="C147" s="34"/>
      <c r="D147" s="34" t="s">
        <v>261</v>
      </c>
      <c r="E147" s="34" t="s">
        <v>258</v>
      </c>
      <c r="F147" s="34" t="s">
        <v>339</v>
      </c>
      <c r="G147" s="9"/>
      <c r="H147" s="9"/>
      <c r="I147" s="34" t="s">
        <v>258</v>
      </c>
      <c r="J147" s="103">
        <f>J150</f>
        <v>160</v>
      </c>
      <c r="K147" s="103"/>
      <c r="L147" s="103">
        <f>L150</f>
        <v>172</v>
      </c>
      <c r="M147" s="103">
        <f>M150</f>
        <v>184</v>
      </c>
      <c r="N147" s="103">
        <f>N150</f>
        <v>160</v>
      </c>
      <c r="O147" s="103">
        <f>O150</f>
        <v>160</v>
      </c>
      <c r="P147" s="123">
        <f>P150</f>
        <v>160</v>
      </c>
    </row>
    <row r="148" spans="2:16" ht="75" hidden="1" customHeight="1" x14ac:dyDescent="0.2">
      <c r="B148" s="90" t="s">
        <v>266</v>
      </c>
      <c r="C148" s="34"/>
      <c r="D148" s="34" t="s">
        <v>261</v>
      </c>
      <c r="E148" s="34" t="s">
        <v>258</v>
      </c>
      <c r="F148" s="9" t="s">
        <v>265</v>
      </c>
      <c r="G148" s="9"/>
      <c r="H148" s="9"/>
      <c r="I148" s="34" t="s">
        <v>258</v>
      </c>
      <c r="J148" s="103"/>
      <c r="K148" s="103"/>
      <c r="L148" s="103"/>
      <c r="M148" s="103"/>
      <c r="N148" s="103"/>
      <c r="O148" s="103"/>
      <c r="P148" s="123"/>
    </row>
    <row r="149" spans="2:16" ht="16.149999999999999" hidden="1" customHeight="1" x14ac:dyDescent="0.2">
      <c r="B149" s="195" t="s">
        <v>16</v>
      </c>
      <c r="C149" s="34"/>
      <c r="D149" s="34" t="s">
        <v>261</v>
      </c>
      <c r="E149" s="34" t="s">
        <v>258</v>
      </c>
      <c r="F149" s="9" t="s">
        <v>265</v>
      </c>
      <c r="G149" s="9" t="s">
        <v>1</v>
      </c>
      <c r="H149" s="9"/>
      <c r="I149" s="34" t="s">
        <v>258</v>
      </c>
      <c r="J149" s="103"/>
      <c r="K149" s="103"/>
      <c r="L149" s="103"/>
      <c r="M149" s="103"/>
      <c r="N149" s="103"/>
      <c r="O149" s="103"/>
      <c r="P149" s="123"/>
    </row>
    <row r="150" spans="2:16" ht="77.25" hidden="1" customHeight="1" x14ac:dyDescent="0.2">
      <c r="B150" s="49" t="s">
        <v>338</v>
      </c>
      <c r="C150" s="34"/>
      <c r="D150" s="34" t="s">
        <v>261</v>
      </c>
      <c r="E150" s="34" t="s">
        <v>258</v>
      </c>
      <c r="F150" s="9" t="s">
        <v>337</v>
      </c>
      <c r="G150" s="9"/>
      <c r="H150" s="9"/>
      <c r="I150" s="34" t="s">
        <v>258</v>
      </c>
      <c r="J150" s="103">
        <f>J151</f>
        <v>160</v>
      </c>
      <c r="K150" s="103"/>
      <c r="L150" s="103">
        <f>L151</f>
        <v>172</v>
      </c>
      <c r="M150" s="103">
        <f>M151</f>
        <v>184</v>
      </c>
      <c r="N150" s="103">
        <f>N151</f>
        <v>160</v>
      </c>
      <c r="O150" s="103">
        <f>O151</f>
        <v>160</v>
      </c>
      <c r="P150" s="123">
        <f>P151</f>
        <v>160</v>
      </c>
    </row>
    <row r="151" spans="2:16" ht="16.899999999999999" hidden="1" customHeight="1" x14ac:dyDescent="0.2">
      <c r="B151" s="195" t="s">
        <v>16</v>
      </c>
      <c r="C151" s="34"/>
      <c r="D151" s="34" t="s">
        <v>261</v>
      </c>
      <c r="E151" s="34" t="s">
        <v>258</v>
      </c>
      <c r="F151" s="9" t="s">
        <v>337</v>
      </c>
      <c r="G151" s="9" t="s">
        <v>1</v>
      </c>
      <c r="H151" s="9"/>
      <c r="I151" s="34" t="s">
        <v>258</v>
      </c>
      <c r="J151" s="103">
        <v>160</v>
      </c>
      <c r="K151" s="103"/>
      <c r="L151" s="103">
        <v>172</v>
      </c>
      <c r="M151" s="103">
        <v>184</v>
      </c>
      <c r="N151" s="103">
        <v>160</v>
      </c>
      <c r="O151" s="103">
        <v>160</v>
      </c>
      <c r="P151" s="123">
        <v>160</v>
      </c>
    </row>
    <row r="152" spans="2:16" ht="15" hidden="1" thickBot="1" x14ac:dyDescent="0.25">
      <c r="B152" s="194" t="s">
        <v>336</v>
      </c>
      <c r="C152" s="193"/>
      <c r="D152" s="193" t="s">
        <v>242</v>
      </c>
      <c r="E152" s="193"/>
      <c r="F152" s="193"/>
      <c r="G152" s="193"/>
      <c r="H152" s="193"/>
      <c r="I152" s="193"/>
      <c r="J152" s="198">
        <f>J153+J160</f>
        <v>7152.5</v>
      </c>
      <c r="K152" s="198"/>
      <c r="L152" s="198">
        <f>L153+L160</f>
        <v>7583.5</v>
      </c>
      <c r="M152" s="198">
        <f>M153+M160</f>
        <v>8198.5</v>
      </c>
      <c r="N152" s="198">
        <f>N153+N160</f>
        <v>7152.5</v>
      </c>
      <c r="O152" s="198">
        <f>O153+O160</f>
        <v>7152.5</v>
      </c>
      <c r="P152" s="353">
        <f>P153+P160</f>
        <v>7152.5</v>
      </c>
    </row>
    <row r="153" spans="2:16" ht="13.5" hidden="1" thickBot="1" x14ac:dyDescent="0.25">
      <c r="B153" s="52" t="s">
        <v>87</v>
      </c>
      <c r="C153" s="34"/>
      <c r="D153" s="34" t="s">
        <v>242</v>
      </c>
      <c r="E153" s="34" t="s">
        <v>85</v>
      </c>
      <c r="F153" s="34"/>
      <c r="G153" s="34"/>
      <c r="H153" s="34"/>
      <c r="I153" s="34" t="s">
        <v>85</v>
      </c>
      <c r="J153" s="101">
        <f>J154</f>
        <v>5947</v>
      </c>
      <c r="K153" s="101"/>
      <c r="L153" s="101">
        <f t="shared" ref="L153:P155" si="12">L154</f>
        <v>6305</v>
      </c>
      <c r="M153" s="101">
        <f t="shared" si="12"/>
        <v>6960</v>
      </c>
      <c r="N153" s="101">
        <f t="shared" si="12"/>
        <v>5947</v>
      </c>
      <c r="O153" s="101">
        <f t="shared" si="12"/>
        <v>5947</v>
      </c>
      <c r="P153" s="125">
        <f t="shared" si="12"/>
        <v>5947</v>
      </c>
    </row>
    <row r="154" spans="2:16" ht="55.5" hidden="1" customHeight="1" x14ac:dyDescent="0.2">
      <c r="B154" s="52" t="s">
        <v>249</v>
      </c>
      <c r="C154" s="34"/>
      <c r="D154" s="34" t="s">
        <v>242</v>
      </c>
      <c r="E154" s="34" t="s">
        <v>85</v>
      </c>
      <c r="F154" s="34" t="s">
        <v>248</v>
      </c>
      <c r="G154" s="131"/>
      <c r="H154" s="131"/>
      <c r="I154" s="34" t="s">
        <v>85</v>
      </c>
      <c r="J154" s="51">
        <f>J155</f>
        <v>5947</v>
      </c>
      <c r="K154" s="51"/>
      <c r="L154" s="51">
        <f t="shared" si="12"/>
        <v>6305</v>
      </c>
      <c r="M154" s="51">
        <f t="shared" si="12"/>
        <v>6960</v>
      </c>
      <c r="N154" s="51">
        <f t="shared" si="12"/>
        <v>5947</v>
      </c>
      <c r="O154" s="51">
        <f t="shared" si="12"/>
        <v>5947</v>
      </c>
      <c r="P154" s="51">
        <f t="shared" si="12"/>
        <v>5947</v>
      </c>
    </row>
    <row r="155" spans="2:16" ht="83.45" hidden="1" customHeight="1" x14ac:dyDescent="0.2">
      <c r="B155" s="157" t="s">
        <v>335</v>
      </c>
      <c r="C155" s="9"/>
      <c r="D155" s="9" t="s">
        <v>242</v>
      </c>
      <c r="E155" s="9" t="s">
        <v>85</v>
      </c>
      <c r="F155" s="9" t="s">
        <v>334</v>
      </c>
      <c r="G155" s="9"/>
      <c r="H155" s="9"/>
      <c r="I155" s="9" t="s">
        <v>85</v>
      </c>
      <c r="J155" s="93">
        <f>J156</f>
        <v>5947</v>
      </c>
      <c r="K155" s="93"/>
      <c r="L155" s="93">
        <f t="shared" si="12"/>
        <v>6305</v>
      </c>
      <c r="M155" s="93">
        <f t="shared" si="12"/>
        <v>6960</v>
      </c>
      <c r="N155" s="93">
        <f t="shared" si="12"/>
        <v>5947</v>
      </c>
      <c r="O155" s="93">
        <f t="shared" si="12"/>
        <v>5947</v>
      </c>
      <c r="P155" s="123">
        <f t="shared" si="12"/>
        <v>5947</v>
      </c>
    </row>
    <row r="156" spans="2:16" ht="64.5" hidden="1" thickBot="1" x14ac:dyDescent="0.25">
      <c r="B156" s="49" t="s">
        <v>333</v>
      </c>
      <c r="C156" s="9"/>
      <c r="D156" s="9" t="s">
        <v>242</v>
      </c>
      <c r="E156" s="9" t="s">
        <v>85</v>
      </c>
      <c r="F156" s="9" t="s">
        <v>332</v>
      </c>
      <c r="G156" s="9"/>
      <c r="H156" s="9"/>
      <c r="I156" s="9" t="s">
        <v>85</v>
      </c>
      <c r="J156" s="93">
        <f>J157+J158+J159</f>
        <v>5947</v>
      </c>
      <c r="K156" s="93"/>
      <c r="L156" s="93">
        <f>L157+L158+L159</f>
        <v>6305</v>
      </c>
      <c r="M156" s="93">
        <f>M157+M158+M159</f>
        <v>6960</v>
      </c>
      <c r="N156" s="93">
        <f>N157+N158+N159</f>
        <v>5947</v>
      </c>
      <c r="O156" s="93">
        <f>O157+O158+O159</f>
        <v>5947</v>
      </c>
      <c r="P156" s="123">
        <f>P157+P158+P159</f>
        <v>5947</v>
      </c>
    </row>
    <row r="157" spans="2:16" ht="13.5" hidden="1" thickBot="1" x14ac:dyDescent="0.25">
      <c r="B157" s="195" t="s">
        <v>252</v>
      </c>
      <c r="C157" s="9"/>
      <c r="D157" s="9" t="s">
        <v>242</v>
      </c>
      <c r="E157" s="9" t="s">
        <v>85</v>
      </c>
      <c r="F157" s="9" t="s">
        <v>332</v>
      </c>
      <c r="G157" s="9" t="s">
        <v>251</v>
      </c>
      <c r="H157" s="9"/>
      <c r="I157" s="9" t="s">
        <v>85</v>
      </c>
      <c r="J157" s="166">
        <v>4171.2870000000003</v>
      </c>
      <c r="K157" s="166"/>
      <c r="L157" s="93">
        <v>5305.1139999999996</v>
      </c>
      <c r="M157" s="93">
        <v>6631.482</v>
      </c>
      <c r="N157" s="166">
        <v>4171.2870000000003</v>
      </c>
      <c r="O157" s="166">
        <v>4171.2870000000003</v>
      </c>
      <c r="P157" s="123">
        <v>4171.2870000000003</v>
      </c>
    </row>
    <row r="158" spans="2:16" ht="13.5" hidden="1" thickBot="1" x14ac:dyDescent="0.25">
      <c r="B158" s="195" t="s">
        <v>16</v>
      </c>
      <c r="C158" s="9"/>
      <c r="D158" s="9" t="s">
        <v>242</v>
      </c>
      <c r="E158" s="9" t="s">
        <v>85</v>
      </c>
      <c r="F158" s="9" t="s">
        <v>332</v>
      </c>
      <c r="G158" s="9" t="s">
        <v>1</v>
      </c>
      <c r="H158" s="9"/>
      <c r="I158" s="9" t="s">
        <v>85</v>
      </c>
      <c r="J158" s="93">
        <f>1775.713-0.713</f>
        <v>1775</v>
      </c>
      <c r="K158" s="93"/>
      <c r="L158" s="93">
        <f>999.886-0.886</f>
        <v>999</v>
      </c>
      <c r="M158" s="93">
        <v>328</v>
      </c>
      <c r="N158" s="93">
        <f>1775.713-0.713</f>
        <v>1775</v>
      </c>
      <c r="O158" s="93">
        <f>1775.713-0.713</f>
        <v>1775</v>
      </c>
      <c r="P158" s="123">
        <f>1775.713-0.713</f>
        <v>1775</v>
      </c>
    </row>
    <row r="159" spans="2:16" ht="13.5" hidden="1" thickBot="1" x14ac:dyDescent="0.25">
      <c r="B159" s="195" t="s">
        <v>94</v>
      </c>
      <c r="C159" s="9"/>
      <c r="D159" s="9" t="s">
        <v>242</v>
      </c>
      <c r="E159" s="9" t="s">
        <v>85</v>
      </c>
      <c r="F159" s="9" t="s">
        <v>332</v>
      </c>
      <c r="G159" s="9" t="s">
        <v>91</v>
      </c>
      <c r="H159" s="9"/>
      <c r="I159" s="9" t="s">
        <v>85</v>
      </c>
      <c r="J159" s="103">
        <v>0.71299999999999997</v>
      </c>
      <c r="K159" s="103"/>
      <c r="L159" s="103">
        <v>0.88600000000000001</v>
      </c>
      <c r="M159" s="103">
        <v>0.51800000000000002</v>
      </c>
      <c r="N159" s="103">
        <v>0.71299999999999997</v>
      </c>
      <c r="O159" s="103">
        <v>0.71299999999999997</v>
      </c>
      <c r="P159" s="123">
        <v>0.71299999999999997</v>
      </c>
    </row>
    <row r="160" spans="2:16" ht="30.75" hidden="1" customHeight="1" x14ac:dyDescent="0.2">
      <c r="B160" s="52" t="s">
        <v>240</v>
      </c>
      <c r="C160" s="34"/>
      <c r="D160" s="34" t="s">
        <v>242</v>
      </c>
      <c r="E160" s="34" t="s">
        <v>238</v>
      </c>
      <c r="F160" s="9"/>
      <c r="G160" s="9"/>
      <c r="H160" s="9"/>
      <c r="I160" s="34" t="s">
        <v>238</v>
      </c>
      <c r="J160" s="101">
        <f>J161</f>
        <v>1205.5</v>
      </c>
      <c r="K160" s="101"/>
      <c r="L160" s="101">
        <f t="shared" ref="L160:P163" si="13">L161</f>
        <v>1278.5</v>
      </c>
      <c r="M160" s="101">
        <f t="shared" si="13"/>
        <v>1238.5</v>
      </c>
      <c r="N160" s="101">
        <f t="shared" si="13"/>
        <v>1205.5</v>
      </c>
      <c r="O160" s="101">
        <f t="shared" si="13"/>
        <v>1205.5</v>
      </c>
      <c r="P160" s="125">
        <f t="shared" si="13"/>
        <v>1205.5</v>
      </c>
    </row>
    <row r="161" spans="2:24" ht="39.6" hidden="1" customHeight="1" x14ac:dyDescent="0.2">
      <c r="B161" s="52" t="s">
        <v>249</v>
      </c>
      <c r="C161" s="34"/>
      <c r="D161" s="34" t="s">
        <v>242</v>
      </c>
      <c r="E161" s="34" t="s">
        <v>238</v>
      </c>
      <c r="F161" s="34" t="s">
        <v>248</v>
      </c>
      <c r="G161" s="131"/>
      <c r="H161" s="131"/>
      <c r="I161" s="34" t="s">
        <v>238</v>
      </c>
      <c r="J161" s="51">
        <f>J162</f>
        <v>1205.5</v>
      </c>
      <c r="K161" s="51"/>
      <c r="L161" s="51">
        <f t="shared" si="13"/>
        <v>1278.5</v>
      </c>
      <c r="M161" s="51">
        <f t="shared" si="13"/>
        <v>1238.5</v>
      </c>
      <c r="N161" s="51">
        <f t="shared" si="13"/>
        <v>1205.5</v>
      </c>
      <c r="O161" s="51">
        <f t="shared" si="13"/>
        <v>1205.5</v>
      </c>
      <c r="P161" s="51">
        <f t="shared" si="13"/>
        <v>1205.5</v>
      </c>
    </row>
    <row r="162" spans="2:24" ht="85.9" hidden="1" customHeight="1" x14ac:dyDescent="0.2">
      <c r="B162" s="157" t="s">
        <v>331</v>
      </c>
      <c r="C162" s="9"/>
      <c r="D162" s="9" t="s">
        <v>242</v>
      </c>
      <c r="E162" s="9" t="s">
        <v>238</v>
      </c>
      <c r="F162" s="9" t="s">
        <v>330</v>
      </c>
      <c r="G162" s="9"/>
      <c r="H162" s="9"/>
      <c r="I162" s="9" t="s">
        <v>238</v>
      </c>
      <c r="J162" s="93">
        <f>J163</f>
        <v>1205.5</v>
      </c>
      <c r="K162" s="93"/>
      <c r="L162" s="93">
        <f t="shared" si="13"/>
        <v>1278.5</v>
      </c>
      <c r="M162" s="93">
        <f t="shared" si="13"/>
        <v>1238.5</v>
      </c>
      <c r="N162" s="93">
        <f t="shared" si="13"/>
        <v>1205.5</v>
      </c>
      <c r="O162" s="93">
        <f t="shared" si="13"/>
        <v>1205.5</v>
      </c>
      <c r="P162" s="123">
        <f t="shared" si="13"/>
        <v>1205.5</v>
      </c>
    </row>
    <row r="163" spans="2:24" ht="64.5" hidden="1" thickBot="1" x14ac:dyDescent="0.25">
      <c r="B163" s="49" t="s">
        <v>329</v>
      </c>
      <c r="C163" s="9"/>
      <c r="D163" s="9" t="s">
        <v>242</v>
      </c>
      <c r="E163" s="9" t="s">
        <v>238</v>
      </c>
      <c r="F163" s="9" t="s">
        <v>328</v>
      </c>
      <c r="G163" s="9"/>
      <c r="H163" s="9"/>
      <c r="I163" s="9" t="s">
        <v>238</v>
      </c>
      <c r="J163" s="93">
        <f>J164</f>
        <v>1205.5</v>
      </c>
      <c r="K163" s="93"/>
      <c r="L163" s="93">
        <f t="shared" si="13"/>
        <v>1278.5</v>
      </c>
      <c r="M163" s="93">
        <f t="shared" si="13"/>
        <v>1238.5</v>
      </c>
      <c r="N163" s="93">
        <f t="shared" si="13"/>
        <v>1205.5</v>
      </c>
      <c r="O163" s="93">
        <f t="shared" si="13"/>
        <v>1205.5</v>
      </c>
      <c r="P163" s="123">
        <f t="shared" si="13"/>
        <v>1205.5</v>
      </c>
    </row>
    <row r="164" spans="2:24" ht="13.5" hidden="1" thickBot="1" x14ac:dyDescent="0.25">
      <c r="B164" s="195" t="s">
        <v>16</v>
      </c>
      <c r="C164" s="9"/>
      <c r="D164" s="9" t="s">
        <v>242</v>
      </c>
      <c r="E164" s="9" t="s">
        <v>238</v>
      </c>
      <c r="F164" s="9" t="s">
        <v>328</v>
      </c>
      <c r="G164" s="9" t="s">
        <v>1</v>
      </c>
      <c r="H164" s="9"/>
      <c r="I164" s="9" t="s">
        <v>238</v>
      </c>
      <c r="J164" s="93">
        <v>1205.5</v>
      </c>
      <c r="K164" s="93"/>
      <c r="L164" s="93">
        <v>1278.5</v>
      </c>
      <c r="M164" s="93">
        <v>1238.5</v>
      </c>
      <c r="N164" s="93">
        <v>1205.5</v>
      </c>
      <c r="O164" s="93">
        <v>1205.5</v>
      </c>
      <c r="P164" s="123">
        <v>1205.5</v>
      </c>
    </row>
    <row r="165" spans="2:24" s="162" customFormat="1" ht="64.5" hidden="1" thickBot="1" x14ac:dyDescent="0.3">
      <c r="B165" s="164" t="s">
        <v>243</v>
      </c>
      <c r="C165" s="33"/>
      <c r="D165" s="33" t="s">
        <v>242</v>
      </c>
      <c r="E165" s="9" t="s">
        <v>238</v>
      </c>
      <c r="F165" s="33" t="s">
        <v>241</v>
      </c>
      <c r="G165" s="31"/>
      <c r="H165" s="31"/>
      <c r="I165" s="9" t="s">
        <v>238</v>
      </c>
      <c r="J165" s="103"/>
      <c r="K165" s="103"/>
      <c r="L165" s="103"/>
      <c r="M165" s="103"/>
      <c r="N165" s="103"/>
      <c r="O165" s="103"/>
      <c r="P165" s="123"/>
      <c r="Q165" s="163"/>
      <c r="R165" s="163"/>
      <c r="S165" s="163"/>
      <c r="T165" s="163"/>
      <c r="U165" s="163"/>
      <c r="V165" s="163"/>
      <c r="W165" s="163"/>
      <c r="X165" s="163"/>
    </row>
    <row r="166" spans="2:24" ht="15" hidden="1" thickBot="1" x14ac:dyDescent="0.25">
      <c r="B166" s="194" t="s">
        <v>327</v>
      </c>
      <c r="C166" s="193"/>
      <c r="D166" s="193" t="s">
        <v>44</v>
      </c>
      <c r="E166" s="193"/>
      <c r="F166" s="193"/>
      <c r="G166" s="193"/>
      <c r="H166" s="193"/>
      <c r="I166" s="193"/>
      <c r="J166" s="197">
        <f>J167+J170</f>
        <v>412.5</v>
      </c>
      <c r="K166" s="197"/>
      <c r="L166" s="197">
        <f>L167+L170</f>
        <v>412.5</v>
      </c>
      <c r="M166" s="197">
        <f>M167+M170</f>
        <v>412.5</v>
      </c>
      <c r="N166" s="197">
        <f>N167+N170</f>
        <v>412.5</v>
      </c>
      <c r="O166" s="197">
        <f>O167+O170</f>
        <v>412.5</v>
      </c>
      <c r="P166" s="355">
        <f>P167+P170</f>
        <v>412.5</v>
      </c>
    </row>
    <row r="167" spans="2:24" ht="13.5" hidden="1" thickBot="1" x14ac:dyDescent="0.25">
      <c r="B167" s="126" t="s">
        <v>79</v>
      </c>
      <c r="C167" s="89"/>
      <c r="D167" s="34" t="s">
        <v>44</v>
      </c>
      <c r="E167" s="34" t="s">
        <v>76</v>
      </c>
      <c r="F167" s="89"/>
      <c r="G167" s="89"/>
      <c r="H167" s="89"/>
      <c r="I167" s="34" t="s">
        <v>76</v>
      </c>
      <c r="J167" s="78">
        <f>J168</f>
        <v>240.5</v>
      </c>
      <c r="K167" s="78"/>
      <c r="L167" s="78">
        <f t="shared" ref="L167:P168" si="14">L168</f>
        <v>240.5</v>
      </c>
      <c r="M167" s="78">
        <f t="shared" si="14"/>
        <v>240.5</v>
      </c>
      <c r="N167" s="78">
        <f t="shared" si="14"/>
        <v>240.5</v>
      </c>
      <c r="O167" s="78">
        <f t="shared" si="14"/>
        <v>240.5</v>
      </c>
      <c r="P167" s="97">
        <f t="shared" si="14"/>
        <v>240.5</v>
      </c>
    </row>
    <row r="168" spans="2:24" ht="21" hidden="1" customHeight="1" x14ac:dyDescent="0.2">
      <c r="B168" s="90" t="s">
        <v>326</v>
      </c>
      <c r="C168" s="89"/>
      <c r="D168" s="9" t="s">
        <v>44</v>
      </c>
      <c r="E168" s="9" t="s">
        <v>76</v>
      </c>
      <c r="F168" s="77">
        <v>9900308</v>
      </c>
      <c r="G168" s="89"/>
      <c r="H168" s="89"/>
      <c r="I168" s="9" t="s">
        <v>76</v>
      </c>
      <c r="J168" s="7">
        <f>J169</f>
        <v>240.5</v>
      </c>
      <c r="K168" s="7"/>
      <c r="L168" s="7">
        <f t="shared" si="14"/>
        <v>240.5</v>
      </c>
      <c r="M168" s="7">
        <f t="shared" si="14"/>
        <v>240.5</v>
      </c>
      <c r="N168" s="7">
        <f t="shared" si="14"/>
        <v>240.5</v>
      </c>
      <c r="O168" s="7">
        <f t="shared" si="14"/>
        <v>240.5</v>
      </c>
      <c r="P168" s="354">
        <f t="shared" si="14"/>
        <v>240.5</v>
      </c>
    </row>
    <row r="169" spans="2:24" ht="21" hidden="1" customHeight="1" x14ac:dyDescent="0.2">
      <c r="B169" s="195" t="s">
        <v>46</v>
      </c>
      <c r="C169" s="89"/>
      <c r="D169" s="9" t="s">
        <v>44</v>
      </c>
      <c r="E169" s="9" t="s">
        <v>76</v>
      </c>
      <c r="F169" s="77">
        <v>9900308</v>
      </c>
      <c r="G169" s="33" t="s">
        <v>42</v>
      </c>
      <c r="H169" s="33"/>
      <c r="I169" s="9" t="s">
        <v>76</v>
      </c>
      <c r="J169" s="7">
        <v>240.5</v>
      </c>
      <c r="K169" s="7"/>
      <c r="L169" s="7">
        <v>240.5</v>
      </c>
      <c r="M169" s="7">
        <v>240.5</v>
      </c>
      <c r="N169" s="7">
        <v>240.5</v>
      </c>
      <c r="O169" s="7">
        <v>240.5</v>
      </c>
      <c r="P169" s="354">
        <v>240.5</v>
      </c>
    </row>
    <row r="170" spans="2:24" ht="13.5" hidden="1" thickBot="1" x14ac:dyDescent="0.25">
      <c r="B170" s="196" t="s">
        <v>45</v>
      </c>
      <c r="C170" s="34"/>
      <c r="D170" s="34" t="s">
        <v>44</v>
      </c>
      <c r="E170" s="34" t="s">
        <v>41</v>
      </c>
      <c r="F170" s="34"/>
      <c r="G170" s="9"/>
      <c r="H170" s="9"/>
      <c r="I170" s="34" t="s">
        <v>41</v>
      </c>
      <c r="J170" s="78">
        <f>J171</f>
        <v>172</v>
      </c>
      <c r="K170" s="78"/>
      <c r="L170" s="78">
        <f t="shared" ref="L170:P171" si="15">L171</f>
        <v>172</v>
      </c>
      <c r="M170" s="78">
        <f t="shared" si="15"/>
        <v>172</v>
      </c>
      <c r="N170" s="78">
        <f t="shared" si="15"/>
        <v>172</v>
      </c>
      <c r="O170" s="78">
        <f t="shared" si="15"/>
        <v>172</v>
      </c>
      <c r="P170" s="97">
        <f t="shared" si="15"/>
        <v>172</v>
      </c>
    </row>
    <row r="171" spans="2:24" ht="21" hidden="1" customHeight="1" x14ac:dyDescent="0.2">
      <c r="B171" s="70" t="s">
        <v>325</v>
      </c>
      <c r="C171" s="70"/>
      <c r="D171" s="9" t="s">
        <v>44</v>
      </c>
      <c r="E171" s="9" t="s">
        <v>41</v>
      </c>
      <c r="F171" s="77">
        <v>9901073</v>
      </c>
      <c r="G171" s="9"/>
      <c r="H171" s="9"/>
      <c r="I171" s="9" t="s">
        <v>41</v>
      </c>
      <c r="J171" s="7">
        <f>J172</f>
        <v>172</v>
      </c>
      <c r="K171" s="7"/>
      <c r="L171" s="7">
        <f t="shared" si="15"/>
        <v>172</v>
      </c>
      <c r="M171" s="7">
        <f t="shared" si="15"/>
        <v>172</v>
      </c>
      <c r="N171" s="7">
        <f t="shared" si="15"/>
        <v>172</v>
      </c>
      <c r="O171" s="7">
        <f t="shared" si="15"/>
        <v>172</v>
      </c>
      <c r="P171" s="354">
        <f t="shared" si="15"/>
        <v>172</v>
      </c>
    </row>
    <row r="172" spans="2:24" ht="21" hidden="1" customHeight="1" x14ac:dyDescent="0.2">
      <c r="B172" s="195" t="s">
        <v>46</v>
      </c>
      <c r="C172" s="70"/>
      <c r="D172" s="9" t="s">
        <v>44</v>
      </c>
      <c r="E172" s="9" t="s">
        <v>41</v>
      </c>
      <c r="F172" s="77">
        <v>9901073</v>
      </c>
      <c r="G172" s="9" t="s">
        <v>42</v>
      </c>
      <c r="H172" s="9"/>
      <c r="I172" s="9" t="s">
        <v>41</v>
      </c>
      <c r="J172" s="7">
        <v>172</v>
      </c>
      <c r="K172" s="7"/>
      <c r="L172" s="7">
        <v>172</v>
      </c>
      <c r="M172" s="7">
        <v>172</v>
      </c>
      <c r="N172" s="7">
        <v>172</v>
      </c>
      <c r="O172" s="7">
        <v>172</v>
      </c>
      <c r="P172" s="354">
        <v>172</v>
      </c>
    </row>
    <row r="173" spans="2:24" ht="15" hidden="1" thickBot="1" x14ac:dyDescent="0.25">
      <c r="B173" s="194" t="s">
        <v>324</v>
      </c>
      <c r="C173" s="193"/>
      <c r="D173" s="193" t="s">
        <v>288</v>
      </c>
      <c r="E173" s="193"/>
      <c r="F173" s="193"/>
      <c r="G173" s="193"/>
      <c r="H173" s="193"/>
      <c r="I173" s="193"/>
      <c r="J173" s="192">
        <f>J175</f>
        <v>3930</v>
      </c>
      <c r="K173" s="192"/>
      <c r="L173" s="192">
        <f>L175</f>
        <v>3930</v>
      </c>
      <c r="M173" s="192">
        <f>M175</f>
        <v>1185</v>
      </c>
      <c r="N173" s="192">
        <f>N175</f>
        <v>3930</v>
      </c>
      <c r="O173" s="192">
        <f>O175</f>
        <v>3930</v>
      </c>
      <c r="P173" s="355">
        <f>P175</f>
        <v>3930</v>
      </c>
    </row>
    <row r="174" spans="2:24" ht="24" hidden="1" customHeight="1" x14ac:dyDescent="0.2">
      <c r="B174" s="52" t="s">
        <v>64</v>
      </c>
      <c r="C174" s="9"/>
      <c r="D174" s="34" t="s">
        <v>288</v>
      </c>
      <c r="E174" s="34" t="s">
        <v>62</v>
      </c>
      <c r="F174" s="34"/>
      <c r="G174" s="34"/>
      <c r="H174" s="34"/>
      <c r="I174" s="34" t="s">
        <v>62</v>
      </c>
      <c r="J174" s="53">
        <f>J175</f>
        <v>3930</v>
      </c>
      <c r="K174" s="53"/>
      <c r="L174" s="53">
        <f>L175</f>
        <v>3930</v>
      </c>
      <c r="M174" s="53">
        <f>M175</f>
        <v>1185</v>
      </c>
      <c r="N174" s="53">
        <f>N175</f>
        <v>3930</v>
      </c>
      <c r="O174" s="53">
        <f>O175</f>
        <v>3930</v>
      </c>
      <c r="P174" s="354">
        <f>P175</f>
        <v>3930</v>
      </c>
    </row>
    <row r="175" spans="2:24" ht="58.5" hidden="1" customHeight="1" x14ac:dyDescent="0.2">
      <c r="B175" s="126" t="s">
        <v>323</v>
      </c>
      <c r="C175" s="9"/>
      <c r="D175" s="9" t="s">
        <v>288</v>
      </c>
      <c r="E175" s="9" t="s">
        <v>62</v>
      </c>
      <c r="F175" s="9" t="s">
        <v>322</v>
      </c>
      <c r="G175" s="175"/>
      <c r="H175" s="175"/>
      <c r="I175" s="9" t="s">
        <v>62</v>
      </c>
      <c r="J175" s="174">
        <f>J178+J182</f>
        <v>3930</v>
      </c>
      <c r="K175" s="174"/>
      <c r="L175" s="174">
        <f>L178+L182</f>
        <v>3930</v>
      </c>
      <c r="M175" s="174">
        <f>M178+M182</f>
        <v>1185</v>
      </c>
      <c r="N175" s="174">
        <f>N178+N182</f>
        <v>3930</v>
      </c>
      <c r="O175" s="174">
        <f>O178+O182</f>
        <v>3930</v>
      </c>
      <c r="P175" s="361">
        <f>P178+P182</f>
        <v>3930</v>
      </c>
    </row>
    <row r="176" spans="2:24" ht="64.5" hidden="1" thickBot="1" x14ac:dyDescent="0.25">
      <c r="B176" s="157" t="s">
        <v>303</v>
      </c>
      <c r="C176" s="9"/>
      <c r="D176" s="9" t="s">
        <v>288</v>
      </c>
      <c r="E176" s="9" t="s">
        <v>62</v>
      </c>
      <c r="F176" s="9" t="s">
        <v>302</v>
      </c>
      <c r="G176" s="9"/>
      <c r="H176" s="9"/>
      <c r="I176" s="9" t="s">
        <v>62</v>
      </c>
      <c r="J176" s="53"/>
      <c r="K176" s="53"/>
      <c r="L176" s="53"/>
      <c r="M176" s="53"/>
      <c r="N176" s="53"/>
      <c r="O176" s="53"/>
      <c r="P176" s="354"/>
    </row>
    <row r="177" spans="1:17" ht="64.5" hidden="1" thickBot="1" x14ac:dyDescent="0.25">
      <c r="B177" s="76" t="s">
        <v>301</v>
      </c>
      <c r="C177" s="9"/>
      <c r="D177" s="9" t="s">
        <v>288</v>
      </c>
      <c r="E177" s="9" t="s">
        <v>62</v>
      </c>
      <c r="F177" s="9" t="s">
        <v>300</v>
      </c>
      <c r="G177" s="9"/>
      <c r="H177" s="9"/>
      <c r="I177" s="9" t="s">
        <v>62</v>
      </c>
      <c r="J177" s="53"/>
      <c r="K177" s="53"/>
      <c r="L177" s="53"/>
      <c r="M177" s="53"/>
      <c r="N177" s="53"/>
      <c r="O177" s="53"/>
      <c r="P177" s="354"/>
    </row>
    <row r="178" spans="1:17" ht="64.5" hidden="1" thickBot="1" x14ac:dyDescent="0.25">
      <c r="B178" s="157" t="s">
        <v>321</v>
      </c>
      <c r="C178" s="9"/>
      <c r="D178" s="9" t="s">
        <v>288</v>
      </c>
      <c r="E178" s="9" t="s">
        <v>62</v>
      </c>
      <c r="F178" s="34" t="s">
        <v>298</v>
      </c>
      <c r="G178" s="9"/>
      <c r="H178" s="9"/>
      <c r="I178" s="9" t="s">
        <v>62</v>
      </c>
      <c r="J178" s="92">
        <f>J179</f>
        <v>3600</v>
      </c>
      <c r="K178" s="92"/>
      <c r="L178" s="92">
        <f t="shared" ref="L178:P179" si="16">L179</f>
        <v>3600</v>
      </c>
      <c r="M178" s="92">
        <f t="shared" si="16"/>
        <v>850</v>
      </c>
      <c r="N178" s="92">
        <f t="shared" si="16"/>
        <v>3600</v>
      </c>
      <c r="O178" s="92">
        <f t="shared" si="16"/>
        <v>3600</v>
      </c>
      <c r="P178" s="125">
        <f t="shared" si="16"/>
        <v>3600</v>
      </c>
    </row>
    <row r="179" spans="1:17" ht="80.45" hidden="1" customHeight="1" x14ac:dyDescent="0.2">
      <c r="B179" s="49" t="s">
        <v>320</v>
      </c>
      <c r="C179" s="9"/>
      <c r="D179" s="9" t="s">
        <v>288</v>
      </c>
      <c r="E179" s="9" t="s">
        <v>62</v>
      </c>
      <c r="F179" s="9" t="s">
        <v>294</v>
      </c>
      <c r="G179" s="9"/>
      <c r="H179" s="9"/>
      <c r="I179" s="9" t="s">
        <v>62</v>
      </c>
      <c r="J179" s="53">
        <f>J180</f>
        <v>3600</v>
      </c>
      <c r="K179" s="53"/>
      <c r="L179" s="53">
        <f t="shared" si="16"/>
        <v>3600</v>
      </c>
      <c r="M179" s="53">
        <f t="shared" si="16"/>
        <v>850</v>
      </c>
      <c r="N179" s="53">
        <f t="shared" si="16"/>
        <v>3600</v>
      </c>
      <c r="O179" s="53">
        <f t="shared" si="16"/>
        <v>3600</v>
      </c>
      <c r="P179" s="354">
        <f t="shared" si="16"/>
        <v>3600</v>
      </c>
    </row>
    <row r="180" spans="1:17" ht="13.5" hidden="1" thickBot="1" x14ac:dyDescent="0.25">
      <c r="B180" s="16" t="s">
        <v>16</v>
      </c>
      <c r="C180" s="9"/>
      <c r="D180" s="9" t="s">
        <v>288</v>
      </c>
      <c r="E180" s="9" t="s">
        <v>62</v>
      </c>
      <c r="F180" s="9" t="s">
        <v>294</v>
      </c>
      <c r="G180" s="9" t="s">
        <v>1</v>
      </c>
      <c r="H180" s="9"/>
      <c r="I180" s="9" t="s">
        <v>62</v>
      </c>
      <c r="J180" s="53">
        <v>3600</v>
      </c>
      <c r="K180" s="53"/>
      <c r="L180" s="53">
        <v>3600</v>
      </c>
      <c r="M180" s="53">
        <v>850</v>
      </c>
      <c r="N180" s="53">
        <v>3600</v>
      </c>
      <c r="O180" s="53">
        <v>3600</v>
      </c>
      <c r="P180" s="354">
        <v>3600</v>
      </c>
    </row>
    <row r="181" spans="1:17" ht="64.5" hidden="1" thickBot="1" x14ac:dyDescent="0.25">
      <c r="B181" s="76" t="s">
        <v>296</v>
      </c>
      <c r="C181" s="9"/>
      <c r="D181" s="9" t="s">
        <v>288</v>
      </c>
      <c r="E181" s="9" t="s">
        <v>62</v>
      </c>
      <c r="F181" s="9" t="s">
        <v>295</v>
      </c>
      <c r="G181" s="9"/>
      <c r="H181" s="9"/>
      <c r="I181" s="9" t="s">
        <v>62</v>
      </c>
      <c r="J181" s="7"/>
      <c r="K181" s="7"/>
      <c r="L181" s="7"/>
      <c r="M181" s="7"/>
      <c r="N181" s="7"/>
      <c r="O181" s="7"/>
      <c r="P181" s="354"/>
    </row>
    <row r="182" spans="1:17" ht="64.5" hidden="1" thickBot="1" x14ac:dyDescent="0.25">
      <c r="B182" s="191" t="s">
        <v>319</v>
      </c>
      <c r="C182" s="9"/>
      <c r="D182" s="9" t="s">
        <v>288</v>
      </c>
      <c r="E182" s="9" t="s">
        <v>62</v>
      </c>
      <c r="F182" s="34" t="s">
        <v>318</v>
      </c>
      <c r="G182" s="9"/>
      <c r="H182" s="9"/>
      <c r="I182" s="9" t="s">
        <v>62</v>
      </c>
      <c r="J182" s="78">
        <f>J183</f>
        <v>330</v>
      </c>
      <c r="K182" s="78"/>
      <c r="L182" s="78">
        <f>L183</f>
        <v>330</v>
      </c>
      <c r="M182" s="78">
        <f>M183</f>
        <v>335</v>
      </c>
      <c r="N182" s="78">
        <f>N183</f>
        <v>330</v>
      </c>
      <c r="O182" s="78">
        <f>O183</f>
        <v>330</v>
      </c>
      <c r="P182" s="97">
        <f>P183</f>
        <v>330</v>
      </c>
    </row>
    <row r="183" spans="1:17" ht="92.25" hidden="1" customHeight="1" x14ac:dyDescent="0.2">
      <c r="B183" s="76" t="s">
        <v>317</v>
      </c>
      <c r="C183" s="9"/>
      <c r="D183" s="9" t="s">
        <v>288</v>
      </c>
      <c r="E183" s="9" t="s">
        <v>62</v>
      </c>
      <c r="F183" s="9" t="s">
        <v>316</v>
      </c>
      <c r="G183" s="9"/>
      <c r="H183" s="9"/>
      <c r="I183" s="9" t="s">
        <v>62</v>
      </c>
      <c r="J183" s="7">
        <f>J184</f>
        <v>330</v>
      </c>
      <c r="K183" s="7"/>
      <c r="L183" s="7">
        <f>L184</f>
        <v>330</v>
      </c>
      <c r="M183" s="7">
        <v>335</v>
      </c>
      <c r="N183" s="7">
        <f>N184</f>
        <v>330</v>
      </c>
      <c r="O183" s="7">
        <f>O184</f>
        <v>330</v>
      </c>
      <c r="P183" s="354">
        <f>P184</f>
        <v>330</v>
      </c>
    </row>
    <row r="184" spans="1:17" ht="13.9" hidden="1" customHeight="1" x14ac:dyDescent="0.2">
      <c r="B184" s="16" t="s">
        <v>16</v>
      </c>
      <c r="C184" s="9"/>
      <c r="D184" s="9" t="s">
        <v>288</v>
      </c>
      <c r="E184" s="9" t="s">
        <v>62</v>
      </c>
      <c r="F184" s="9" t="s">
        <v>316</v>
      </c>
      <c r="G184" s="9" t="s">
        <v>1</v>
      </c>
      <c r="H184" s="9"/>
      <c r="I184" s="9" t="s">
        <v>62</v>
      </c>
      <c r="J184" s="7">
        <v>330</v>
      </c>
      <c r="K184" s="7"/>
      <c r="L184" s="7">
        <v>330</v>
      </c>
      <c r="M184" s="7">
        <v>330</v>
      </c>
      <c r="N184" s="7">
        <v>330</v>
      </c>
      <c r="O184" s="7">
        <v>330</v>
      </c>
      <c r="P184" s="354">
        <v>330</v>
      </c>
    </row>
    <row r="185" spans="1:17" ht="13.5" hidden="1" thickBot="1" x14ac:dyDescent="0.25"/>
    <row r="186" spans="1:17" ht="13.5" hidden="1" thickBot="1" x14ac:dyDescent="0.25"/>
    <row r="187" spans="1:17" ht="13.5" hidden="1" thickBot="1" x14ac:dyDescent="0.25"/>
    <row r="188" spans="1:17" ht="47.25" x14ac:dyDescent="0.2">
      <c r="A188" s="190"/>
      <c r="B188" s="189" t="s">
        <v>315</v>
      </c>
      <c r="C188" s="188"/>
      <c r="D188" s="187"/>
      <c r="E188" s="187"/>
      <c r="F188" s="186" t="s">
        <v>314</v>
      </c>
      <c r="G188" s="186" t="s">
        <v>313</v>
      </c>
      <c r="H188" s="186" t="s">
        <v>766</v>
      </c>
      <c r="I188" s="186" t="s">
        <v>767</v>
      </c>
      <c r="J188" s="183" t="s">
        <v>312</v>
      </c>
      <c r="K188" s="185"/>
      <c r="L188" s="184" t="s">
        <v>311</v>
      </c>
      <c r="M188" s="184" t="s">
        <v>310</v>
      </c>
      <c r="N188" s="183" t="s">
        <v>309</v>
      </c>
      <c r="O188" s="183" t="s">
        <v>779</v>
      </c>
      <c r="P188" s="363" t="s">
        <v>835</v>
      </c>
    </row>
    <row r="189" spans="1:17" ht="15.75" x14ac:dyDescent="0.2">
      <c r="A189" s="32"/>
      <c r="B189" s="182" t="s">
        <v>306</v>
      </c>
      <c r="C189" s="179"/>
      <c r="D189" s="178"/>
      <c r="E189" s="178"/>
      <c r="F189" s="94"/>
      <c r="G189" s="94"/>
      <c r="H189" s="94"/>
      <c r="I189" s="94"/>
      <c r="J189" s="181">
        <f>J190+J317</f>
        <v>72325.900000000009</v>
      </c>
      <c r="K189" s="177"/>
      <c r="L189" s="176">
        <f>L190+L317</f>
        <v>70391</v>
      </c>
      <c r="M189" s="176">
        <f>M190+M317</f>
        <v>70022.100000000006</v>
      </c>
      <c r="N189" s="181">
        <f>N190+N317</f>
        <v>101533.09999999999</v>
      </c>
      <c r="O189" s="181">
        <f>O190+O317</f>
        <v>103129.439</v>
      </c>
      <c r="P189" s="180">
        <f>P190+P317</f>
        <v>105256.977</v>
      </c>
    </row>
    <row r="190" spans="1:17" ht="15.75" x14ac:dyDescent="0.2">
      <c r="A190" s="32"/>
      <c r="B190" s="129" t="s">
        <v>305</v>
      </c>
      <c r="C190" s="179"/>
      <c r="D190" s="178"/>
      <c r="E190" s="178"/>
      <c r="F190" s="94"/>
      <c r="G190" s="94"/>
      <c r="H190" s="94"/>
      <c r="I190" s="94"/>
      <c r="J190" s="176">
        <f>J191+J204+J215+J240+J260+J284+J290+J307</f>
        <v>25287.312000000002</v>
      </c>
      <c r="K190" s="177"/>
      <c r="L190" s="176">
        <f>L191+L204+L215+L240+L260+L284+L290+L307</f>
        <v>42242.735000000001</v>
      </c>
      <c r="M190" s="176">
        <f>M191+M204+M215+M240+M260+M284+M290+M307</f>
        <v>40917.551999999996</v>
      </c>
      <c r="N190" s="176">
        <f>N307+N299+N290+N284+N260+N240+N215+N204+N191</f>
        <v>69692.387999999992</v>
      </c>
      <c r="O190" s="176">
        <f>O307+O299+O290+O284+O260+O240+O215+O204+O191</f>
        <v>73405.188999999998</v>
      </c>
      <c r="P190" s="180">
        <f>P307+P299+P290+P284+P260+P240+P215+P204+P191</f>
        <v>74422.180999999997</v>
      </c>
    </row>
    <row r="191" spans="1:17" ht="48.75" customHeight="1" x14ac:dyDescent="0.2">
      <c r="A191" s="91">
        <v>1</v>
      </c>
      <c r="B191" s="126" t="s">
        <v>898</v>
      </c>
      <c r="C191" s="9"/>
      <c r="D191" s="9" t="s">
        <v>288</v>
      </c>
      <c r="E191" s="9" t="s">
        <v>62</v>
      </c>
      <c r="F191" s="34" t="s">
        <v>304</v>
      </c>
      <c r="G191" s="175"/>
      <c r="H191" s="175"/>
      <c r="I191" s="9"/>
      <c r="J191" s="173">
        <f>J194+J199</f>
        <v>330</v>
      </c>
      <c r="K191" s="174"/>
      <c r="L191" s="174">
        <f>L194+L199</f>
        <v>3930</v>
      </c>
      <c r="M191" s="174">
        <f>M194+M199</f>
        <v>1185</v>
      </c>
      <c r="N191" s="173">
        <f>N194+N199</f>
        <v>400</v>
      </c>
      <c r="O191" s="173">
        <f>O194+O199</f>
        <v>550</v>
      </c>
      <c r="P191" s="646">
        <f>P194+P199</f>
        <v>600</v>
      </c>
      <c r="Q191" s="172"/>
    </row>
    <row r="192" spans="1:17" ht="63.75" hidden="1" x14ac:dyDescent="0.2">
      <c r="A192" s="32"/>
      <c r="B192" s="157" t="s">
        <v>303</v>
      </c>
      <c r="C192" s="9"/>
      <c r="D192" s="9" t="s">
        <v>288</v>
      </c>
      <c r="E192" s="9" t="s">
        <v>62</v>
      </c>
      <c r="F192" s="9" t="s">
        <v>302</v>
      </c>
      <c r="G192" s="9"/>
      <c r="H192" s="9"/>
      <c r="I192" s="9"/>
      <c r="J192" s="53"/>
      <c r="K192" s="53"/>
      <c r="L192" s="53"/>
      <c r="M192" s="53"/>
      <c r="N192" s="53"/>
      <c r="O192" s="53"/>
      <c r="P192" s="364"/>
    </row>
    <row r="193" spans="1:24" ht="63.75" hidden="1" x14ac:dyDescent="0.2">
      <c r="A193" s="32"/>
      <c r="B193" s="49" t="s">
        <v>301</v>
      </c>
      <c r="C193" s="9"/>
      <c r="D193" s="9" t="s">
        <v>288</v>
      </c>
      <c r="E193" s="9" t="s">
        <v>62</v>
      </c>
      <c r="F193" s="9" t="s">
        <v>300</v>
      </c>
      <c r="G193" s="9"/>
      <c r="H193" s="9"/>
      <c r="I193" s="9"/>
      <c r="J193" s="53"/>
      <c r="K193" s="53"/>
      <c r="L193" s="53"/>
      <c r="M193" s="53"/>
      <c r="N193" s="53"/>
      <c r="O193" s="53"/>
      <c r="P193" s="364"/>
    </row>
    <row r="194" spans="1:24" ht="63.75" hidden="1" x14ac:dyDescent="0.25">
      <c r="A194" s="32"/>
      <c r="B194" s="157" t="s">
        <v>299</v>
      </c>
      <c r="C194" s="9"/>
      <c r="D194" s="9" t="s">
        <v>288</v>
      </c>
      <c r="E194" s="9" t="s">
        <v>62</v>
      </c>
      <c r="F194" s="34" t="s">
        <v>298</v>
      </c>
      <c r="G194" s="9"/>
      <c r="H194" s="9"/>
      <c r="I194" s="9"/>
      <c r="J194" s="92">
        <f>J195</f>
        <v>0</v>
      </c>
      <c r="K194" s="92"/>
      <c r="L194" s="92">
        <f t="shared" ref="L194:P195" si="17">L195</f>
        <v>3600</v>
      </c>
      <c r="M194" s="92">
        <f t="shared" si="17"/>
        <v>850</v>
      </c>
      <c r="N194" s="92">
        <f t="shared" si="17"/>
        <v>0</v>
      </c>
      <c r="O194" s="92">
        <f t="shared" si="17"/>
        <v>0</v>
      </c>
      <c r="P194" s="124">
        <f t="shared" si="17"/>
        <v>0</v>
      </c>
      <c r="Q194" s="171"/>
      <c r="R194" s="171"/>
      <c r="S194" s="171"/>
      <c r="T194" s="171"/>
    </row>
    <row r="195" spans="1:24" ht="63.75" hidden="1" x14ac:dyDescent="0.25">
      <c r="A195" s="32"/>
      <c r="B195" s="49" t="s">
        <v>297</v>
      </c>
      <c r="C195" s="9"/>
      <c r="D195" s="9" t="s">
        <v>288</v>
      </c>
      <c r="E195" s="9" t="s">
        <v>62</v>
      </c>
      <c r="F195" s="9" t="s">
        <v>294</v>
      </c>
      <c r="G195" s="9"/>
      <c r="H195" s="9"/>
      <c r="I195" s="9"/>
      <c r="J195" s="53">
        <f>J196</f>
        <v>0</v>
      </c>
      <c r="K195" s="53"/>
      <c r="L195" s="53">
        <f t="shared" si="17"/>
        <v>3600</v>
      </c>
      <c r="M195" s="53">
        <f t="shared" si="17"/>
        <v>850</v>
      </c>
      <c r="N195" s="53">
        <f t="shared" si="17"/>
        <v>0</v>
      </c>
      <c r="O195" s="53">
        <f t="shared" si="17"/>
        <v>0</v>
      </c>
      <c r="P195" s="364">
        <f t="shared" si="17"/>
        <v>0</v>
      </c>
      <c r="Q195" s="171"/>
      <c r="R195" s="171"/>
      <c r="S195" s="171"/>
      <c r="T195" s="171"/>
    </row>
    <row r="196" spans="1:24" ht="25.5" hidden="1" x14ac:dyDescent="0.25">
      <c r="A196" s="32"/>
      <c r="B196" s="15" t="s">
        <v>4</v>
      </c>
      <c r="C196" s="9"/>
      <c r="D196" s="9" t="s">
        <v>288</v>
      </c>
      <c r="E196" s="9" t="s">
        <v>62</v>
      </c>
      <c r="F196" s="9" t="s">
        <v>294</v>
      </c>
      <c r="G196" s="9" t="s">
        <v>1</v>
      </c>
      <c r="H196" s="9"/>
      <c r="I196" s="9"/>
      <c r="J196" s="53">
        <f>J198</f>
        <v>0</v>
      </c>
      <c r="K196" s="53"/>
      <c r="L196" s="53">
        <v>3600</v>
      </c>
      <c r="M196" s="53">
        <v>850</v>
      </c>
      <c r="N196" s="53">
        <f>N198</f>
        <v>0</v>
      </c>
      <c r="O196" s="53">
        <f>O198</f>
        <v>0</v>
      </c>
      <c r="P196" s="364">
        <f>P198</f>
        <v>0</v>
      </c>
      <c r="Q196" s="171"/>
      <c r="R196" s="171"/>
      <c r="S196" s="171"/>
      <c r="T196" s="171"/>
    </row>
    <row r="197" spans="1:24" ht="63.75" hidden="1" x14ac:dyDescent="0.25">
      <c r="A197" s="32"/>
      <c r="B197" s="49" t="s">
        <v>296</v>
      </c>
      <c r="C197" s="9"/>
      <c r="D197" s="9" t="s">
        <v>288</v>
      </c>
      <c r="E197" s="9" t="s">
        <v>62</v>
      </c>
      <c r="F197" s="9" t="s">
        <v>295</v>
      </c>
      <c r="G197" s="9"/>
      <c r="H197" s="9"/>
      <c r="I197" s="9" t="s">
        <v>62</v>
      </c>
      <c r="J197" s="7"/>
      <c r="K197" s="7"/>
      <c r="L197" s="7"/>
      <c r="M197" s="7"/>
      <c r="N197" s="7"/>
      <c r="O197" s="7"/>
      <c r="P197" s="364"/>
      <c r="Q197" s="171"/>
      <c r="R197" s="171"/>
      <c r="S197" s="171"/>
      <c r="T197" s="171"/>
    </row>
    <row r="198" spans="1:24" ht="15.75" hidden="1" x14ac:dyDescent="0.25">
      <c r="A198" s="32"/>
      <c r="B198" s="49" t="s">
        <v>64</v>
      </c>
      <c r="C198" s="9"/>
      <c r="D198" s="9"/>
      <c r="E198" s="9"/>
      <c r="F198" s="9" t="s">
        <v>294</v>
      </c>
      <c r="G198" s="9" t="s">
        <v>1</v>
      </c>
      <c r="H198" s="9"/>
      <c r="I198" s="9" t="s">
        <v>62</v>
      </c>
      <c r="J198" s="53"/>
      <c r="K198" s="53"/>
      <c r="L198" s="53">
        <v>3600</v>
      </c>
      <c r="M198" s="53">
        <v>850</v>
      </c>
      <c r="N198" s="53"/>
      <c r="O198" s="53"/>
      <c r="P198" s="364"/>
      <c r="Q198" s="171"/>
      <c r="R198" s="171"/>
      <c r="S198" s="171"/>
      <c r="T198" s="171"/>
    </row>
    <row r="199" spans="1:24" ht="38.25" x14ac:dyDescent="0.25">
      <c r="A199" s="32"/>
      <c r="B199" s="157" t="s">
        <v>293</v>
      </c>
      <c r="C199" s="9"/>
      <c r="D199" s="9" t="s">
        <v>288</v>
      </c>
      <c r="E199" s="9" t="s">
        <v>62</v>
      </c>
      <c r="F199" s="34" t="s">
        <v>292</v>
      </c>
      <c r="G199" s="9"/>
      <c r="H199" s="9"/>
      <c r="I199" s="9"/>
      <c r="J199" s="78">
        <f>J200</f>
        <v>330</v>
      </c>
      <c r="K199" s="78"/>
      <c r="L199" s="78">
        <f>L200</f>
        <v>330</v>
      </c>
      <c r="M199" s="78">
        <f>M200</f>
        <v>335</v>
      </c>
      <c r="N199" s="78">
        <f>N200</f>
        <v>400</v>
      </c>
      <c r="O199" s="78">
        <f>O200</f>
        <v>550</v>
      </c>
      <c r="P199" s="96">
        <f>P200</f>
        <v>600</v>
      </c>
      <c r="Q199" s="171"/>
      <c r="R199" s="171"/>
      <c r="S199" s="171"/>
      <c r="T199" s="171"/>
    </row>
    <row r="200" spans="1:24" ht="38.25" x14ac:dyDescent="0.2">
      <c r="A200" s="32"/>
      <c r="B200" s="148" t="s">
        <v>291</v>
      </c>
      <c r="C200" s="9"/>
      <c r="D200" s="9" t="s">
        <v>288</v>
      </c>
      <c r="E200" s="9" t="s">
        <v>62</v>
      </c>
      <c r="F200" s="9" t="s">
        <v>290</v>
      </c>
      <c r="G200" s="9"/>
      <c r="H200" s="9"/>
      <c r="I200" s="9"/>
      <c r="J200" s="7">
        <f>J202</f>
        <v>330</v>
      </c>
      <c r="K200" s="7"/>
      <c r="L200" s="7">
        <f>L202</f>
        <v>330</v>
      </c>
      <c r="M200" s="7">
        <v>335</v>
      </c>
      <c r="N200" s="7">
        <f t="shared" ref="N200:P201" si="18">N202</f>
        <v>400</v>
      </c>
      <c r="O200" s="7">
        <f t="shared" si="18"/>
        <v>550</v>
      </c>
      <c r="P200" s="364">
        <f t="shared" si="18"/>
        <v>600</v>
      </c>
    </row>
    <row r="201" spans="1:24" ht="25.5" x14ac:dyDescent="0.2">
      <c r="A201" s="32"/>
      <c r="B201" s="49" t="s">
        <v>289</v>
      </c>
      <c r="C201" s="9"/>
      <c r="D201" s="9" t="s">
        <v>288</v>
      </c>
      <c r="E201" s="9" t="s">
        <v>62</v>
      </c>
      <c r="F201" s="9" t="s">
        <v>287</v>
      </c>
      <c r="G201" s="9"/>
      <c r="H201" s="9"/>
      <c r="I201" s="9"/>
      <c r="J201" s="7">
        <f>J203</f>
        <v>330</v>
      </c>
      <c r="K201" s="7"/>
      <c r="L201" s="7"/>
      <c r="M201" s="7"/>
      <c r="N201" s="7">
        <f t="shared" si="18"/>
        <v>400</v>
      </c>
      <c r="O201" s="7">
        <f t="shared" si="18"/>
        <v>550</v>
      </c>
      <c r="P201" s="364">
        <f t="shared" si="18"/>
        <v>600</v>
      </c>
    </row>
    <row r="202" spans="1:24" ht="25.15" customHeight="1" x14ac:dyDescent="0.2">
      <c r="A202" s="32"/>
      <c r="B202" s="15" t="s">
        <v>4</v>
      </c>
      <c r="C202" s="9"/>
      <c r="D202" s="9" t="s">
        <v>288</v>
      </c>
      <c r="E202" s="9" t="s">
        <v>62</v>
      </c>
      <c r="F202" s="9" t="s">
        <v>287</v>
      </c>
      <c r="G202" s="9" t="s">
        <v>1</v>
      </c>
      <c r="H202" s="9"/>
      <c r="I202" s="9"/>
      <c r="J202" s="7">
        <f>J203</f>
        <v>330</v>
      </c>
      <c r="K202" s="7"/>
      <c r="L202" s="7">
        <v>330</v>
      </c>
      <c r="M202" s="7">
        <v>330</v>
      </c>
      <c r="N202" s="7">
        <f>N203</f>
        <v>400</v>
      </c>
      <c r="O202" s="7">
        <f>O203</f>
        <v>550</v>
      </c>
      <c r="P202" s="364">
        <f>P203</f>
        <v>600</v>
      </c>
    </row>
    <row r="203" spans="1:24" ht="13.9" customHeight="1" x14ac:dyDescent="0.2">
      <c r="A203" s="32"/>
      <c r="B203" s="49" t="s">
        <v>64</v>
      </c>
      <c r="C203" s="9"/>
      <c r="D203" s="9"/>
      <c r="E203" s="9"/>
      <c r="F203" s="9" t="s">
        <v>287</v>
      </c>
      <c r="G203" s="9" t="s">
        <v>1</v>
      </c>
      <c r="H203" s="9" t="s">
        <v>456</v>
      </c>
      <c r="I203" s="9" t="s">
        <v>455</v>
      </c>
      <c r="J203" s="7">
        <v>330</v>
      </c>
      <c r="K203" s="7"/>
      <c r="L203" s="7">
        <v>330</v>
      </c>
      <c r="M203" s="7">
        <v>330</v>
      </c>
      <c r="N203" s="7">
        <v>400</v>
      </c>
      <c r="O203" s="7">
        <v>550</v>
      </c>
      <c r="P203" s="364">
        <v>600</v>
      </c>
    </row>
    <row r="204" spans="1:24" s="83" customFormat="1" ht="51.75" customHeight="1" x14ac:dyDescent="0.2">
      <c r="A204" s="91">
        <v>2</v>
      </c>
      <c r="B204" s="52" t="s">
        <v>914</v>
      </c>
      <c r="C204" s="9"/>
      <c r="D204" s="34" t="s">
        <v>52</v>
      </c>
      <c r="E204" s="34" t="s">
        <v>49</v>
      </c>
      <c r="F204" s="34" t="s">
        <v>286</v>
      </c>
      <c r="G204" s="131"/>
      <c r="H204" s="131"/>
      <c r="I204" s="34"/>
      <c r="J204" s="51">
        <f>J206</f>
        <v>305</v>
      </c>
      <c r="K204" s="51"/>
      <c r="L204" s="51">
        <f>L206</f>
        <v>305</v>
      </c>
      <c r="M204" s="51">
        <f>M206</f>
        <v>310</v>
      </c>
      <c r="N204" s="51">
        <f>N206</f>
        <v>310</v>
      </c>
      <c r="O204" s="51">
        <f>O206</f>
        <v>320</v>
      </c>
      <c r="P204" s="50">
        <f>P206</f>
        <v>330</v>
      </c>
      <c r="Q204" s="84"/>
      <c r="R204" s="84"/>
      <c r="S204" s="84"/>
      <c r="T204" s="84"/>
      <c r="U204" s="84"/>
      <c r="V204" s="84"/>
      <c r="W204" s="84"/>
      <c r="X204" s="84"/>
    </row>
    <row r="205" spans="1:24" s="83" customFormat="1" ht="78" hidden="1" customHeight="1" x14ac:dyDescent="0.2">
      <c r="A205" s="85"/>
      <c r="B205" s="170" t="s">
        <v>285</v>
      </c>
      <c r="C205" s="84"/>
      <c r="D205" s="33" t="s">
        <v>52</v>
      </c>
      <c r="E205" s="33" t="s">
        <v>49</v>
      </c>
      <c r="F205" s="33" t="s">
        <v>284</v>
      </c>
      <c r="G205" s="9"/>
      <c r="H205" s="9"/>
      <c r="I205" s="33"/>
      <c r="J205" s="78"/>
      <c r="K205" s="78"/>
      <c r="L205" s="78"/>
      <c r="M205" s="78"/>
      <c r="N205" s="78"/>
      <c r="O205" s="78"/>
      <c r="P205" s="96"/>
      <c r="Q205" s="84"/>
      <c r="R205" s="84"/>
      <c r="S205" s="84"/>
      <c r="T205" s="84"/>
      <c r="U205" s="84"/>
      <c r="V205" s="84"/>
      <c r="W205" s="84"/>
      <c r="X205" s="84"/>
    </row>
    <row r="206" spans="1:24" s="83" customFormat="1" ht="51" x14ac:dyDescent="0.2">
      <c r="A206" s="85"/>
      <c r="B206" s="102" t="s">
        <v>283</v>
      </c>
      <c r="C206" s="9"/>
      <c r="D206" s="33" t="s">
        <v>52</v>
      </c>
      <c r="E206" s="33" t="s">
        <v>49</v>
      </c>
      <c r="F206" s="9" t="s">
        <v>282</v>
      </c>
      <c r="G206" s="9"/>
      <c r="H206" s="9"/>
      <c r="I206" s="33"/>
      <c r="J206" s="7">
        <f>J208</f>
        <v>305</v>
      </c>
      <c r="K206" s="78"/>
      <c r="L206" s="78">
        <f>L208</f>
        <v>305</v>
      </c>
      <c r="M206" s="78">
        <f>M208</f>
        <v>310</v>
      </c>
      <c r="N206" s="7">
        <f>N208</f>
        <v>310</v>
      </c>
      <c r="O206" s="7">
        <f>O208</f>
        <v>320</v>
      </c>
      <c r="P206" s="364">
        <f>P208</f>
        <v>330</v>
      </c>
      <c r="Q206" s="84"/>
      <c r="R206" s="84"/>
      <c r="S206" s="84"/>
      <c r="T206" s="84"/>
      <c r="U206" s="84"/>
      <c r="V206" s="84"/>
      <c r="W206" s="84"/>
      <c r="X206" s="84"/>
    </row>
    <row r="207" spans="1:24" s="83" customFormat="1" ht="25.5" x14ac:dyDescent="0.2">
      <c r="A207" s="85"/>
      <c r="B207" s="169" t="s">
        <v>281</v>
      </c>
      <c r="C207" s="9"/>
      <c r="D207" s="33"/>
      <c r="E207" s="33"/>
      <c r="F207" s="9" t="s">
        <v>280</v>
      </c>
      <c r="G207" s="9"/>
      <c r="H207" s="9"/>
      <c r="I207" s="33"/>
      <c r="J207" s="7">
        <f>J208</f>
        <v>305</v>
      </c>
      <c r="K207" s="78"/>
      <c r="L207" s="78"/>
      <c r="M207" s="78"/>
      <c r="N207" s="7">
        <f>N208</f>
        <v>310</v>
      </c>
      <c r="O207" s="7">
        <f>O208</f>
        <v>320</v>
      </c>
      <c r="P207" s="364">
        <f>P208</f>
        <v>330</v>
      </c>
      <c r="Q207" s="84"/>
      <c r="R207" s="84"/>
      <c r="S207" s="84"/>
      <c r="T207" s="84"/>
      <c r="U207" s="84"/>
      <c r="V207" s="84"/>
      <c r="W207" s="84"/>
      <c r="X207" s="84"/>
    </row>
    <row r="208" spans="1:24" s="83" customFormat="1" ht="25.15" customHeight="1" x14ac:dyDescent="0.2">
      <c r="A208" s="85"/>
      <c r="B208" s="15" t="s">
        <v>4</v>
      </c>
      <c r="C208" s="9"/>
      <c r="D208" s="33" t="s">
        <v>52</v>
      </c>
      <c r="E208" s="33" t="s">
        <v>49</v>
      </c>
      <c r="F208" s="9" t="s">
        <v>280</v>
      </c>
      <c r="G208" s="9" t="s">
        <v>1</v>
      </c>
      <c r="H208" s="9"/>
      <c r="I208" s="33"/>
      <c r="J208" s="7">
        <f>J214</f>
        <v>305</v>
      </c>
      <c r="K208" s="78"/>
      <c r="L208" s="7">
        <v>305</v>
      </c>
      <c r="M208" s="7">
        <v>310</v>
      </c>
      <c r="N208" s="7">
        <f>N214</f>
        <v>310</v>
      </c>
      <c r="O208" s="7">
        <f>O214</f>
        <v>320</v>
      </c>
      <c r="P208" s="364">
        <f>P214</f>
        <v>330</v>
      </c>
      <c r="Q208" s="84"/>
      <c r="R208" s="84"/>
      <c r="S208" s="84"/>
      <c r="T208" s="84"/>
      <c r="U208" s="84"/>
      <c r="V208" s="84"/>
      <c r="W208" s="84"/>
      <c r="X208" s="84"/>
    </row>
    <row r="209" spans="1:17" ht="53.45" hidden="1" customHeight="1" x14ac:dyDescent="0.2">
      <c r="A209" s="32"/>
      <c r="B209" s="52" t="s">
        <v>279</v>
      </c>
      <c r="C209" s="34"/>
      <c r="D209" s="94" t="s">
        <v>15</v>
      </c>
      <c r="E209" s="34" t="s">
        <v>9</v>
      </c>
      <c r="F209" s="34" t="s">
        <v>278</v>
      </c>
      <c r="G209" s="131"/>
      <c r="H209" s="131"/>
      <c r="I209" s="34" t="s">
        <v>9</v>
      </c>
      <c r="J209" s="131"/>
      <c r="K209" s="131"/>
      <c r="L209" s="2"/>
      <c r="M209" s="13"/>
      <c r="N209" s="131"/>
      <c r="O209" s="131"/>
      <c r="P209" s="50"/>
    </row>
    <row r="210" spans="1:17" ht="63.75" hidden="1" x14ac:dyDescent="0.2">
      <c r="A210" s="32"/>
      <c r="B210" s="168" t="s">
        <v>277</v>
      </c>
      <c r="C210" s="9"/>
      <c r="D210" s="88" t="s">
        <v>15</v>
      </c>
      <c r="E210" s="9" t="s">
        <v>9</v>
      </c>
      <c r="F210" s="9" t="s">
        <v>276</v>
      </c>
      <c r="G210" s="9"/>
      <c r="H210" s="9"/>
      <c r="I210" s="9" t="s">
        <v>9</v>
      </c>
      <c r="J210" s="101"/>
      <c r="K210" s="101"/>
      <c r="L210" s="101"/>
      <c r="M210" s="101"/>
      <c r="N210" s="101"/>
      <c r="O210" s="101"/>
      <c r="P210" s="124"/>
    </row>
    <row r="211" spans="1:17" ht="81.599999999999994" hidden="1" customHeight="1" x14ac:dyDescent="0.2">
      <c r="A211" s="32"/>
      <c r="B211" s="167" t="s">
        <v>275</v>
      </c>
      <c r="C211" s="9"/>
      <c r="D211" s="88" t="s">
        <v>15</v>
      </c>
      <c r="E211" s="9" t="s">
        <v>9</v>
      </c>
      <c r="F211" s="9" t="s">
        <v>274</v>
      </c>
      <c r="G211" s="9"/>
      <c r="H211" s="9"/>
      <c r="I211" s="9" t="s">
        <v>9</v>
      </c>
      <c r="J211" s="101"/>
      <c r="K211" s="101"/>
      <c r="L211" s="101"/>
      <c r="M211" s="101"/>
      <c r="N211" s="101"/>
      <c r="O211" s="101"/>
      <c r="P211" s="124"/>
    </row>
    <row r="212" spans="1:17" ht="81" hidden="1" customHeight="1" x14ac:dyDescent="0.2">
      <c r="A212" s="32"/>
      <c r="B212" s="168" t="s">
        <v>273</v>
      </c>
      <c r="C212" s="9"/>
      <c r="D212" s="88" t="s">
        <v>15</v>
      </c>
      <c r="E212" s="9" t="s">
        <v>9</v>
      </c>
      <c r="F212" s="9" t="s">
        <v>272</v>
      </c>
      <c r="G212" s="9"/>
      <c r="H212" s="9"/>
      <c r="I212" s="9" t="s">
        <v>9</v>
      </c>
      <c r="J212" s="78"/>
      <c r="K212" s="78"/>
      <c r="L212" s="78"/>
      <c r="M212" s="78"/>
      <c r="N212" s="78"/>
      <c r="O212" s="78"/>
      <c r="P212" s="96"/>
    </row>
    <row r="213" spans="1:17" ht="63.75" hidden="1" x14ac:dyDescent="0.2">
      <c r="A213" s="32"/>
      <c r="B213" s="167" t="s">
        <v>271</v>
      </c>
      <c r="C213" s="9"/>
      <c r="D213" s="88" t="s">
        <v>15</v>
      </c>
      <c r="E213" s="9" t="s">
        <v>9</v>
      </c>
      <c r="F213" s="9" t="s">
        <v>270</v>
      </c>
      <c r="G213" s="9"/>
      <c r="H213" s="9"/>
      <c r="I213" s="9" t="s">
        <v>9</v>
      </c>
      <c r="J213" s="78"/>
      <c r="K213" s="78"/>
      <c r="L213" s="78"/>
      <c r="M213" s="78"/>
      <c r="N213" s="78"/>
      <c r="O213" s="78"/>
      <c r="P213" s="96"/>
    </row>
    <row r="214" spans="1:17" x14ac:dyDescent="0.2">
      <c r="A214" s="32"/>
      <c r="B214" s="167" t="s">
        <v>51</v>
      </c>
      <c r="C214" s="9"/>
      <c r="D214" s="88"/>
      <c r="E214" s="9"/>
      <c r="F214" s="9" t="s">
        <v>269</v>
      </c>
      <c r="G214" s="9" t="s">
        <v>1</v>
      </c>
      <c r="H214" s="9" t="s">
        <v>445</v>
      </c>
      <c r="I214" s="33" t="s">
        <v>525</v>
      </c>
      <c r="J214" s="7">
        <v>305</v>
      </c>
      <c r="K214" s="78"/>
      <c r="L214" s="7">
        <v>305</v>
      </c>
      <c r="M214" s="7">
        <v>310</v>
      </c>
      <c r="N214" s="7">
        <v>310</v>
      </c>
      <c r="O214" s="7">
        <v>320</v>
      </c>
      <c r="P214" s="364">
        <v>330</v>
      </c>
    </row>
    <row r="215" spans="1:17" ht="47.25" customHeight="1" x14ac:dyDescent="0.2">
      <c r="A215" s="91">
        <v>3</v>
      </c>
      <c r="B215" s="52" t="s">
        <v>900</v>
      </c>
      <c r="C215" s="34"/>
      <c r="D215" s="34" t="s">
        <v>261</v>
      </c>
      <c r="E215" s="34" t="s">
        <v>258</v>
      </c>
      <c r="F215" s="34" t="s">
        <v>268</v>
      </c>
      <c r="G215" s="131"/>
      <c r="H215" s="131"/>
      <c r="I215" s="34"/>
      <c r="J215" s="51">
        <f>J216+J224+J234</f>
        <v>7755.5</v>
      </c>
      <c r="K215" s="51"/>
      <c r="L215" s="51">
        <f>L216+L224+L234</f>
        <v>7755.5</v>
      </c>
      <c r="M215" s="51">
        <f>M216+M224+M234</f>
        <v>8382.5</v>
      </c>
      <c r="N215" s="51">
        <f>N216+N224+N234</f>
        <v>8482.5</v>
      </c>
      <c r="O215" s="51">
        <f>O216+O224+O234</f>
        <v>9340</v>
      </c>
      <c r="P215" s="50">
        <f>P216+P224+P234</f>
        <v>9556</v>
      </c>
    </row>
    <row r="216" spans="1:17" ht="38.25" x14ac:dyDescent="0.2">
      <c r="A216" s="32"/>
      <c r="B216" s="157" t="s">
        <v>901</v>
      </c>
      <c r="C216" s="34"/>
      <c r="D216" s="34" t="s">
        <v>261</v>
      </c>
      <c r="E216" s="34" t="s">
        <v>258</v>
      </c>
      <c r="F216" s="9" t="s">
        <v>267</v>
      </c>
      <c r="G216" s="9"/>
      <c r="H216" s="9"/>
      <c r="I216" s="34"/>
      <c r="J216" s="103">
        <f>J220</f>
        <v>272</v>
      </c>
      <c r="K216" s="103"/>
      <c r="L216" s="103">
        <f>L220</f>
        <v>172</v>
      </c>
      <c r="M216" s="103">
        <f>M220</f>
        <v>184</v>
      </c>
      <c r="N216" s="103">
        <f>N219</f>
        <v>284</v>
      </c>
      <c r="O216" s="103">
        <f>O219</f>
        <v>348</v>
      </c>
      <c r="P216" s="122">
        <f>P219</f>
        <v>362</v>
      </c>
    </row>
    <row r="217" spans="1:17" ht="75" hidden="1" customHeight="1" x14ac:dyDescent="0.2">
      <c r="A217" s="32"/>
      <c r="B217" s="90" t="s">
        <v>266</v>
      </c>
      <c r="C217" s="34"/>
      <c r="D217" s="34" t="s">
        <v>261</v>
      </c>
      <c r="E217" s="34" t="s">
        <v>258</v>
      </c>
      <c r="F217" s="9" t="s">
        <v>265</v>
      </c>
      <c r="G217" s="9"/>
      <c r="H217" s="9"/>
      <c r="I217" s="34"/>
      <c r="J217" s="103"/>
      <c r="K217" s="103"/>
      <c r="L217" s="103"/>
      <c r="M217" s="103"/>
      <c r="N217" s="103"/>
      <c r="O217" s="103"/>
      <c r="P217" s="122"/>
    </row>
    <row r="218" spans="1:17" ht="25.15" hidden="1" customHeight="1" x14ac:dyDescent="0.2">
      <c r="A218" s="32"/>
      <c r="B218" s="15" t="s">
        <v>4</v>
      </c>
      <c r="C218" s="34"/>
      <c r="D218" s="34" t="s">
        <v>261</v>
      </c>
      <c r="E218" s="34" t="s">
        <v>258</v>
      </c>
      <c r="F218" s="9" t="s">
        <v>265</v>
      </c>
      <c r="G218" s="9" t="s">
        <v>1</v>
      </c>
      <c r="H218" s="9"/>
      <c r="I218" s="34"/>
      <c r="J218" s="103"/>
      <c r="K218" s="103"/>
      <c r="L218" s="103"/>
      <c r="M218" s="103"/>
      <c r="N218" s="103"/>
      <c r="O218" s="103"/>
      <c r="P218" s="122"/>
    </row>
    <row r="219" spans="1:17" ht="25.15" customHeight="1" x14ac:dyDescent="0.2">
      <c r="A219" s="32"/>
      <c r="B219" s="102" t="s">
        <v>264</v>
      </c>
      <c r="C219" s="34"/>
      <c r="D219" s="34"/>
      <c r="E219" s="34"/>
      <c r="F219" s="9" t="s">
        <v>263</v>
      </c>
      <c r="G219" s="9"/>
      <c r="H219" s="9"/>
      <c r="I219" s="34"/>
      <c r="J219" s="103">
        <f>J220</f>
        <v>272</v>
      </c>
      <c r="K219" s="103"/>
      <c r="L219" s="103"/>
      <c r="M219" s="103"/>
      <c r="N219" s="103">
        <f t="shared" ref="N219:P221" si="19">N220</f>
        <v>284</v>
      </c>
      <c r="O219" s="103">
        <f t="shared" si="19"/>
        <v>348</v>
      </c>
      <c r="P219" s="122">
        <f t="shared" si="19"/>
        <v>362</v>
      </c>
    </row>
    <row r="220" spans="1:17" ht="25.5" x14ac:dyDescent="0.2">
      <c r="A220" s="32"/>
      <c r="B220" s="49" t="s">
        <v>262</v>
      </c>
      <c r="C220" s="34"/>
      <c r="D220" s="34" t="s">
        <v>261</v>
      </c>
      <c r="E220" s="34" t="s">
        <v>258</v>
      </c>
      <c r="F220" s="9" t="s">
        <v>259</v>
      </c>
      <c r="G220" s="9"/>
      <c r="H220" s="9"/>
      <c r="I220" s="34"/>
      <c r="J220" s="103">
        <f>J221</f>
        <v>272</v>
      </c>
      <c r="K220" s="103"/>
      <c r="L220" s="103">
        <f>L221</f>
        <v>172</v>
      </c>
      <c r="M220" s="103">
        <f>M221</f>
        <v>184</v>
      </c>
      <c r="N220" s="103">
        <f t="shared" si="19"/>
        <v>284</v>
      </c>
      <c r="O220" s="103">
        <f t="shared" si="19"/>
        <v>348</v>
      </c>
      <c r="P220" s="122">
        <f t="shared" si="19"/>
        <v>362</v>
      </c>
    </row>
    <row r="221" spans="1:17" ht="25.15" customHeight="1" x14ac:dyDescent="0.2">
      <c r="A221" s="32"/>
      <c r="B221" s="15" t="s">
        <v>4</v>
      </c>
      <c r="C221" s="34"/>
      <c r="D221" s="34" t="s">
        <v>261</v>
      </c>
      <c r="E221" s="34" t="s">
        <v>258</v>
      </c>
      <c r="F221" s="9" t="s">
        <v>259</v>
      </c>
      <c r="G221" s="9" t="s">
        <v>1</v>
      </c>
      <c r="H221" s="9"/>
      <c r="I221" s="9"/>
      <c r="J221" s="103">
        <f>J222</f>
        <v>272</v>
      </c>
      <c r="K221" s="103"/>
      <c r="L221" s="103">
        <v>172</v>
      </c>
      <c r="M221" s="103">
        <v>184</v>
      </c>
      <c r="N221" s="103">
        <f t="shared" si="19"/>
        <v>284</v>
      </c>
      <c r="O221" s="103">
        <f t="shared" si="19"/>
        <v>348</v>
      </c>
      <c r="P221" s="122">
        <f t="shared" si="19"/>
        <v>362</v>
      </c>
    </row>
    <row r="222" spans="1:17" ht="16.899999999999999" customHeight="1" x14ac:dyDescent="0.2">
      <c r="A222" s="32"/>
      <c r="B222" s="86" t="s">
        <v>260</v>
      </c>
      <c r="C222" s="34"/>
      <c r="D222" s="34"/>
      <c r="E222" s="34"/>
      <c r="F222" s="9" t="s">
        <v>259</v>
      </c>
      <c r="G222" s="9" t="s">
        <v>1</v>
      </c>
      <c r="H222" s="9" t="s">
        <v>498</v>
      </c>
      <c r="I222" s="9" t="s">
        <v>498</v>
      </c>
      <c r="J222" s="103">
        <v>272</v>
      </c>
      <c r="K222" s="103"/>
      <c r="L222" s="103">
        <v>172</v>
      </c>
      <c r="M222" s="103">
        <v>184</v>
      </c>
      <c r="N222" s="103">
        <v>284</v>
      </c>
      <c r="O222" s="103">
        <v>348</v>
      </c>
      <c r="P222" s="122">
        <v>362</v>
      </c>
    </row>
    <row r="223" spans="1:17" ht="55.5" hidden="1" customHeight="1" x14ac:dyDescent="0.2">
      <c r="A223" s="91">
        <v>4</v>
      </c>
      <c r="B223" s="52" t="s">
        <v>249</v>
      </c>
      <c r="C223" s="34"/>
      <c r="D223" s="34" t="s">
        <v>242</v>
      </c>
      <c r="E223" s="34" t="s">
        <v>85</v>
      </c>
      <c r="F223" s="34" t="s">
        <v>248</v>
      </c>
      <c r="G223" s="131"/>
      <c r="H223" s="131"/>
      <c r="I223" s="34"/>
      <c r="J223" s="51">
        <f>J224</f>
        <v>6205</v>
      </c>
      <c r="K223" s="51"/>
      <c r="L223" s="51">
        <f>L224</f>
        <v>6305</v>
      </c>
      <c r="M223" s="51">
        <f>M224</f>
        <v>6960</v>
      </c>
      <c r="N223" s="51">
        <f>N224</f>
        <v>6960</v>
      </c>
      <c r="O223" s="51">
        <f>O224</f>
        <v>7858</v>
      </c>
      <c r="P223" s="50">
        <f>P224</f>
        <v>7937</v>
      </c>
    </row>
    <row r="224" spans="1:17" ht="38.25" x14ac:dyDescent="0.2">
      <c r="A224" s="32"/>
      <c r="B224" s="157" t="s">
        <v>903</v>
      </c>
      <c r="C224" s="9"/>
      <c r="D224" s="9" t="s">
        <v>242</v>
      </c>
      <c r="E224" s="9" t="s">
        <v>85</v>
      </c>
      <c r="F224" s="9" t="s">
        <v>256</v>
      </c>
      <c r="G224" s="9"/>
      <c r="H224" s="9"/>
      <c r="I224" s="9"/>
      <c r="J224" s="93">
        <f>J226</f>
        <v>6205</v>
      </c>
      <c r="K224" s="93"/>
      <c r="L224" s="93">
        <f>L226</f>
        <v>6305</v>
      </c>
      <c r="M224" s="93">
        <f>M226</f>
        <v>6960</v>
      </c>
      <c r="N224" s="93">
        <f>N226</f>
        <v>6960</v>
      </c>
      <c r="O224" s="93">
        <f>O226</f>
        <v>7858</v>
      </c>
      <c r="P224" s="122">
        <f>P226</f>
        <v>7937</v>
      </c>
      <c r="Q224" s="814"/>
    </row>
    <row r="225" spans="1:24" ht="25.5" x14ac:dyDescent="0.2">
      <c r="A225" s="32"/>
      <c r="B225" s="102" t="s">
        <v>255</v>
      </c>
      <c r="C225" s="9"/>
      <c r="D225" s="9"/>
      <c r="E225" s="9"/>
      <c r="F225" s="9" t="s">
        <v>254</v>
      </c>
      <c r="G225" s="9"/>
      <c r="H225" s="9"/>
      <c r="I225" s="9"/>
      <c r="J225" s="93">
        <f>J226</f>
        <v>6205</v>
      </c>
      <c r="K225" s="93"/>
      <c r="L225" s="93"/>
      <c r="M225" s="93"/>
      <c r="N225" s="93">
        <f>N226</f>
        <v>6960</v>
      </c>
      <c r="O225" s="93">
        <f>O226</f>
        <v>7858</v>
      </c>
      <c r="P225" s="122">
        <f>P226</f>
        <v>7937</v>
      </c>
    </row>
    <row r="226" spans="1:24" ht="25.5" x14ac:dyDescent="0.2">
      <c r="A226" s="32"/>
      <c r="B226" s="49" t="s">
        <v>253</v>
      </c>
      <c r="C226" s="9"/>
      <c r="D226" s="9" t="s">
        <v>242</v>
      </c>
      <c r="E226" s="9" t="s">
        <v>85</v>
      </c>
      <c r="F226" s="9" t="s">
        <v>250</v>
      </c>
      <c r="G226" s="9"/>
      <c r="H226" s="9"/>
      <c r="I226" s="9"/>
      <c r="J226" s="93">
        <f>J227+J229+J231</f>
        <v>6205</v>
      </c>
      <c r="K226" s="93"/>
      <c r="L226" s="93">
        <f>L227+L229+L231</f>
        <v>6305</v>
      </c>
      <c r="M226" s="93">
        <f>M227+M229+M231</f>
        <v>6960</v>
      </c>
      <c r="N226" s="93">
        <f>N227+N229+N231</f>
        <v>6960</v>
      </c>
      <c r="O226" s="93">
        <f>O227+O229+O231</f>
        <v>7858</v>
      </c>
      <c r="P226" s="122">
        <f>P227+P229+P231</f>
        <v>7937</v>
      </c>
    </row>
    <row r="227" spans="1:24" x14ac:dyDescent="0.2">
      <c r="A227" s="32"/>
      <c r="B227" s="16" t="s">
        <v>252</v>
      </c>
      <c r="C227" s="9"/>
      <c r="D227" s="9" t="s">
        <v>242</v>
      </c>
      <c r="E227" s="9" t="s">
        <v>85</v>
      </c>
      <c r="F227" s="9" t="s">
        <v>250</v>
      </c>
      <c r="G227" s="9" t="s">
        <v>251</v>
      </c>
      <c r="H227" s="9"/>
      <c r="I227" s="9"/>
      <c r="J227" s="93">
        <f>J228</f>
        <v>4156.915</v>
      </c>
      <c r="K227" s="166"/>
      <c r="L227" s="93">
        <v>5305.1139999999996</v>
      </c>
      <c r="M227" s="93">
        <v>6631.482</v>
      </c>
      <c r="N227" s="93">
        <f>N228</f>
        <v>4510.8630000000003</v>
      </c>
      <c r="O227" s="93">
        <f>O228</f>
        <v>5837.6840000000002</v>
      </c>
      <c r="P227" s="122">
        <f>P228</f>
        <v>5657.9449999999997</v>
      </c>
    </row>
    <row r="228" spans="1:24" x14ac:dyDescent="0.2">
      <c r="A228" s="32"/>
      <c r="B228" s="16" t="s">
        <v>87</v>
      </c>
      <c r="C228" s="9"/>
      <c r="D228" s="9"/>
      <c r="E228" s="9"/>
      <c r="F228" s="9" t="s">
        <v>250</v>
      </c>
      <c r="G228" s="9" t="s">
        <v>251</v>
      </c>
      <c r="H228" s="9" t="s">
        <v>446</v>
      </c>
      <c r="I228" s="9" t="s">
        <v>448</v>
      </c>
      <c r="J228" s="93">
        <v>4156.915</v>
      </c>
      <c r="K228" s="166"/>
      <c r="L228" s="93"/>
      <c r="M228" s="93"/>
      <c r="N228" s="93">
        <v>4510.8630000000003</v>
      </c>
      <c r="O228" s="93">
        <f>5337.684+500</f>
        <v>5837.6840000000002</v>
      </c>
      <c r="P228" s="122">
        <v>5657.9449999999997</v>
      </c>
    </row>
    <row r="229" spans="1:24" ht="25.15" customHeight="1" x14ac:dyDescent="0.2">
      <c r="A229" s="32"/>
      <c r="B229" s="15" t="s">
        <v>4</v>
      </c>
      <c r="C229" s="9"/>
      <c r="D229" s="9" t="s">
        <v>242</v>
      </c>
      <c r="E229" s="9" t="s">
        <v>85</v>
      </c>
      <c r="F229" s="9" t="s">
        <v>250</v>
      </c>
      <c r="G229" s="9" t="s">
        <v>1</v>
      </c>
      <c r="H229" s="9"/>
      <c r="I229" s="9"/>
      <c r="J229" s="93">
        <f>J230</f>
        <v>2047.085</v>
      </c>
      <c r="K229" s="93"/>
      <c r="L229" s="93">
        <f>999.886-0.886</f>
        <v>999</v>
      </c>
      <c r="M229" s="93">
        <v>328</v>
      </c>
      <c r="N229" s="93">
        <f>N230</f>
        <v>2448.424</v>
      </c>
      <c r="O229" s="93">
        <f>O230</f>
        <v>2019.316</v>
      </c>
      <c r="P229" s="122">
        <f>P230</f>
        <v>2278.0549999999998</v>
      </c>
    </row>
    <row r="230" spans="1:24" x14ac:dyDescent="0.2">
      <c r="A230" s="32"/>
      <c r="B230" s="16" t="s">
        <v>87</v>
      </c>
      <c r="C230" s="9"/>
      <c r="D230" s="9"/>
      <c r="E230" s="9"/>
      <c r="F230" s="9" t="s">
        <v>250</v>
      </c>
      <c r="G230" s="9" t="s">
        <v>1</v>
      </c>
      <c r="H230" s="9" t="s">
        <v>446</v>
      </c>
      <c r="I230" s="9" t="s">
        <v>448</v>
      </c>
      <c r="J230" s="93">
        <v>2047.085</v>
      </c>
      <c r="K230" s="93"/>
      <c r="L230" s="93"/>
      <c r="M230" s="93"/>
      <c r="N230" s="93">
        <v>2448.424</v>
      </c>
      <c r="O230" s="93">
        <f>1520.316+500-1</f>
        <v>2019.316</v>
      </c>
      <c r="P230" s="122">
        <v>2278.0549999999998</v>
      </c>
    </row>
    <row r="231" spans="1:24" x14ac:dyDescent="0.2">
      <c r="A231" s="32"/>
      <c r="B231" s="16" t="s">
        <v>94</v>
      </c>
      <c r="C231" s="9"/>
      <c r="D231" s="9" t="s">
        <v>242</v>
      </c>
      <c r="E231" s="9" t="s">
        <v>85</v>
      </c>
      <c r="F231" s="9" t="s">
        <v>250</v>
      </c>
      <c r="G231" s="9" t="s">
        <v>91</v>
      </c>
      <c r="H231" s="9"/>
      <c r="I231" s="9"/>
      <c r="J231" s="103">
        <f>J232</f>
        <v>1</v>
      </c>
      <c r="K231" s="103"/>
      <c r="L231" s="103">
        <v>0.88600000000000001</v>
      </c>
      <c r="M231" s="103">
        <v>0.51800000000000002</v>
      </c>
      <c r="N231" s="103">
        <f>N232</f>
        <v>0.71299999999999997</v>
      </c>
      <c r="O231" s="103">
        <f>O232</f>
        <v>1</v>
      </c>
      <c r="P231" s="122">
        <f>P232</f>
        <v>1</v>
      </c>
    </row>
    <row r="232" spans="1:24" x14ac:dyDescent="0.2">
      <c r="A232" s="32"/>
      <c r="B232" s="16" t="s">
        <v>87</v>
      </c>
      <c r="C232" s="9"/>
      <c r="D232" s="9"/>
      <c r="E232" s="9"/>
      <c r="F232" s="9" t="s">
        <v>250</v>
      </c>
      <c r="G232" s="9" t="s">
        <v>91</v>
      </c>
      <c r="H232" s="9" t="s">
        <v>446</v>
      </c>
      <c r="I232" s="9" t="s">
        <v>448</v>
      </c>
      <c r="J232" s="103">
        <v>1</v>
      </c>
      <c r="K232" s="103"/>
      <c r="L232" s="103">
        <f>L227+L229+L231</f>
        <v>6305</v>
      </c>
      <c r="M232" s="103">
        <f>M227+M229+M231</f>
        <v>6960</v>
      </c>
      <c r="N232" s="103">
        <v>0.71299999999999997</v>
      </c>
      <c r="O232" s="103">
        <v>1</v>
      </c>
      <c r="P232" s="122">
        <v>1</v>
      </c>
    </row>
    <row r="233" spans="1:24" ht="39.6" hidden="1" customHeight="1" x14ac:dyDescent="0.2">
      <c r="A233" s="91">
        <v>5</v>
      </c>
      <c r="B233" s="52" t="s">
        <v>249</v>
      </c>
      <c r="C233" s="34"/>
      <c r="D233" s="34" t="s">
        <v>242</v>
      </c>
      <c r="E233" s="34" t="s">
        <v>238</v>
      </c>
      <c r="F233" s="9" t="s">
        <v>248</v>
      </c>
      <c r="G233" s="131"/>
      <c r="H233" s="131"/>
      <c r="I233" s="34"/>
      <c r="J233" s="51">
        <f>J234</f>
        <v>1278.5</v>
      </c>
      <c r="K233" s="51"/>
      <c r="L233" s="51">
        <f>L234</f>
        <v>1278.5</v>
      </c>
      <c r="M233" s="51">
        <f>M234</f>
        <v>1238.5</v>
      </c>
      <c r="N233" s="51">
        <f>N234</f>
        <v>1238.5</v>
      </c>
      <c r="O233" s="51">
        <f>O234</f>
        <v>1134</v>
      </c>
      <c r="P233" s="50">
        <f>P234</f>
        <v>1257</v>
      </c>
    </row>
    <row r="234" spans="1:24" ht="25.5" x14ac:dyDescent="0.2">
      <c r="A234" s="32"/>
      <c r="B234" s="157" t="s">
        <v>825</v>
      </c>
      <c r="C234" s="9"/>
      <c r="D234" s="9" t="s">
        <v>242</v>
      </c>
      <c r="E234" s="9" t="s">
        <v>238</v>
      </c>
      <c r="F234" s="9" t="s">
        <v>247</v>
      </c>
      <c r="G234" s="9"/>
      <c r="H234" s="9"/>
      <c r="I234" s="9"/>
      <c r="J234" s="93">
        <f>J236</f>
        <v>1278.5</v>
      </c>
      <c r="K234" s="93"/>
      <c r="L234" s="93">
        <f>L236</f>
        <v>1278.5</v>
      </c>
      <c r="M234" s="93">
        <f>M236</f>
        <v>1238.5</v>
      </c>
      <c r="N234" s="93">
        <f>N236</f>
        <v>1238.5</v>
      </c>
      <c r="O234" s="93">
        <f>O236</f>
        <v>1134</v>
      </c>
      <c r="P234" s="122">
        <f>P236</f>
        <v>1257</v>
      </c>
    </row>
    <row r="235" spans="1:24" x14ac:dyDescent="0.2">
      <c r="A235" s="32"/>
      <c r="B235" s="102" t="s">
        <v>246</v>
      </c>
      <c r="C235" s="9"/>
      <c r="D235" s="9"/>
      <c r="E235" s="9"/>
      <c r="F235" s="9" t="s">
        <v>245</v>
      </c>
      <c r="G235" s="9"/>
      <c r="H235" s="9"/>
      <c r="I235" s="9"/>
      <c r="J235" s="93">
        <f>J236</f>
        <v>1278.5</v>
      </c>
      <c r="K235" s="93"/>
      <c r="L235" s="93"/>
      <c r="M235" s="93"/>
      <c r="N235" s="93">
        <f t="shared" ref="N235:P236" si="20">N236</f>
        <v>1238.5</v>
      </c>
      <c r="O235" s="93">
        <f t="shared" si="20"/>
        <v>1134</v>
      </c>
      <c r="P235" s="122">
        <f t="shared" si="20"/>
        <v>1257</v>
      </c>
    </row>
    <row r="236" spans="1:24" x14ac:dyDescent="0.2">
      <c r="A236" s="32"/>
      <c r="B236" s="49" t="s">
        <v>244</v>
      </c>
      <c r="C236" s="9"/>
      <c r="D236" s="9" t="s">
        <v>242</v>
      </c>
      <c r="E236" s="9" t="s">
        <v>238</v>
      </c>
      <c r="F236" s="9" t="s">
        <v>239</v>
      </c>
      <c r="G236" s="9"/>
      <c r="H236" s="9"/>
      <c r="I236" s="9"/>
      <c r="J236" s="93">
        <f>J237</f>
        <v>1278.5</v>
      </c>
      <c r="K236" s="93"/>
      <c r="L236" s="93">
        <f>L237</f>
        <v>1278.5</v>
      </c>
      <c r="M236" s="93">
        <f>M237</f>
        <v>1238.5</v>
      </c>
      <c r="N236" s="93">
        <f t="shared" si="20"/>
        <v>1238.5</v>
      </c>
      <c r="O236" s="93">
        <f t="shared" si="20"/>
        <v>1134</v>
      </c>
      <c r="P236" s="122">
        <f t="shared" si="20"/>
        <v>1257</v>
      </c>
    </row>
    <row r="237" spans="1:24" ht="25.15" customHeight="1" x14ac:dyDescent="0.2">
      <c r="A237" s="32"/>
      <c r="B237" s="15" t="s">
        <v>4</v>
      </c>
      <c r="C237" s="9"/>
      <c r="D237" s="9" t="s">
        <v>242</v>
      </c>
      <c r="E237" s="9" t="s">
        <v>238</v>
      </c>
      <c r="F237" s="9" t="s">
        <v>239</v>
      </c>
      <c r="G237" s="9" t="s">
        <v>1</v>
      </c>
      <c r="H237" s="9"/>
      <c r="I237" s="9"/>
      <c r="J237" s="93">
        <f>J239</f>
        <v>1278.5</v>
      </c>
      <c r="K237" s="93"/>
      <c r="L237" s="93">
        <v>1278.5</v>
      </c>
      <c r="M237" s="93">
        <v>1238.5</v>
      </c>
      <c r="N237" s="93">
        <f>N239</f>
        <v>1238.5</v>
      </c>
      <c r="O237" s="93">
        <f>O239</f>
        <v>1134</v>
      </c>
      <c r="P237" s="122">
        <f>P239</f>
        <v>1257</v>
      </c>
    </row>
    <row r="238" spans="1:24" s="162" customFormat="1" ht="51" hidden="1" x14ac:dyDescent="0.25">
      <c r="A238" s="165"/>
      <c r="B238" s="164" t="s">
        <v>243</v>
      </c>
      <c r="C238" s="33"/>
      <c r="D238" s="33" t="s">
        <v>242</v>
      </c>
      <c r="E238" s="9" t="s">
        <v>238</v>
      </c>
      <c r="F238" s="33" t="s">
        <v>241</v>
      </c>
      <c r="G238" s="31"/>
      <c r="H238" s="31"/>
      <c r="I238" s="9" t="s">
        <v>238</v>
      </c>
      <c r="J238" s="103"/>
      <c r="K238" s="103"/>
      <c r="L238" s="103"/>
      <c r="M238" s="103"/>
      <c r="N238" s="103"/>
      <c r="O238" s="103"/>
      <c r="P238" s="122"/>
      <c r="Q238" s="163"/>
      <c r="R238" s="163"/>
      <c r="S238" s="163"/>
      <c r="T238" s="163"/>
      <c r="U238" s="163"/>
      <c r="V238" s="163"/>
      <c r="W238" s="163"/>
      <c r="X238" s="163"/>
    </row>
    <row r="239" spans="1:24" s="162" customFormat="1" ht="15.75" x14ac:dyDescent="0.25">
      <c r="A239" s="165"/>
      <c r="B239" s="164" t="s">
        <v>240</v>
      </c>
      <c r="C239" s="33"/>
      <c r="D239" s="33"/>
      <c r="E239" s="9"/>
      <c r="F239" s="9" t="s">
        <v>239</v>
      </c>
      <c r="G239" s="9" t="s">
        <v>1</v>
      </c>
      <c r="H239" s="9" t="s">
        <v>446</v>
      </c>
      <c r="I239" s="9" t="s">
        <v>445</v>
      </c>
      <c r="J239" s="93">
        <v>1278.5</v>
      </c>
      <c r="K239" s="93"/>
      <c r="L239" s="93">
        <v>1278.5</v>
      </c>
      <c r="M239" s="93">
        <v>1238.5</v>
      </c>
      <c r="N239" s="93">
        <v>1238.5</v>
      </c>
      <c r="O239" s="93">
        <v>1134</v>
      </c>
      <c r="P239" s="122">
        <v>1257</v>
      </c>
      <c r="Q239" s="163"/>
      <c r="R239" s="163"/>
      <c r="S239" s="163"/>
      <c r="T239" s="163"/>
      <c r="U239" s="163"/>
      <c r="V239" s="163"/>
      <c r="W239" s="163"/>
      <c r="X239" s="163"/>
    </row>
    <row r="240" spans="1:24" ht="39.6" customHeight="1" x14ac:dyDescent="0.2">
      <c r="A240" s="91">
        <v>4</v>
      </c>
      <c r="B240" s="52" t="s">
        <v>904</v>
      </c>
      <c r="C240" s="34"/>
      <c r="D240" s="34" t="s">
        <v>168</v>
      </c>
      <c r="E240" s="34" t="s">
        <v>166</v>
      </c>
      <c r="F240" s="34" t="s">
        <v>237</v>
      </c>
      <c r="G240" s="131"/>
      <c r="H240" s="131"/>
      <c r="I240" s="34"/>
      <c r="J240" s="51">
        <f>J241+J254</f>
        <v>1182</v>
      </c>
      <c r="K240" s="51"/>
      <c r="L240" s="51">
        <f>L241+L254</f>
        <v>1182</v>
      </c>
      <c r="M240" s="51">
        <f>M241+M254</f>
        <v>1022</v>
      </c>
      <c r="N240" s="51">
        <f>N241+N254</f>
        <v>1179</v>
      </c>
      <c r="O240" s="51">
        <f>O241+O254</f>
        <v>836</v>
      </c>
      <c r="P240" s="50">
        <f>P241+P254</f>
        <v>1202</v>
      </c>
    </row>
    <row r="241" spans="1:16" ht="63.75" x14ac:dyDescent="0.2">
      <c r="A241" s="32"/>
      <c r="B241" s="157" t="s">
        <v>915</v>
      </c>
      <c r="C241" s="9"/>
      <c r="D241" s="9" t="s">
        <v>168</v>
      </c>
      <c r="E241" s="9" t="s">
        <v>166</v>
      </c>
      <c r="F241" s="9" t="s">
        <v>235</v>
      </c>
      <c r="G241" s="88"/>
      <c r="H241" s="88"/>
      <c r="I241" s="9"/>
      <c r="J241" s="7">
        <f>J242</f>
        <v>496</v>
      </c>
      <c r="K241" s="7"/>
      <c r="L241" s="7">
        <f>L243+L251</f>
        <v>496</v>
      </c>
      <c r="M241" s="7">
        <f>M243+M251</f>
        <v>336</v>
      </c>
      <c r="N241" s="7">
        <f>N242+N246</f>
        <v>473</v>
      </c>
      <c r="O241" s="7">
        <f>O242+O246</f>
        <v>606</v>
      </c>
      <c r="P241" s="364">
        <f>P242+P246</f>
        <v>606</v>
      </c>
    </row>
    <row r="242" spans="1:16" ht="38.25" hidden="1" x14ac:dyDescent="0.2">
      <c r="A242" s="32"/>
      <c r="B242" s="102" t="s">
        <v>233</v>
      </c>
      <c r="C242" s="9"/>
      <c r="D242" s="9"/>
      <c r="E242" s="9"/>
      <c r="F242" s="9" t="s">
        <v>232</v>
      </c>
      <c r="G242" s="88"/>
      <c r="H242" s="88"/>
      <c r="I242" s="9"/>
      <c r="J242" s="7">
        <f>J243+J251</f>
        <v>496</v>
      </c>
      <c r="K242" s="7"/>
      <c r="L242" s="7"/>
      <c r="M242" s="7"/>
      <c r="N242" s="7">
        <f t="shared" ref="N242:P244" si="21">N243</f>
        <v>0</v>
      </c>
      <c r="O242" s="7">
        <f t="shared" si="21"/>
        <v>0</v>
      </c>
      <c r="P242" s="364">
        <f t="shared" si="21"/>
        <v>0</v>
      </c>
    </row>
    <row r="243" spans="1:16" ht="25.5" hidden="1" x14ac:dyDescent="0.2">
      <c r="A243" s="32"/>
      <c r="B243" s="49" t="s">
        <v>234</v>
      </c>
      <c r="C243" s="9"/>
      <c r="D243" s="9" t="s">
        <v>168</v>
      </c>
      <c r="E243" s="9" t="s">
        <v>166</v>
      </c>
      <c r="F243" s="9" t="s">
        <v>230</v>
      </c>
      <c r="G243" s="88"/>
      <c r="H243" s="88"/>
      <c r="I243" s="9"/>
      <c r="J243" s="7">
        <f>J244</f>
        <v>296</v>
      </c>
      <c r="K243" s="7"/>
      <c r="L243" s="7">
        <f>L244</f>
        <v>296</v>
      </c>
      <c r="M243" s="7">
        <f>M244</f>
        <v>136</v>
      </c>
      <c r="N243" s="7">
        <f t="shared" si="21"/>
        <v>0</v>
      </c>
      <c r="O243" s="7">
        <f t="shared" si="21"/>
        <v>0</v>
      </c>
      <c r="P243" s="364">
        <f t="shared" si="21"/>
        <v>0</v>
      </c>
    </row>
    <row r="244" spans="1:16" ht="25.15" hidden="1" customHeight="1" x14ac:dyDescent="0.2">
      <c r="A244" s="32"/>
      <c r="B244" s="15" t="s">
        <v>4</v>
      </c>
      <c r="C244" s="9"/>
      <c r="D244" s="9" t="s">
        <v>168</v>
      </c>
      <c r="E244" s="9" t="s">
        <v>166</v>
      </c>
      <c r="F244" s="9" t="s">
        <v>230</v>
      </c>
      <c r="G244" s="88">
        <v>240</v>
      </c>
      <c r="H244" s="88"/>
      <c r="I244" s="9"/>
      <c r="J244" s="7">
        <f>J245</f>
        <v>296</v>
      </c>
      <c r="K244" s="7"/>
      <c r="L244" s="7">
        <v>296</v>
      </c>
      <c r="M244" s="7">
        <v>136</v>
      </c>
      <c r="N244" s="7">
        <f t="shared" si="21"/>
        <v>0</v>
      </c>
      <c r="O244" s="7">
        <f t="shared" si="21"/>
        <v>0</v>
      </c>
      <c r="P244" s="364">
        <f t="shared" si="21"/>
        <v>0</v>
      </c>
    </row>
    <row r="245" spans="1:16" ht="25.5" hidden="1" x14ac:dyDescent="0.2">
      <c r="A245" s="32"/>
      <c r="B245" s="82" t="s">
        <v>218</v>
      </c>
      <c r="C245" s="9"/>
      <c r="D245" s="9"/>
      <c r="E245" s="9"/>
      <c r="F245" s="9" t="s">
        <v>230</v>
      </c>
      <c r="G245" s="88">
        <v>240</v>
      </c>
      <c r="H245" s="88"/>
      <c r="I245" s="9" t="s">
        <v>166</v>
      </c>
      <c r="J245" s="7">
        <v>296</v>
      </c>
      <c r="K245" s="7"/>
      <c r="L245" s="7">
        <v>296</v>
      </c>
      <c r="M245" s="7">
        <v>136</v>
      </c>
      <c r="N245" s="7"/>
      <c r="O245" s="7"/>
      <c r="P245" s="364"/>
    </row>
    <row r="246" spans="1:16" ht="38.25" x14ac:dyDescent="0.2">
      <c r="A246" s="32"/>
      <c r="B246" s="102" t="s">
        <v>233</v>
      </c>
      <c r="C246" s="9"/>
      <c r="D246" s="9"/>
      <c r="E246" s="9"/>
      <c r="F246" s="9" t="s">
        <v>232</v>
      </c>
      <c r="G246" s="88"/>
      <c r="H246" s="88"/>
      <c r="I246" s="9"/>
      <c r="J246" s="7">
        <f>J251</f>
        <v>200</v>
      </c>
      <c r="K246" s="7"/>
      <c r="L246" s="7"/>
      <c r="M246" s="7"/>
      <c r="N246" s="7">
        <f>N251+N247</f>
        <v>473</v>
      </c>
      <c r="O246" s="7">
        <f>O251+O247</f>
        <v>606</v>
      </c>
      <c r="P246" s="364">
        <f>P251+P247</f>
        <v>606</v>
      </c>
    </row>
    <row r="247" spans="1:16" ht="25.5" x14ac:dyDescent="0.2">
      <c r="A247" s="32"/>
      <c r="B247" s="114" t="s">
        <v>231</v>
      </c>
      <c r="C247" s="9"/>
      <c r="D247" s="9"/>
      <c r="E247" s="9"/>
      <c r="F247" s="9" t="s">
        <v>230</v>
      </c>
      <c r="G247" s="88"/>
      <c r="H247" s="88"/>
      <c r="I247" s="9"/>
      <c r="J247" s="7"/>
      <c r="K247" s="7"/>
      <c r="L247" s="7"/>
      <c r="M247" s="7"/>
      <c r="N247" s="7">
        <f t="shared" ref="N247:P248" si="22">N248</f>
        <v>240</v>
      </c>
      <c r="O247" s="7">
        <f t="shared" si="22"/>
        <v>376</v>
      </c>
      <c r="P247" s="364">
        <f t="shared" si="22"/>
        <v>376</v>
      </c>
    </row>
    <row r="248" spans="1:16" ht="25.5" x14ac:dyDescent="0.2">
      <c r="A248" s="32"/>
      <c r="B248" s="15" t="s">
        <v>4</v>
      </c>
      <c r="C248" s="9"/>
      <c r="D248" s="9"/>
      <c r="E248" s="9"/>
      <c r="F248" s="9" t="s">
        <v>230</v>
      </c>
      <c r="G248" s="88">
        <v>240</v>
      </c>
      <c r="H248" s="88"/>
      <c r="I248" s="9"/>
      <c r="J248" s="7"/>
      <c r="K248" s="7"/>
      <c r="L248" s="7"/>
      <c r="M248" s="7"/>
      <c r="N248" s="7">
        <f t="shared" si="22"/>
        <v>240</v>
      </c>
      <c r="O248" s="7">
        <f t="shared" si="22"/>
        <v>376</v>
      </c>
      <c r="P248" s="364">
        <f t="shared" si="22"/>
        <v>376</v>
      </c>
    </row>
    <row r="249" spans="1:16" ht="25.5" x14ac:dyDescent="0.2">
      <c r="A249" s="32"/>
      <c r="B249" s="95" t="s">
        <v>218</v>
      </c>
      <c r="C249" s="9"/>
      <c r="D249" s="9"/>
      <c r="E249" s="9"/>
      <c r="F249" s="9" t="s">
        <v>230</v>
      </c>
      <c r="G249" s="88">
        <v>240</v>
      </c>
      <c r="H249" s="9" t="s">
        <v>487</v>
      </c>
      <c r="I249" s="9" t="s">
        <v>530</v>
      </c>
      <c r="J249" s="7"/>
      <c r="K249" s="7"/>
      <c r="L249" s="7"/>
      <c r="M249" s="7"/>
      <c r="N249" s="7">
        <v>240</v>
      </c>
      <c r="O249" s="7">
        <v>376</v>
      </c>
      <c r="P249" s="364">
        <v>376</v>
      </c>
    </row>
    <row r="250" spans="1:16" x14ac:dyDescent="0.2">
      <c r="A250" s="32"/>
      <c r="B250" s="102" t="s">
        <v>229</v>
      </c>
      <c r="C250" s="9"/>
      <c r="D250" s="9"/>
      <c r="E250" s="9"/>
      <c r="F250" s="9" t="s">
        <v>228</v>
      </c>
      <c r="G250" s="88"/>
      <c r="H250" s="88"/>
      <c r="I250" s="9"/>
      <c r="J250" s="7"/>
      <c r="K250" s="7"/>
      <c r="L250" s="7"/>
      <c r="M250" s="7"/>
      <c r="N250" s="7">
        <f t="shared" ref="N250:P252" si="23">N251</f>
        <v>233</v>
      </c>
      <c r="O250" s="7">
        <f t="shared" si="23"/>
        <v>230</v>
      </c>
      <c r="P250" s="364">
        <f t="shared" si="23"/>
        <v>230</v>
      </c>
    </row>
    <row r="251" spans="1:16" x14ac:dyDescent="0.2">
      <c r="A251" s="32"/>
      <c r="B251" s="114" t="s">
        <v>227</v>
      </c>
      <c r="C251" s="9"/>
      <c r="D251" s="9" t="s">
        <v>168</v>
      </c>
      <c r="E251" s="9" t="s">
        <v>166</v>
      </c>
      <c r="F251" s="9" t="s">
        <v>226</v>
      </c>
      <c r="G251" s="88"/>
      <c r="H251" s="88"/>
      <c r="I251" s="9"/>
      <c r="J251" s="7">
        <f>J252</f>
        <v>200</v>
      </c>
      <c r="K251" s="7"/>
      <c r="L251" s="7">
        <f>L252</f>
        <v>200</v>
      </c>
      <c r="M251" s="7">
        <f>M252</f>
        <v>200</v>
      </c>
      <c r="N251" s="7">
        <f t="shared" si="23"/>
        <v>233</v>
      </c>
      <c r="O251" s="7">
        <f t="shared" si="23"/>
        <v>230</v>
      </c>
      <c r="P251" s="364">
        <f t="shared" si="23"/>
        <v>230</v>
      </c>
    </row>
    <row r="252" spans="1:16" ht="25.15" customHeight="1" x14ac:dyDescent="0.2">
      <c r="A252" s="32"/>
      <c r="B252" s="15" t="s">
        <v>4</v>
      </c>
      <c r="C252" s="9"/>
      <c r="D252" s="9" t="s">
        <v>168</v>
      </c>
      <c r="E252" s="9" t="s">
        <v>166</v>
      </c>
      <c r="F252" s="9" t="s">
        <v>226</v>
      </c>
      <c r="G252" s="88">
        <v>240</v>
      </c>
      <c r="H252" s="88"/>
      <c r="I252" s="9"/>
      <c r="J252" s="7">
        <f>J253</f>
        <v>200</v>
      </c>
      <c r="K252" s="7"/>
      <c r="L252" s="7">
        <v>200</v>
      </c>
      <c r="M252" s="7">
        <v>200</v>
      </c>
      <c r="N252" s="7">
        <f t="shared" si="23"/>
        <v>233</v>
      </c>
      <c r="O252" s="7">
        <f t="shared" si="23"/>
        <v>230</v>
      </c>
      <c r="P252" s="364">
        <f t="shared" si="23"/>
        <v>230</v>
      </c>
    </row>
    <row r="253" spans="1:16" ht="25.5" x14ac:dyDescent="0.2">
      <c r="A253" s="32"/>
      <c r="B253" s="95" t="s">
        <v>218</v>
      </c>
      <c r="C253" s="9"/>
      <c r="D253" s="9"/>
      <c r="E253" s="9"/>
      <c r="F253" s="9" t="s">
        <v>226</v>
      </c>
      <c r="G253" s="88">
        <v>240</v>
      </c>
      <c r="H253" s="9" t="s">
        <v>487</v>
      </c>
      <c r="I253" s="9" t="s">
        <v>530</v>
      </c>
      <c r="J253" s="7">
        <v>200</v>
      </c>
      <c r="K253" s="7"/>
      <c r="L253" s="7">
        <v>200</v>
      </c>
      <c r="M253" s="7">
        <v>200</v>
      </c>
      <c r="N253" s="7">
        <v>233</v>
      </c>
      <c r="O253" s="7">
        <v>230</v>
      </c>
      <c r="P253" s="364">
        <v>230</v>
      </c>
    </row>
    <row r="254" spans="1:16" ht="63.75" x14ac:dyDescent="0.2">
      <c r="A254" s="32"/>
      <c r="B254" s="157" t="s">
        <v>916</v>
      </c>
      <c r="C254" s="34"/>
      <c r="D254" s="9" t="s">
        <v>168</v>
      </c>
      <c r="E254" s="9" t="s">
        <v>166</v>
      </c>
      <c r="F254" s="9" t="s">
        <v>224</v>
      </c>
      <c r="G254" s="9"/>
      <c r="H254" s="9"/>
      <c r="I254" s="9"/>
      <c r="J254" s="7">
        <f>J256</f>
        <v>686</v>
      </c>
      <c r="K254" s="7"/>
      <c r="L254" s="7">
        <f>L256</f>
        <v>686</v>
      </c>
      <c r="M254" s="7">
        <f>M256</f>
        <v>686</v>
      </c>
      <c r="N254" s="7">
        <f t="shared" ref="N254:P255" si="24">N255</f>
        <v>706</v>
      </c>
      <c r="O254" s="7">
        <f t="shared" si="24"/>
        <v>230</v>
      </c>
      <c r="P254" s="364">
        <f t="shared" si="24"/>
        <v>596</v>
      </c>
    </row>
    <row r="255" spans="1:16" ht="51" x14ac:dyDescent="0.2">
      <c r="A255" s="32"/>
      <c r="B255" s="102" t="s">
        <v>223</v>
      </c>
      <c r="C255" s="34"/>
      <c r="D255" s="9"/>
      <c r="E255" s="9"/>
      <c r="F255" s="9" t="s">
        <v>222</v>
      </c>
      <c r="G255" s="9"/>
      <c r="H255" s="9"/>
      <c r="I255" s="9"/>
      <c r="J255" s="7">
        <f>J254</f>
        <v>686</v>
      </c>
      <c r="K255" s="7"/>
      <c r="L255" s="7"/>
      <c r="M255" s="7"/>
      <c r="N255" s="7">
        <f t="shared" si="24"/>
        <v>706</v>
      </c>
      <c r="O255" s="7">
        <f t="shared" si="24"/>
        <v>230</v>
      </c>
      <c r="P255" s="364">
        <f t="shared" si="24"/>
        <v>596</v>
      </c>
    </row>
    <row r="256" spans="1:16" x14ac:dyDescent="0.2">
      <c r="A256" s="32"/>
      <c r="B256" s="114" t="s">
        <v>221</v>
      </c>
      <c r="C256" s="34"/>
      <c r="D256" s="9" t="s">
        <v>168</v>
      </c>
      <c r="E256" s="9" t="s">
        <v>166</v>
      </c>
      <c r="F256" s="9" t="s">
        <v>217</v>
      </c>
      <c r="G256" s="34"/>
      <c r="H256" s="34"/>
      <c r="I256" s="9"/>
      <c r="J256" s="7">
        <f>J258</f>
        <v>686</v>
      </c>
      <c r="K256" s="7"/>
      <c r="L256" s="7">
        <f>L258</f>
        <v>686</v>
      </c>
      <c r="M256" s="7">
        <f>M258</f>
        <v>686</v>
      </c>
      <c r="N256" s="7">
        <f>N258</f>
        <v>706</v>
      </c>
      <c r="O256" s="7">
        <f>O258</f>
        <v>230</v>
      </c>
      <c r="P256" s="364">
        <f>P258</f>
        <v>596</v>
      </c>
    </row>
    <row r="257" spans="1:24" ht="40.5" hidden="1" customHeight="1" x14ac:dyDescent="0.2">
      <c r="A257" s="32"/>
      <c r="B257" s="42" t="s">
        <v>220</v>
      </c>
      <c r="C257" s="160"/>
      <c r="D257" s="31" t="s">
        <v>168</v>
      </c>
      <c r="E257" s="31" t="s">
        <v>166</v>
      </c>
      <c r="F257" s="31" t="s">
        <v>219</v>
      </c>
      <c r="G257" s="161"/>
      <c r="H257" s="161"/>
      <c r="I257" s="31" t="s">
        <v>166</v>
      </c>
      <c r="J257" s="159"/>
      <c r="K257" s="159"/>
      <c r="L257" s="159"/>
      <c r="M257" s="159"/>
      <c r="N257" s="159"/>
      <c r="O257" s="159"/>
      <c r="P257" s="365"/>
    </row>
    <row r="258" spans="1:24" ht="25.15" customHeight="1" x14ac:dyDescent="0.2">
      <c r="A258" s="32"/>
      <c r="B258" s="15" t="s">
        <v>4</v>
      </c>
      <c r="C258" s="160"/>
      <c r="D258" s="9" t="s">
        <v>168</v>
      </c>
      <c r="E258" s="9" t="s">
        <v>166</v>
      </c>
      <c r="F258" s="9" t="s">
        <v>217</v>
      </c>
      <c r="G258" s="33" t="s">
        <v>1</v>
      </c>
      <c r="H258" s="33"/>
      <c r="I258" s="9"/>
      <c r="J258" s="7">
        <v>686</v>
      </c>
      <c r="K258" s="159"/>
      <c r="L258" s="7">
        <v>686</v>
      </c>
      <c r="M258" s="7">
        <v>686</v>
      </c>
      <c r="N258" s="7">
        <f>N259</f>
        <v>706</v>
      </c>
      <c r="O258" s="7">
        <f>O259</f>
        <v>230</v>
      </c>
      <c r="P258" s="364">
        <f>P259</f>
        <v>596</v>
      </c>
    </row>
    <row r="259" spans="1:24" ht="27.6" customHeight="1" x14ac:dyDescent="0.2">
      <c r="A259" s="32"/>
      <c r="B259" s="95" t="s">
        <v>218</v>
      </c>
      <c r="C259" s="160"/>
      <c r="D259" s="9"/>
      <c r="E259" s="9"/>
      <c r="F259" s="9" t="s">
        <v>217</v>
      </c>
      <c r="G259" s="33" t="s">
        <v>1</v>
      </c>
      <c r="H259" s="9" t="s">
        <v>487</v>
      </c>
      <c r="I259" s="9" t="s">
        <v>530</v>
      </c>
      <c r="J259" s="7">
        <v>686</v>
      </c>
      <c r="K259" s="159"/>
      <c r="L259" s="7">
        <v>686</v>
      </c>
      <c r="M259" s="7">
        <v>686</v>
      </c>
      <c r="N259" s="7">
        <v>706</v>
      </c>
      <c r="O259" s="7">
        <v>230</v>
      </c>
      <c r="P259" s="364">
        <f>230+366</f>
        <v>596</v>
      </c>
    </row>
    <row r="260" spans="1:24" s="83" customFormat="1" ht="38.25" customHeight="1" x14ac:dyDescent="0.2">
      <c r="A260" s="91">
        <v>5</v>
      </c>
      <c r="B260" s="52" t="s">
        <v>909</v>
      </c>
      <c r="C260" s="89"/>
      <c r="D260" s="89" t="s">
        <v>52</v>
      </c>
      <c r="E260" s="89" t="s">
        <v>58</v>
      </c>
      <c r="F260" s="89" t="s">
        <v>215</v>
      </c>
      <c r="G260" s="131"/>
      <c r="H260" s="131"/>
      <c r="I260" s="89"/>
      <c r="J260" s="51">
        <f>J261+J276</f>
        <v>1600</v>
      </c>
      <c r="K260" s="158"/>
      <c r="L260" s="51">
        <f>L261+L276</f>
        <v>11444.685000000001</v>
      </c>
      <c r="M260" s="51">
        <f>M261+M276</f>
        <v>14038.547</v>
      </c>
      <c r="N260" s="51">
        <f>N261+N276</f>
        <v>6230</v>
      </c>
      <c r="O260" s="51">
        <f>O261+O276</f>
        <v>6170</v>
      </c>
      <c r="P260" s="50">
        <f>P261+P276</f>
        <v>6540.2</v>
      </c>
      <c r="Q260" s="84"/>
      <c r="R260" s="84"/>
      <c r="S260" s="84"/>
      <c r="T260" s="84"/>
      <c r="U260" s="84"/>
      <c r="V260" s="84"/>
      <c r="W260" s="84"/>
      <c r="X260" s="84"/>
    </row>
    <row r="261" spans="1:24" s="83" customFormat="1" ht="25.5" hidden="1" x14ac:dyDescent="0.2">
      <c r="A261" s="85"/>
      <c r="B261" s="157" t="s">
        <v>214</v>
      </c>
      <c r="C261" s="33"/>
      <c r="D261" s="33" t="s">
        <v>52</v>
      </c>
      <c r="E261" s="33" t="s">
        <v>58</v>
      </c>
      <c r="F261" s="33" t="s">
        <v>213</v>
      </c>
      <c r="G261" s="33"/>
      <c r="H261" s="33"/>
      <c r="I261" s="33"/>
      <c r="J261" s="53">
        <f>J262</f>
        <v>800</v>
      </c>
      <c r="K261" s="7"/>
      <c r="L261" s="7">
        <f>L263</f>
        <v>10777.685000000001</v>
      </c>
      <c r="M261" s="53">
        <f>M263</f>
        <v>13305.547</v>
      </c>
      <c r="N261" s="53">
        <f>N262</f>
        <v>3125.5</v>
      </c>
      <c r="O261" s="53">
        <f>O262</f>
        <v>0</v>
      </c>
      <c r="P261" s="364">
        <f>P262</f>
        <v>0</v>
      </c>
      <c r="Q261" s="84"/>
      <c r="R261" s="84"/>
      <c r="S261" s="84"/>
      <c r="T261" s="84"/>
      <c r="U261" s="84"/>
      <c r="V261" s="84"/>
      <c r="W261" s="84"/>
      <c r="X261" s="84"/>
    </row>
    <row r="262" spans="1:24" s="83" customFormat="1" ht="63.75" hidden="1" x14ac:dyDescent="0.2">
      <c r="A262" s="85"/>
      <c r="B262" s="102" t="s">
        <v>212</v>
      </c>
      <c r="C262" s="33"/>
      <c r="D262" s="33"/>
      <c r="E262" s="33"/>
      <c r="F262" s="33" t="s">
        <v>211</v>
      </c>
      <c r="G262" s="89"/>
      <c r="H262" s="89"/>
      <c r="I262" s="33"/>
      <c r="J262" s="53">
        <f>J265+J269+J272+J275</f>
        <v>800</v>
      </c>
      <c r="K262" s="7"/>
      <c r="L262" s="7"/>
      <c r="M262" s="53"/>
      <c r="N262" s="53">
        <f>N265+N269+N275</f>
        <v>3125.5</v>
      </c>
      <c r="O262" s="53">
        <f>O265+O269+O275</f>
        <v>0</v>
      </c>
      <c r="P262" s="364">
        <f>P265+P269+P275</f>
        <v>0</v>
      </c>
      <c r="Q262" s="84"/>
      <c r="R262" s="84"/>
      <c r="S262" s="84"/>
      <c r="T262" s="84"/>
      <c r="U262" s="84"/>
      <c r="V262" s="84"/>
      <c r="W262" s="84"/>
      <c r="X262" s="84"/>
    </row>
    <row r="263" spans="1:24" s="83" customFormat="1" hidden="1" x14ac:dyDescent="0.2">
      <c r="A263" s="85"/>
      <c r="B263" s="114" t="s">
        <v>198</v>
      </c>
      <c r="C263" s="33"/>
      <c r="D263" s="33" t="s">
        <v>52</v>
      </c>
      <c r="E263" s="33" t="s">
        <v>58</v>
      </c>
      <c r="F263" s="33" t="s">
        <v>210</v>
      </c>
      <c r="G263" s="33"/>
      <c r="H263" s="33"/>
      <c r="I263" s="33"/>
      <c r="J263" s="53">
        <f>J264</f>
        <v>0</v>
      </c>
      <c r="K263" s="7"/>
      <c r="L263" s="53">
        <f>L267</f>
        <v>10777.685000000001</v>
      </c>
      <c r="M263" s="53">
        <f>M267</f>
        <v>13305.547</v>
      </c>
      <c r="N263" s="53">
        <f t="shared" ref="N263:P264" si="25">N264</f>
        <v>2530</v>
      </c>
      <c r="O263" s="53">
        <f t="shared" si="25"/>
        <v>0</v>
      </c>
      <c r="P263" s="364">
        <f t="shared" si="25"/>
        <v>0</v>
      </c>
      <c r="Q263" s="84"/>
      <c r="R263" s="84"/>
      <c r="S263" s="84"/>
      <c r="T263" s="84"/>
      <c r="U263" s="84"/>
      <c r="V263" s="84"/>
      <c r="W263" s="84"/>
      <c r="X263" s="84"/>
    </row>
    <row r="264" spans="1:24" s="83" customFormat="1" ht="25.5" hidden="1" x14ac:dyDescent="0.2">
      <c r="A264" s="85"/>
      <c r="B264" s="15" t="s">
        <v>4</v>
      </c>
      <c r="C264" s="33"/>
      <c r="D264" s="33"/>
      <c r="E264" s="33"/>
      <c r="F264" s="33" t="s">
        <v>210</v>
      </c>
      <c r="G264" s="33" t="s">
        <v>1</v>
      </c>
      <c r="H264" s="33"/>
      <c r="I264" s="33"/>
      <c r="J264" s="53">
        <f>J265</f>
        <v>0</v>
      </c>
      <c r="K264" s="7"/>
      <c r="L264" s="53"/>
      <c r="M264" s="53"/>
      <c r="N264" s="53">
        <f t="shared" si="25"/>
        <v>2530</v>
      </c>
      <c r="O264" s="53">
        <f t="shared" si="25"/>
        <v>0</v>
      </c>
      <c r="P264" s="364">
        <f t="shared" si="25"/>
        <v>0</v>
      </c>
      <c r="Q264" s="84"/>
      <c r="R264" s="84"/>
      <c r="S264" s="84"/>
      <c r="T264" s="84"/>
      <c r="U264" s="84"/>
      <c r="V264" s="84"/>
      <c r="W264" s="84"/>
      <c r="X264" s="84"/>
    </row>
    <row r="265" spans="1:24" s="83" customFormat="1" hidden="1" x14ac:dyDescent="0.2">
      <c r="A265" s="85"/>
      <c r="B265" s="16" t="s">
        <v>60</v>
      </c>
      <c r="C265" s="33"/>
      <c r="D265" s="33"/>
      <c r="E265" s="33"/>
      <c r="F265" s="33" t="s">
        <v>210</v>
      </c>
      <c r="G265" s="33" t="s">
        <v>1</v>
      </c>
      <c r="H265" s="33"/>
      <c r="I265" s="33" t="s">
        <v>58</v>
      </c>
      <c r="J265" s="53"/>
      <c r="K265" s="7"/>
      <c r="L265" s="53"/>
      <c r="M265" s="53"/>
      <c r="N265" s="53">
        <v>2530</v>
      </c>
      <c r="O265" s="53"/>
      <c r="P265" s="364"/>
      <c r="Q265" s="84"/>
      <c r="R265" s="84"/>
      <c r="S265" s="84"/>
      <c r="T265" s="84"/>
      <c r="U265" s="84"/>
      <c r="V265" s="84"/>
      <c r="W265" s="84"/>
      <c r="X265" s="84"/>
    </row>
    <row r="266" spans="1:24" s="83" customFormat="1" ht="25.5" hidden="1" x14ac:dyDescent="0.2">
      <c r="A266" s="85"/>
      <c r="B266" s="114" t="s">
        <v>209</v>
      </c>
      <c r="C266" s="33"/>
      <c r="D266" s="33"/>
      <c r="E266" s="33"/>
      <c r="F266" s="33" t="s">
        <v>206</v>
      </c>
      <c r="G266" s="33"/>
      <c r="H266" s="33"/>
      <c r="I266" s="33"/>
      <c r="J266" s="53">
        <f>J267</f>
        <v>800</v>
      </c>
      <c r="K266" s="7"/>
      <c r="L266" s="53"/>
      <c r="M266" s="53"/>
      <c r="N266" s="53">
        <f>N267</f>
        <v>100</v>
      </c>
      <c r="O266" s="53">
        <f>O267</f>
        <v>0</v>
      </c>
      <c r="P266" s="364">
        <f>P267</f>
        <v>0</v>
      </c>
      <c r="Q266" s="84"/>
      <c r="R266" s="84"/>
      <c r="S266" s="84"/>
      <c r="T266" s="84"/>
      <c r="U266" s="84"/>
      <c r="V266" s="84"/>
      <c r="W266" s="84"/>
      <c r="X266" s="84"/>
    </row>
    <row r="267" spans="1:24" s="83" customFormat="1" ht="25.15" hidden="1" customHeight="1" x14ac:dyDescent="0.2">
      <c r="A267" s="85"/>
      <c r="B267" s="15" t="s">
        <v>4</v>
      </c>
      <c r="C267" s="33"/>
      <c r="D267" s="33" t="s">
        <v>52</v>
      </c>
      <c r="E267" s="33" t="s">
        <v>58</v>
      </c>
      <c r="F267" s="33" t="s">
        <v>206</v>
      </c>
      <c r="G267" s="33" t="s">
        <v>1</v>
      </c>
      <c r="H267" s="33"/>
      <c r="I267" s="33"/>
      <c r="J267" s="53">
        <f>J269</f>
        <v>800</v>
      </c>
      <c r="K267" s="7"/>
      <c r="L267" s="53">
        <f>22480.2-11702.515</f>
        <v>10777.685000000001</v>
      </c>
      <c r="M267" s="53">
        <v>13305.547</v>
      </c>
      <c r="N267" s="53">
        <f>N269</f>
        <v>100</v>
      </c>
      <c r="O267" s="53">
        <f>O269</f>
        <v>0</v>
      </c>
      <c r="P267" s="364">
        <f>P269</f>
        <v>0</v>
      </c>
      <c r="Q267" s="84"/>
      <c r="R267" s="84"/>
      <c r="S267" s="84"/>
      <c r="T267" s="84"/>
      <c r="U267" s="84"/>
      <c r="V267" s="84"/>
      <c r="W267" s="84"/>
      <c r="X267" s="84"/>
    </row>
    <row r="268" spans="1:24" s="83" customFormat="1" ht="51" hidden="1" x14ac:dyDescent="0.2">
      <c r="A268" s="85"/>
      <c r="B268" s="90" t="s">
        <v>208</v>
      </c>
      <c r="C268" s="89"/>
      <c r="D268" s="33" t="s">
        <v>52</v>
      </c>
      <c r="E268" s="33" t="s">
        <v>58</v>
      </c>
      <c r="F268" s="33" t="s">
        <v>207</v>
      </c>
      <c r="G268" s="89"/>
      <c r="H268" s="89"/>
      <c r="I268" s="33" t="s">
        <v>58</v>
      </c>
      <c r="J268" s="7"/>
      <c r="K268" s="7"/>
      <c r="L268" s="7"/>
      <c r="M268" s="7"/>
      <c r="N268" s="7"/>
      <c r="O268" s="7"/>
      <c r="P268" s="364"/>
      <c r="Q268" s="84"/>
      <c r="R268" s="84"/>
      <c r="S268" s="84"/>
      <c r="T268" s="84"/>
      <c r="U268" s="84"/>
      <c r="V268" s="84"/>
      <c r="W268" s="84"/>
      <c r="X268" s="84"/>
    </row>
    <row r="269" spans="1:24" s="83" customFormat="1" hidden="1" x14ac:dyDescent="0.2">
      <c r="A269" s="85"/>
      <c r="B269" s="16" t="s">
        <v>60</v>
      </c>
      <c r="C269" s="89"/>
      <c r="D269" s="33"/>
      <c r="E269" s="33"/>
      <c r="F269" s="33" t="s">
        <v>206</v>
      </c>
      <c r="G269" s="33" t="s">
        <v>1</v>
      </c>
      <c r="H269" s="33"/>
      <c r="I269" s="33" t="s">
        <v>58</v>
      </c>
      <c r="J269" s="53">
        <v>800</v>
      </c>
      <c r="K269" s="7"/>
      <c r="L269" s="53">
        <f>22480.2-11702.515</f>
        <v>10777.685000000001</v>
      </c>
      <c r="M269" s="53">
        <v>13305.547</v>
      </c>
      <c r="N269" s="53">
        <v>100</v>
      </c>
      <c r="O269" s="53"/>
      <c r="P269" s="364"/>
      <c r="Q269" s="84"/>
      <c r="R269" s="84"/>
      <c r="S269" s="84"/>
      <c r="T269" s="84"/>
      <c r="U269" s="84"/>
      <c r="V269" s="84"/>
      <c r="W269" s="84"/>
      <c r="X269" s="84"/>
    </row>
    <row r="270" spans="1:24" s="83" customFormat="1" ht="51" hidden="1" x14ac:dyDescent="0.2">
      <c r="A270" s="85"/>
      <c r="B270" s="114" t="s">
        <v>205</v>
      </c>
      <c r="C270" s="89"/>
      <c r="D270" s="33"/>
      <c r="E270" s="33"/>
      <c r="F270" s="33" t="s">
        <v>204</v>
      </c>
      <c r="G270" s="33"/>
      <c r="H270" s="33"/>
      <c r="I270" s="33"/>
      <c r="J270" s="53">
        <f>J271</f>
        <v>0</v>
      </c>
      <c r="K270" s="7"/>
      <c r="L270" s="53"/>
      <c r="M270" s="53"/>
      <c r="N270" s="53">
        <f t="shared" ref="N270:P271" si="26">N271</f>
        <v>0</v>
      </c>
      <c r="O270" s="53">
        <f t="shared" si="26"/>
        <v>0</v>
      </c>
      <c r="P270" s="364">
        <f t="shared" si="26"/>
        <v>0</v>
      </c>
      <c r="Q270" s="84"/>
      <c r="R270" s="84"/>
      <c r="S270" s="84"/>
      <c r="T270" s="84"/>
      <c r="U270" s="84"/>
      <c r="V270" s="84"/>
      <c r="W270" s="84"/>
      <c r="X270" s="84"/>
    </row>
    <row r="271" spans="1:24" s="83" customFormat="1" ht="25.5" hidden="1" x14ac:dyDescent="0.2">
      <c r="A271" s="85"/>
      <c r="B271" s="15" t="s">
        <v>4</v>
      </c>
      <c r="C271" s="89"/>
      <c r="D271" s="33"/>
      <c r="E271" s="33"/>
      <c r="F271" s="33" t="s">
        <v>204</v>
      </c>
      <c r="G271" s="33" t="s">
        <v>1</v>
      </c>
      <c r="H271" s="33"/>
      <c r="I271" s="33"/>
      <c r="J271" s="53">
        <f>J272</f>
        <v>0</v>
      </c>
      <c r="K271" s="7"/>
      <c r="L271" s="53"/>
      <c r="M271" s="53"/>
      <c r="N271" s="53">
        <f t="shared" si="26"/>
        <v>0</v>
      </c>
      <c r="O271" s="53">
        <f t="shared" si="26"/>
        <v>0</v>
      </c>
      <c r="P271" s="364">
        <f t="shared" si="26"/>
        <v>0</v>
      </c>
      <c r="Q271" s="84"/>
      <c r="R271" s="84"/>
      <c r="S271" s="84"/>
      <c r="T271" s="84"/>
      <c r="U271" s="84"/>
      <c r="V271" s="84"/>
      <c r="W271" s="84"/>
      <c r="X271" s="84"/>
    </row>
    <row r="272" spans="1:24" s="83" customFormat="1" hidden="1" x14ac:dyDescent="0.2">
      <c r="A272" s="85"/>
      <c r="B272" s="16" t="s">
        <v>60</v>
      </c>
      <c r="C272" s="89"/>
      <c r="D272" s="33"/>
      <c r="E272" s="33"/>
      <c r="F272" s="33" t="s">
        <v>204</v>
      </c>
      <c r="G272" s="33" t="s">
        <v>1</v>
      </c>
      <c r="H272" s="33"/>
      <c r="I272" s="33" t="s">
        <v>58</v>
      </c>
      <c r="J272" s="53"/>
      <c r="K272" s="7"/>
      <c r="L272" s="53"/>
      <c r="M272" s="53"/>
      <c r="N272" s="53"/>
      <c r="O272" s="53"/>
      <c r="P272" s="364"/>
      <c r="Q272" s="84"/>
      <c r="R272" s="84"/>
      <c r="S272" s="84"/>
      <c r="T272" s="84"/>
      <c r="U272" s="84"/>
      <c r="V272" s="84"/>
      <c r="W272" s="84"/>
      <c r="X272" s="84"/>
    </row>
    <row r="273" spans="1:257" s="83" customFormat="1" ht="25.5" hidden="1" x14ac:dyDescent="0.2">
      <c r="A273" s="85" t="s">
        <v>106</v>
      </c>
      <c r="B273" s="95" t="s">
        <v>203</v>
      </c>
      <c r="C273" s="89"/>
      <c r="D273" s="33"/>
      <c r="E273" s="33"/>
      <c r="F273" s="33" t="s">
        <v>202</v>
      </c>
      <c r="G273" s="33"/>
      <c r="H273" s="33"/>
      <c r="I273" s="33"/>
      <c r="J273" s="53">
        <f>J274</f>
        <v>0</v>
      </c>
      <c r="K273" s="7"/>
      <c r="L273" s="53"/>
      <c r="M273" s="53"/>
      <c r="N273" s="53">
        <f t="shared" ref="N273:P274" si="27">N274</f>
        <v>495.5</v>
      </c>
      <c r="O273" s="53">
        <f t="shared" si="27"/>
        <v>0</v>
      </c>
      <c r="P273" s="364">
        <f t="shared" si="27"/>
        <v>0</v>
      </c>
      <c r="Q273" s="84"/>
      <c r="R273" s="84"/>
      <c r="S273" s="84"/>
      <c r="T273" s="84"/>
      <c r="U273" s="84"/>
      <c r="V273" s="84"/>
      <c r="W273" s="84"/>
      <c r="X273" s="84"/>
    </row>
    <row r="274" spans="1:257" s="83" customFormat="1" ht="25.5" hidden="1" x14ac:dyDescent="0.2">
      <c r="A274" s="85"/>
      <c r="B274" s="15" t="s">
        <v>4</v>
      </c>
      <c r="C274" s="89"/>
      <c r="D274" s="33"/>
      <c r="E274" s="33"/>
      <c r="F274" s="33" t="s">
        <v>202</v>
      </c>
      <c r="G274" s="33" t="s">
        <v>1</v>
      </c>
      <c r="H274" s="33"/>
      <c r="I274" s="33"/>
      <c r="J274" s="53">
        <f>J275</f>
        <v>0</v>
      </c>
      <c r="K274" s="7"/>
      <c r="L274" s="53"/>
      <c r="M274" s="53"/>
      <c r="N274" s="53">
        <f t="shared" si="27"/>
        <v>495.5</v>
      </c>
      <c r="O274" s="53">
        <f t="shared" si="27"/>
        <v>0</v>
      </c>
      <c r="P274" s="364">
        <f t="shared" si="27"/>
        <v>0</v>
      </c>
      <c r="Q274" s="84"/>
      <c r="R274" s="84"/>
      <c r="S274" s="84"/>
      <c r="T274" s="84"/>
      <c r="U274" s="84"/>
      <c r="V274" s="84"/>
      <c r="W274" s="84"/>
      <c r="X274" s="84"/>
    </row>
    <row r="275" spans="1:257" s="83" customFormat="1" hidden="1" x14ac:dyDescent="0.2">
      <c r="A275" s="85"/>
      <c r="B275" s="16" t="s">
        <v>60</v>
      </c>
      <c r="C275" s="89"/>
      <c r="D275" s="33"/>
      <c r="E275" s="33"/>
      <c r="F275" s="33" t="s">
        <v>202</v>
      </c>
      <c r="G275" s="33" t="s">
        <v>1</v>
      </c>
      <c r="H275" s="33"/>
      <c r="I275" s="33" t="s">
        <v>58</v>
      </c>
      <c r="J275" s="53"/>
      <c r="K275" s="7"/>
      <c r="L275" s="53"/>
      <c r="M275" s="53"/>
      <c r="N275" s="53">
        <v>495.5</v>
      </c>
      <c r="O275" s="53"/>
      <c r="P275" s="364"/>
      <c r="Q275" s="84"/>
      <c r="R275" s="84"/>
      <c r="S275" s="84"/>
      <c r="T275" s="84"/>
      <c r="U275" s="84"/>
      <c r="V275" s="84"/>
      <c r="W275" s="84"/>
      <c r="X275" s="84"/>
    </row>
    <row r="276" spans="1:257" s="83" customFormat="1" ht="50.25" customHeight="1" x14ac:dyDescent="0.2">
      <c r="A276" s="85"/>
      <c r="B276" s="157" t="s">
        <v>826</v>
      </c>
      <c r="C276" s="89"/>
      <c r="D276" s="33" t="s">
        <v>52</v>
      </c>
      <c r="E276" s="33" t="s">
        <v>58</v>
      </c>
      <c r="F276" s="33" t="s">
        <v>201</v>
      </c>
      <c r="G276" s="33"/>
      <c r="H276" s="33"/>
      <c r="I276" s="33"/>
      <c r="J276" s="7">
        <f>J277</f>
        <v>800</v>
      </c>
      <c r="K276" s="7"/>
      <c r="L276" s="7">
        <f>L277</f>
        <v>667</v>
      </c>
      <c r="M276" s="7">
        <f>M277</f>
        <v>733</v>
      </c>
      <c r="N276" s="7">
        <f>N280+N283</f>
        <v>3104.5</v>
      </c>
      <c r="O276" s="7">
        <f>O280+O283</f>
        <v>6170</v>
      </c>
      <c r="P276" s="364">
        <f>P280+P283</f>
        <v>6540.2</v>
      </c>
      <c r="Q276" s="84"/>
      <c r="R276" s="84"/>
      <c r="S276" s="84"/>
      <c r="T276" s="84"/>
      <c r="U276" s="84"/>
      <c r="V276" s="84"/>
      <c r="W276" s="84"/>
      <c r="X276" s="84"/>
    </row>
    <row r="277" spans="1:257" s="83" customFormat="1" ht="25.5" x14ac:dyDescent="0.2">
      <c r="A277" s="85"/>
      <c r="B277" s="102" t="s">
        <v>200</v>
      </c>
      <c r="C277" s="89"/>
      <c r="D277" s="33" t="s">
        <v>52</v>
      </c>
      <c r="E277" s="33" t="s">
        <v>58</v>
      </c>
      <c r="F277" s="33" t="s">
        <v>199</v>
      </c>
      <c r="G277" s="88"/>
      <c r="H277" s="88"/>
      <c r="I277" s="33"/>
      <c r="J277" s="7">
        <f>J281</f>
        <v>800</v>
      </c>
      <c r="K277" s="7"/>
      <c r="L277" s="7">
        <f>L282</f>
        <v>667</v>
      </c>
      <c r="M277" s="7">
        <f>M282</f>
        <v>733</v>
      </c>
      <c r="N277" s="7">
        <f>N281</f>
        <v>400</v>
      </c>
      <c r="O277" s="7">
        <f>O281</f>
        <v>4200</v>
      </c>
      <c r="P277" s="364">
        <f>P281</f>
        <v>4400</v>
      </c>
      <c r="Q277" s="84"/>
      <c r="R277" s="84"/>
      <c r="S277" s="84"/>
      <c r="T277" s="84"/>
      <c r="U277" s="84"/>
      <c r="V277" s="84"/>
      <c r="W277" s="84"/>
      <c r="X277" s="84"/>
    </row>
    <row r="278" spans="1:257" s="83" customFormat="1" x14ac:dyDescent="0.2">
      <c r="A278" s="85"/>
      <c r="B278" s="114" t="s">
        <v>198</v>
      </c>
      <c r="C278" s="89"/>
      <c r="D278" s="33"/>
      <c r="E278" s="33"/>
      <c r="F278" s="33" t="s">
        <v>197</v>
      </c>
      <c r="G278" s="88"/>
      <c r="H278" s="88"/>
      <c r="I278" s="33"/>
      <c r="J278" s="7"/>
      <c r="K278" s="7"/>
      <c r="L278" s="7"/>
      <c r="M278" s="7"/>
      <c r="N278" s="7">
        <f t="shared" ref="N278:P279" si="28">N279</f>
        <v>2704.5</v>
      </c>
      <c r="O278" s="7">
        <f t="shared" si="28"/>
        <v>1970</v>
      </c>
      <c r="P278" s="364">
        <f t="shared" si="28"/>
        <v>2140.1999999999998</v>
      </c>
      <c r="Q278" s="84"/>
      <c r="R278" s="84"/>
      <c r="S278" s="84"/>
      <c r="T278" s="84"/>
      <c r="U278" s="84"/>
      <c r="V278" s="84"/>
      <c r="W278" s="84"/>
      <c r="X278" s="84"/>
    </row>
    <row r="279" spans="1:257" s="83" customFormat="1" ht="25.5" x14ac:dyDescent="0.2">
      <c r="A279" s="85"/>
      <c r="B279" s="15" t="s">
        <v>4</v>
      </c>
      <c r="C279" s="89"/>
      <c r="D279" s="33"/>
      <c r="E279" s="33"/>
      <c r="F279" s="33" t="s">
        <v>197</v>
      </c>
      <c r="G279" s="88">
        <v>240</v>
      </c>
      <c r="H279" s="88"/>
      <c r="I279" s="33"/>
      <c r="J279" s="7"/>
      <c r="K279" s="7"/>
      <c r="L279" s="7"/>
      <c r="M279" s="7"/>
      <c r="N279" s="7">
        <f t="shared" si="28"/>
        <v>2704.5</v>
      </c>
      <c r="O279" s="7">
        <f t="shared" si="28"/>
        <v>1970</v>
      </c>
      <c r="P279" s="364">
        <f t="shared" si="28"/>
        <v>2140.1999999999998</v>
      </c>
      <c r="Q279" s="84"/>
      <c r="R279" s="84"/>
      <c r="S279" s="84"/>
      <c r="T279" s="84"/>
      <c r="U279" s="84"/>
      <c r="V279" s="84"/>
      <c r="W279" s="84"/>
      <c r="X279" s="84"/>
    </row>
    <row r="280" spans="1:257" s="83" customFormat="1" x14ac:dyDescent="0.2">
      <c r="A280" s="85"/>
      <c r="B280" s="16" t="s">
        <v>60</v>
      </c>
      <c r="C280" s="89"/>
      <c r="D280" s="33"/>
      <c r="E280" s="33"/>
      <c r="F280" s="33" t="s">
        <v>197</v>
      </c>
      <c r="G280" s="88">
        <v>240</v>
      </c>
      <c r="H280" s="9" t="s">
        <v>445</v>
      </c>
      <c r="I280" s="33" t="s">
        <v>530</v>
      </c>
      <c r="J280" s="7"/>
      <c r="K280" s="7"/>
      <c r="L280" s="7"/>
      <c r="M280" s="7"/>
      <c r="N280" s="7">
        <v>2704.5</v>
      </c>
      <c r="O280" s="53">
        <v>1970</v>
      </c>
      <c r="P280" s="364">
        <f>1970+170.2</f>
        <v>2140.1999999999998</v>
      </c>
      <c r="Q280" s="84"/>
      <c r="R280" s="84"/>
      <c r="S280" s="84"/>
      <c r="T280" s="84"/>
      <c r="U280" s="84"/>
      <c r="V280" s="84"/>
      <c r="W280" s="84"/>
      <c r="X280" s="84"/>
    </row>
    <row r="281" spans="1:257" s="83" customFormat="1" ht="25.5" x14ac:dyDescent="0.2">
      <c r="A281" s="85"/>
      <c r="B281" s="114" t="s">
        <v>196</v>
      </c>
      <c r="C281" s="89"/>
      <c r="D281" s="33"/>
      <c r="E281" s="33"/>
      <c r="F281" s="33" t="s">
        <v>195</v>
      </c>
      <c r="G281" s="88"/>
      <c r="H281" s="88"/>
      <c r="I281" s="33"/>
      <c r="J281" s="7">
        <f>J282</f>
        <v>800</v>
      </c>
      <c r="K281" s="7"/>
      <c r="L281" s="7"/>
      <c r="M281" s="7"/>
      <c r="N281" s="7">
        <f t="shared" ref="N281:P282" si="29">N282</f>
        <v>400</v>
      </c>
      <c r="O281" s="7">
        <f t="shared" si="29"/>
        <v>4200</v>
      </c>
      <c r="P281" s="364">
        <f t="shared" si="29"/>
        <v>4400</v>
      </c>
      <c r="Q281" s="84"/>
      <c r="R281" s="84"/>
      <c r="S281" s="84"/>
      <c r="T281" s="84"/>
      <c r="U281" s="84"/>
      <c r="V281" s="84"/>
      <c r="W281" s="84"/>
      <c r="X281" s="84"/>
    </row>
    <row r="282" spans="1:257" s="83" customFormat="1" ht="25.15" customHeight="1" x14ac:dyDescent="0.2">
      <c r="A282" s="85"/>
      <c r="B282" s="15" t="s">
        <v>4</v>
      </c>
      <c r="C282" s="89"/>
      <c r="D282" s="33" t="s">
        <v>52</v>
      </c>
      <c r="E282" s="33" t="s">
        <v>58</v>
      </c>
      <c r="F282" s="33" t="s">
        <v>195</v>
      </c>
      <c r="G282" s="88">
        <v>240</v>
      </c>
      <c r="H282" s="88"/>
      <c r="I282" s="33"/>
      <c r="J282" s="7">
        <f>J283</f>
        <v>800</v>
      </c>
      <c r="K282" s="7"/>
      <c r="L282" s="7">
        <v>667</v>
      </c>
      <c r="M282" s="7">
        <v>733</v>
      </c>
      <c r="N282" s="7">
        <f t="shared" si="29"/>
        <v>400</v>
      </c>
      <c r="O282" s="7">
        <f t="shared" si="29"/>
        <v>4200</v>
      </c>
      <c r="P282" s="364">
        <f t="shared" si="29"/>
        <v>4400</v>
      </c>
      <c r="Q282" s="84"/>
      <c r="R282" s="84"/>
      <c r="S282" s="84"/>
      <c r="T282" s="84"/>
      <c r="U282" s="84"/>
      <c r="V282" s="84"/>
      <c r="W282" s="84"/>
      <c r="X282" s="84"/>
    </row>
    <row r="283" spans="1:257" s="83" customFormat="1" x14ac:dyDescent="0.2">
      <c r="A283" s="85"/>
      <c r="B283" s="16" t="s">
        <v>60</v>
      </c>
      <c r="C283" s="89"/>
      <c r="D283" s="33"/>
      <c r="E283" s="33"/>
      <c r="F283" s="33" t="s">
        <v>195</v>
      </c>
      <c r="G283" s="88">
        <v>240</v>
      </c>
      <c r="H283" s="9" t="s">
        <v>445</v>
      </c>
      <c r="I283" s="33" t="s">
        <v>530</v>
      </c>
      <c r="J283" s="7">
        <v>800</v>
      </c>
      <c r="K283" s="7"/>
      <c r="L283" s="7">
        <v>667</v>
      </c>
      <c r="M283" s="7">
        <v>733</v>
      </c>
      <c r="N283" s="7">
        <v>400</v>
      </c>
      <c r="O283" s="7">
        <v>4200</v>
      </c>
      <c r="P283" s="364">
        <f>1200+3200</f>
        <v>4400</v>
      </c>
      <c r="Q283" s="84"/>
      <c r="R283" s="84"/>
      <c r="S283" s="84"/>
      <c r="T283" s="84"/>
      <c r="U283" s="84"/>
      <c r="V283" s="84"/>
      <c r="W283" s="84"/>
      <c r="X283" s="84"/>
    </row>
    <row r="284" spans="1:257" ht="38.25" x14ac:dyDescent="0.2">
      <c r="A284" s="156">
        <v>6</v>
      </c>
      <c r="B284" s="155" t="s">
        <v>879</v>
      </c>
      <c r="C284" s="152"/>
      <c r="D284" s="154" t="s">
        <v>15</v>
      </c>
      <c r="E284" s="152" t="s">
        <v>13</v>
      </c>
      <c r="F284" s="152" t="s">
        <v>194</v>
      </c>
      <c r="G284" s="153"/>
      <c r="H284" s="153"/>
      <c r="I284" s="152"/>
      <c r="J284" s="150">
        <f>J285</f>
        <v>3497.6120000000001</v>
      </c>
      <c r="K284" s="151"/>
      <c r="L284" s="150">
        <f>L286</f>
        <v>4000</v>
      </c>
      <c r="M284" s="150">
        <f>M286</f>
        <v>0</v>
      </c>
      <c r="N284" s="150">
        <f t="shared" ref="N284:P286" si="30">N285</f>
        <v>2200</v>
      </c>
      <c r="O284" s="150">
        <f t="shared" si="30"/>
        <v>1800</v>
      </c>
      <c r="P284" s="647">
        <f t="shared" si="30"/>
        <v>2500</v>
      </c>
    </row>
    <row r="285" spans="1:257" s="2" customFormat="1" ht="31.15" customHeight="1" x14ac:dyDescent="0.2">
      <c r="A285" s="149"/>
      <c r="B285" s="148" t="s">
        <v>193</v>
      </c>
      <c r="C285" s="148"/>
      <c r="D285" s="148"/>
      <c r="E285" s="148"/>
      <c r="F285" s="9" t="s">
        <v>192</v>
      </c>
      <c r="G285" s="148"/>
      <c r="H285" s="148"/>
      <c r="I285" s="148"/>
      <c r="J285" s="147">
        <f>J286</f>
        <v>3497.6120000000001</v>
      </c>
      <c r="K285" s="148"/>
      <c r="L285" s="148"/>
      <c r="M285" s="148"/>
      <c r="N285" s="147">
        <f t="shared" si="30"/>
        <v>2200</v>
      </c>
      <c r="O285" s="147">
        <f t="shared" si="30"/>
        <v>1800</v>
      </c>
      <c r="P285" s="480">
        <f t="shared" si="30"/>
        <v>2500</v>
      </c>
      <c r="Q285" s="146"/>
      <c r="R285" s="146"/>
      <c r="S285" s="146"/>
      <c r="T285" s="146"/>
      <c r="U285" s="146"/>
      <c r="V285" s="146"/>
      <c r="W285" s="146"/>
      <c r="X285" s="146"/>
      <c r="Y285" s="146"/>
      <c r="Z285" s="146"/>
      <c r="AA285" s="146"/>
      <c r="AB285" s="146"/>
      <c r="AC285" s="146"/>
      <c r="AD285" s="146"/>
      <c r="AE285" s="146"/>
      <c r="AF285" s="146"/>
      <c r="AG285" s="146"/>
      <c r="AH285" s="146"/>
      <c r="AI285" s="146"/>
      <c r="AJ285" s="146"/>
      <c r="AK285" s="146"/>
      <c r="AL285" s="146"/>
      <c r="AM285" s="146"/>
      <c r="AN285" s="146"/>
      <c r="AO285" s="146"/>
      <c r="AP285" s="146"/>
      <c r="AQ285" s="146"/>
      <c r="AR285" s="146"/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6"/>
      <c r="BD285" s="146"/>
      <c r="BE285" s="146"/>
      <c r="BF285" s="146"/>
      <c r="BG285" s="146"/>
      <c r="BH285" s="146"/>
      <c r="BI285" s="146"/>
      <c r="BJ285" s="146"/>
      <c r="BK285" s="146"/>
      <c r="BL285" s="146"/>
      <c r="BM285" s="146"/>
      <c r="BN285" s="146"/>
      <c r="BO285" s="146"/>
      <c r="BP285" s="146"/>
      <c r="BQ285" s="146"/>
      <c r="BR285" s="146"/>
      <c r="BS285" s="146"/>
      <c r="BT285" s="146"/>
      <c r="BU285" s="146"/>
      <c r="BV285" s="146"/>
      <c r="BW285" s="146"/>
      <c r="BX285" s="146"/>
      <c r="BY285" s="146"/>
      <c r="BZ285" s="146"/>
      <c r="CA285" s="146"/>
      <c r="CB285" s="146"/>
      <c r="CC285" s="146"/>
      <c r="CD285" s="146"/>
      <c r="CE285" s="146"/>
      <c r="CF285" s="146"/>
      <c r="CG285" s="146"/>
      <c r="CH285" s="146"/>
      <c r="CI285" s="146"/>
      <c r="CJ285" s="146"/>
      <c r="CK285" s="146"/>
      <c r="CL285" s="146"/>
      <c r="CM285" s="146"/>
      <c r="CN285" s="146"/>
      <c r="CO285" s="146"/>
      <c r="CP285" s="146"/>
      <c r="CQ285" s="146"/>
      <c r="CR285" s="146"/>
      <c r="CS285" s="146"/>
      <c r="CT285" s="146"/>
      <c r="CU285" s="146"/>
      <c r="CV285" s="146"/>
      <c r="CW285" s="146"/>
      <c r="CX285" s="146"/>
      <c r="CY285" s="146"/>
      <c r="CZ285" s="146"/>
      <c r="DA285" s="146"/>
      <c r="DB285" s="146"/>
      <c r="DC285" s="146"/>
      <c r="DD285" s="146"/>
      <c r="DE285" s="146"/>
      <c r="DF285" s="146"/>
      <c r="DG285" s="146"/>
      <c r="DH285" s="146"/>
      <c r="DI285" s="146"/>
      <c r="DJ285" s="146"/>
      <c r="DK285" s="146"/>
      <c r="DL285" s="146"/>
      <c r="DM285" s="146"/>
      <c r="DN285" s="146"/>
      <c r="DO285" s="146"/>
      <c r="DP285" s="146"/>
      <c r="DQ285" s="146"/>
      <c r="DR285" s="146"/>
      <c r="DS285" s="146"/>
      <c r="DT285" s="146"/>
      <c r="DU285" s="146"/>
      <c r="DV285" s="146"/>
      <c r="DW285" s="146"/>
      <c r="DX285" s="146"/>
      <c r="DY285" s="146"/>
      <c r="DZ285" s="146"/>
      <c r="EA285" s="146"/>
      <c r="EB285" s="146"/>
      <c r="EC285" s="146"/>
      <c r="ED285" s="146"/>
      <c r="EE285" s="146"/>
      <c r="EF285" s="146"/>
      <c r="EG285" s="146"/>
      <c r="EH285" s="146"/>
      <c r="EI285" s="146"/>
      <c r="EJ285" s="146"/>
      <c r="EK285" s="146"/>
      <c r="EL285" s="146"/>
      <c r="EM285" s="146"/>
      <c r="EN285" s="146"/>
      <c r="EO285" s="146"/>
      <c r="EP285" s="146"/>
      <c r="EQ285" s="146"/>
      <c r="ER285" s="146"/>
      <c r="ES285" s="146"/>
      <c r="ET285" s="146"/>
      <c r="EU285" s="146"/>
      <c r="EV285" s="146"/>
      <c r="EW285" s="146"/>
      <c r="EX285" s="146"/>
      <c r="EY285" s="146"/>
      <c r="EZ285" s="146"/>
      <c r="FA285" s="146"/>
      <c r="FB285" s="146"/>
      <c r="FC285" s="146"/>
      <c r="FD285" s="146"/>
      <c r="FE285" s="146"/>
      <c r="FF285" s="146"/>
      <c r="FG285" s="146"/>
      <c r="FH285" s="146"/>
      <c r="FI285" s="146"/>
      <c r="FJ285" s="146"/>
      <c r="FK285" s="146"/>
      <c r="FL285" s="146"/>
      <c r="FM285" s="146"/>
      <c r="FN285" s="146"/>
      <c r="FO285" s="146"/>
      <c r="FP285" s="146"/>
      <c r="FQ285" s="146"/>
      <c r="FR285" s="146"/>
      <c r="FS285" s="146"/>
      <c r="FT285" s="146"/>
      <c r="FU285" s="146"/>
      <c r="FV285" s="146"/>
      <c r="FW285" s="146"/>
      <c r="FX285" s="146"/>
      <c r="FY285" s="146"/>
      <c r="FZ285" s="146"/>
      <c r="GA285" s="146"/>
      <c r="GB285" s="146"/>
      <c r="GC285" s="146"/>
      <c r="GD285" s="146"/>
      <c r="GE285" s="146"/>
      <c r="GF285" s="146"/>
      <c r="GG285" s="146"/>
      <c r="GH285" s="146"/>
      <c r="GI285" s="146"/>
      <c r="GJ285" s="146"/>
      <c r="GK285" s="146"/>
      <c r="GL285" s="146"/>
      <c r="GM285" s="146"/>
      <c r="GN285" s="146"/>
      <c r="GO285" s="146"/>
      <c r="GP285" s="146"/>
      <c r="GQ285" s="146"/>
      <c r="GR285" s="146"/>
      <c r="GS285" s="146"/>
      <c r="GT285" s="146"/>
      <c r="GU285" s="146"/>
      <c r="GV285" s="146"/>
      <c r="GW285" s="146"/>
      <c r="GX285" s="146"/>
      <c r="GY285" s="146"/>
      <c r="GZ285" s="146"/>
      <c r="HA285" s="146"/>
      <c r="HB285" s="146"/>
      <c r="HC285" s="146"/>
      <c r="HD285" s="146"/>
      <c r="HE285" s="146"/>
      <c r="HF285" s="146"/>
      <c r="HG285" s="146"/>
      <c r="HH285" s="146"/>
      <c r="HI285" s="146"/>
      <c r="HJ285" s="146"/>
      <c r="HK285" s="146"/>
      <c r="HL285" s="146"/>
      <c r="HM285" s="146"/>
      <c r="HN285" s="146"/>
      <c r="HO285" s="146"/>
      <c r="HP285" s="146"/>
      <c r="HQ285" s="146"/>
      <c r="HR285" s="146"/>
      <c r="HS285" s="146"/>
      <c r="HT285" s="146"/>
      <c r="HU285" s="146"/>
      <c r="HV285" s="146"/>
      <c r="HW285" s="146"/>
      <c r="HX285" s="146"/>
      <c r="HY285" s="146"/>
      <c r="HZ285" s="146"/>
      <c r="IA285" s="146"/>
      <c r="IB285" s="146"/>
      <c r="IC285" s="146"/>
      <c r="ID285" s="146"/>
      <c r="IE285" s="146"/>
      <c r="IF285" s="146"/>
      <c r="IG285" s="146"/>
      <c r="IH285" s="146"/>
      <c r="II285" s="146"/>
      <c r="IJ285" s="146"/>
      <c r="IK285" s="146"/>
      <c r="IL285" s="146"/>
      <c r="IM285" s="146"/>
      <c r="IN285" s="146"/>
      <c r="IO285" s="146"/>
      <c r="IP285" s="146"/>
      <c r="IQ285" s="146"/>
      <c r="IR285" s="146"/>
      <c r="IS285" s="146"/>
      <c r="IT285" s="146"/>
      <c r="IU285" s="146"/>
      <c r="IV285" s="146"/>
      <c r="IW285" s="146"/>
    </row>
    <row r="286" spans="1:257" ht="25.5" x14ac:dyDescent="0.2">
      <c r="A286" s="145"/>
      <c r="B286" s="144" t="s">
        <v>191</v>
      </c>
      <c r="C286" s="142"/>
      <c r="D286" s="143" t="s">
        <v>15</v>
      </c>
      <c r="E286" s="142" t="s">
        <v>13</v>
      </c>
      <c r="F286" s="142" t="s">
        <v>189</v>
      </c>
      <c r="G286" s="142"/>
      <c r="H286" s="142"/>
      <c r="I286" s="142"/>
      <c r="J286" s="139">
        <f>J287</f>
        <v>3497.6120000000001</v>
      </c>
      <c r="K286" s="141"/>
      <c r="L286" s="141">
        <f>L287</f>
        <v>4000</v>
      </c>
      <c r="M286" s="140">
        <f>M287</f>
        <v>0</v>
      </c>
      <c r="N286" s="139">
        <f t="shared" si="30"/>
        <v>2200</v>
      </c>
      <c r="O286" s="139">
        <f t="shared" si="30"/>
        <v>1800</v>
      </c>
      <c r="P286" s="366">
        <f t="shared" si="30"/>
        <v>2500</v>
      </c>
    </row>
    <row r="287" spans="1:257" x14ac:dyDescent="0.2">
      <c r="A287" s="32"/>
      <c r="B287" s="58" t="s">
        <v>28</v>
      </c>
      <c r="C287" s="9"/>
      <c r="D287" s="88" t="s">
        <v>15</v>
      </c>
      <c r="E287" s="9" t="s">
        <v>13</v>
      </c>
      <c r="F287" s="9" t="s">
        <v>189</v>
      </c>
      <c r="G287" s="9" t="s">
        <v>26</v>
      </c>
      <c r="H287" s="9"/>
      <c r="I287" s="9"/>
      <c r="J287" s="53">
        <f>J289</f>
        <v>3497.6120000000001</v>
      </c>
      <c r="K287" s="138"/>
      <c r="L287" s="137">
        <v>4000</v>
      </c>
      <c r="M287" s="78"/>
      <c r="N287" s="53">
        <f>N289</f>
        <v>2200</v>
      </c>
      <c r="O287" s="53">
        <f>O289</f>
        <v>1800</v>
      </c>
      <c r="P287" s="364">
        <f>P289</f>
        <v>2500</v>
      </c>
    </row>
    <row r="288" spans="1:257" ht="51" hidden="1" x14ac:dyDescent="0.2">
      <c r="A288" s="32"/>
      <c r="B288" s="58" t="s">
        <v>190</v>
      </c>
      <c r="C288" s="9"/>
      <c r="D288" s="88" t="s">
        <v>15</v>
      </c>
      <c r="E288" s="9" t="s">
        <v>13</v>
      </c>
      <c r="F288" s="9" t="s">
        <v>189</v>
      </c>
      <c r="G288" s="9"/>
      <c r="H288" s="9"/>
      <c r="I288" s="9" t="s">
        <v>13</v>
      </c>
      <c r="J288" s="78"/>
      <c r="K288" s="78"/>
      <c r="L288" s="78"/>
      <c r="M288" s="78"/>
      <c r="N288" s="78"/>
      <c r="O288" s="78"/>
      <c r="P288" s="96"/>
    </row>
    <row r="289" spans="1:16" x14ac:dyDescent="0.2">
      <c r="A289" s="32"/>
      <c r="B289" s="58" t="s">
        <v>39</v>
      </c>
      <c r="C289" s="9"/>
      <c r="D289" s="88"/>
      <c r="E289" s="9"/>
      <c r="F289" s="9" t="s">
        <v>189</v>
      </c>
      <c r="G289" s="9" t="s">
        <v>26</v>
      </c>
      <c r="H289" s="9" t="s">
        <v>455</v>
      </c>
      <c r="I289" s="9" t="s">
        <v>480</v>
      </c>
      <c r="J289" s="53">
        <v>3497.6120000000001</v>
      </c>
      <c r="K289" s="78"/>
      <c r="L289" s="78"/>
      <c r="M289" s="78"/>
      <c r="N289" s="53">
        <v>2200</v>
      </c>
      <c r="O289" s="53">
        <v>1800</v>
      </c>
      <c r="P289" s="364">
        <v>2500</v>
      </c>
    </row>
    <row r="290" spans="1:16" ht="45" customHeight="1" x14ac:dyDescent="0.2">
      <c r="A290" s="91">
        <v>7</v>
      </c>
      <c r="B290" s="132" t="s">
        <v>907</v>
      </c>
      <c r="C290" s="9"/>
      <c r="D290" s="34" t="s">
        <v>15</v>
      </c>
      <c r="E290" s="34" t="s">
        <v>32</v>
      </c>
      <c r="F290" s="34" t="s">
        <v>188</v>
      </c>
      <c r="G290" s="131"/>
      <c r="H290" s="131"/>
      <c r="I290" s="34"/>
      <c r="J290" s="51">
        <f>J291</f>
        <v>7617.2000000000007</v>
      </c>
      <c r="K290" s="131"/>
      <c r="L290" s="51">
        <f>L292+L295</f>
        <v>7617.2</v>
      </c>
      <c r="M290" s="136">
        <f>M292+M295</f>
        <v>7463.8</v>
      </c>
      <c r="N290" s="51">
        <f>N291</f>
        <v>44242.388999999996</v>
      </c>
      <c r="O290" s="51">
        <f>O291</f>
        <v>41817.447</v>
      </c>
      <c r="P290" s="50">
        <f>P291</f>
        <v>44044.67</v>
      </c>
    </row>
    <row r="291" spans="1:16" ht="56.45" customHeight="1" x14ac:dyDescent="0.2">
      <c r="A291" s="91"/>
      <c r="B291" s="114" t="s">
        <v>187</v>
      </c>
      <c r="C291" s="9"/>
      <c r="D291" s="34"/>
      <c r="E291" s="34"/>
      <c r="F291" s="9" t="s">
        <v>186</v>
      </c>
      <c r="G291" s="131"/>
      <c r="H291" s="131"/>
      <c r="I291" s="34"/>
      <c r="J291" s="47">
        <f>J292+J295</f>
        <v>7617.2000000000007</v>
      </c>
      <c r="K291" s="131"/>
      <c r="L291" s="51"/>
      <c r="M291" s="136"/>
      <c r="N291" s="47">
        <f>N292+N295</f>
        <v>44242.388999999996</v>
      </c>
      <c r="O291" s="47">
        <f>O292+O295</f>
        <v>41817.447</v>
      </c>
      <c r="P291" s="46">
        <f>P292+P295</f>
        <v>44044.67</v>
      </c>
    </row>
    <row r="292" spans="1:16" ht="38.25" x14ac:dyDescent="0.2">
      <c r="A292" s="32"/>
      <c r="B292" s="49" t="s">
        <v>185</v>
      </c>
      <c r="C292" s="9"/>
      <c r="D292" s="34" t="s">
        <v>15</v>
      </c>
      <c r="E292" s="34" t="s">
        <v>32</v>
      </c>
      <c r="F292" s="9" t="s">
        <v>184</v>
      </c>
      <c r="G292" s="9"/>
      <c r="H292" s="9"/>
      <c r="I292" s="34"/>
      <c r="J292" s="53">
        <f>J293</f>
        <v>5253.4660000000003</v>
      </c>
      <c r="K292" s="78"/>
      <c r="L292" s="78">
        <f>L293</f>
        <v>5406.2</v>
      </c>
      <c r="M292" s="78">
        <f>M293</f>
        <v>5230.3</v>
      </c>
      <c r="N292" s="53">
        <f>N293</f>
        <v>23803.393</v>
      </c>
      <c r="O292" s="53">
        <f>O293</f>
        <v>11794.380000000001</v>
      </c>
      <c r="P292" s="364">
        <f>P293</f>
        <v>13021.602999999999</v>
      </c>
    </row>
    <row r="293" spans="1:16" ht="25.15" customHeight="1" x14ac:dyDescent="0.2">
      <c r="A293" s="32"/>
      <c r="B293" s="15" t="s">
        <v>4</v>
      </c>
      <c r="C293" s="9"/>
      <c r="D293" s="9" t="s">
        <v>15</v>
      </c>
      <c r="E293" s="9" t="s">
        <v>32</v>
      </c>
      <c r="F293" s="9" t="s">
        <v>184</v>
      </c>
      <c r="G293" s="9" t="s">
        <v>1</v>
      </c>
      <c r="H293" s="9"/>
      <c r="I293" s="9"/>
      <c r="J293" s="53">
        <f>J294</f>
        <v>5253.4660000000003</v>
      </c>
      <c r="K293" s="78"/>
      <c r="L293" s="53">
        <v>5406.2</v>
      </c>
      <c r="M293" s="53">
        <v>5230.3</v>
      </c>
      <c r="N293" s="53">
        <f>N294</f>
        <v>23803.393</v>
      </c>
      <c r="O293" s="53">
        <f>O294</f>
        <v>11794.380000000001</v>
      </c>
      <c r="P293" s="364">
        <f>P294</f>
        <v>13021.602999999999</v>
      </c>
    </row>
    <row r="294" spans="1:16" x14ac:dyDescent="0.2">
      <c r="A294" s="32"/>
      <c r="B294" s="16" t="s">
        <v>34</v>
      </c>
      <c r="C294" s="9"/>
      <c r="D294" s="9"/>
      <c r="E294" s="9"/>
      <c r="F294" s="9" t="s">
        <v>184</v>
      </c>
      <c r="G294" s="9" t="s">
        <v>1</v>
      </c>
      <c r="H294" s="9" t="s">
        <v>455</v>
      </c>
      <c r="I294" s="9" t="s">
        <v>487</v>
      </c>
      <c r="J294" s="53">
        <v>5253.4660000000003</v>
      </c>
      <c r="K294" s="78"/>
      <c r="L294" s="53"/>
      <c r="M294" s="53"/>
      <c r="N294" s="53">
        <v>23803.393</v>
      </c>
      <c r="O294" s="53">
        <f>6794.38+5000</f>
        <v>11794.380000000001</v>
      </c>
      <c r="P294" s="364">
        <f>11794.38+1227.223</f>
        <v>13021.602999999999</v>
      </c>
    </row>
    <row r="295" spans="1:16" ht="38.25" x14ac:dyDescent="0.2">
      <c r="A295" s="32"/>
      <c r="B295" s="49" t="s">
        <v>183</v>
      </c>
      <c r="C295" s="9"/>
      <c r="D295" s="34" t="s">
        <v>15</v>
      </c>
      <c r="E295" s="34" t="s">
        <v>32</v>
      </c>
      <c r="F295" s="9" t="s">
        <v>182</v>
      </c>
      <c r="G295" s="9"/>
      <c r="H295" s="9"/>
      <c r="I295" s="34"/>
      <c r="J295" s="53">
        <f>J296</f>
        <v>2363.7339999999999</v>
      </c>
      <c r="K295" s="87"/>
      <c r="L295" s="87">
        <f>L296</f>
        <v>2211</v>
      </c>
      <c r="M295" s="87">
        <f>M296</f>
        <v>2233.5</v>
      </c>
      <c r="N295" s="53">
        <f>N296</f>
        <v>20438.995999999999</v>
      </c>
      <c r="O295" s="53">
        <f>O296</f>
        <v>30023.066999999999</v>
      </c>
      <c r="P295" s="364">
        <f>P296</f>
        <v>31023.066999999999</v>
      </c>
    </row>
    <row r="296" spans="1:16" ht="25.15" customHeight="1" x14ac:dyDescent="0.2">
      <c r="A296" s="32"/>
      <c r="B296" s="15" t="s">
        <v>4</v>
      </c>
      <c r="C296" s="9"/>
      <c r="D296" s="9" t="s">
        <v>15</v>
      </c>
      <c r="E296" s="9" t="s">
        <v>32</v>
      </c>
      <c r="F296" s="9" t="s">
        <v>182</v>
      </c>
      <c r="G296" s="9" t="s">
        <v>1</v>
      </c>
      <c r="H296" s="9"/>
      <c r="I296" s="9"/>
      <c r="J296" s="53">
        <f>J298</f>
        <v>2363.7339999999999</v>
      </c>
      <c r="K296" s="87"/>
      <c r="L296" s="87">
        <v>2211</v>
      </c>
      <c r="M296" s="87">
        <v>2233.5</v>
      </c>
      <c r="N296" s="53">
        <f>N298</f>
        <v>20438.995999999999</v>
      </c>
      <c r="O296" s="53">
        <f>O298</f>
        <v>30023.066999999999</v>
      </c>
      <c r="P296" s="364">
        <f>P298</f>
        <v>31023.066999999999</v>
      </c>
    </row>
    <row r="297" spans="1:16" ht="18.600000000000001" hidden="1" customHeight="1" x14ac:dyDescent="0.2">
      <c r="A297" s="32"/>
      <c r="B297" s="86"/>
      <c r="C297" s="9"/>
      <c r="D297" s="9"/>
      <c r="E297" s="9"/>
      <c r="F297" s="9"/>
      <c r="G297" s="9"/>
      <c r="H297" s="9"/>
      <c r="I297" s="9"/>
      <c r="J297" s="53"/>
      <c r="K297" s="87"/>
      <c r="L297" s="87"/>
      <c r="M297" s="87"/>
      <c r="N297" s="53"/>
      <c r="O297" s="53"/>
      <c r="P297" s="364"/>
    </row>
    <row r="298" spans="1:16" x14ac:dyDescent="0.2">
      <c r="A298" s="32"/>
      <c r="B298" s="16" t="s">
        <v>34</v>
      </c>
      <c r="C298" s="9"/>
      <c r="D298" s="9"/>
      <c r="E298" s="9"/>
      <c r="F298" s="9" t="s">
        <v>182</v>
      </c>
      <c r="G298" s="9" t="s">
        <v>1</v>
      </c>
      <c r="H298" s="9" t="s">
        <v>455</v>
      </c>
      <c r="I298" s="9" t="s">
        <v>487</v>
      </c>
      <c r="J298" s="53">
        <v>2363.7339999999999</v>
      </c>
      <c r="K298" s="87"/>
      <c r="L298" s="87"/>
      <c r="M298" s="87"/>
      <c r="N298" s="53">
        <v>20438.995999999999</v>
      </c>
      <c r="O298" s="53">
        <f>25023.067+5000</f>
        <v>30023.066999999999</v>
      </c>
      <c r="P298" s="364">
        <f>30023.067+1000</f>
        <v>31023.066999999999</v>
      </c>
    </row>
    <row r="299" spans="1:16" ht="63.75" x14ac:dyDescent="0.2">
      <c r="A299" s="91">
        <v>8</v>
      </c>
      <c r="B299" s="135" t="s">
        <v>910</v>
      </c>
      <c r="C299" s="9"/>
      <c r="D299" s="9"/>
      <c r="E299" s="9"/>
      <c r="F299" s="34" t="s">
        <v>181</v>
      </c>
      <c r="G299" s="9"/>
      <c r="H299" s="9"/>
      <c r="I299" s="9"/>
      <c r="J299" s="53"/>
      <c r="K299" s="87"/>
      <c r="L299" s="87"/>
      <c r="M299" s="87"/>
      <c r="N299" s="87">
        <f>N300</f>
        <v>3648.4989999999998</v>
      </c>
      <c r="O299" s="87">
        <f>O300</f>
        <v>12571.741999999998</v>
      </c>
      <c r="P299" s="96">
        <f>P300</f>
        <v>9649.3109999999997</v>
      </c>
    </row>
    <row r="300" spans="1:16" ht="38.25" x14ac:dyDescent="0.2">
      <c r="A300" s="32"/>
      <c r="B300" s="102" t="s">
        <v>180</v>
      </c>
      <c r="C300" s="9"/>
      <c r="D300" s="9"/>
      <c r="E300" s="9"/>
      <c r="F300" s="9" t="s">
        <v>179</v>
      </c>
      <c r="G300" s="9"/>
      <c r="H300" s="9"/>
      <c r="I300" s="9"/>
      <c r="J300" s="53"/>
      <c r="K300" s="87"/>
      <c r="L300" s="87"/>
      <c r="M300" s="87"/>
      <c r="N300" s="53">
        <f>N304+N301</f>
        <v>3648.4989999999998</v>
      </c>
      <c r="O300" s="53">
        <f>O304+O301</f>
        <v>12571.741999999998</v>
      </c>
      <c r="P300" s="364">
        <f>P304+P301</f>
        <v>9649.3109999999997</v>
      </c>
    </row>
    <row r="301" spans="1:16" ht="38.25" x14ac:dyDescent="0.2">
      <c r="A301" s="32"/>
      <c r="B301" s="114" t="s">
        <v>23</v>
      </c>
      <c r="C301" s="9"/>
      <c r="D301" s="9"/>
      <c r="E301" s="9"/>
      <c r="F301" s="9" t="s">
        <v>178</v>
      </c>
      <c r="G301" s="9"/>
      <c r="H301" s="9"/>
      <c r="I301" s="9"/>
      <c r="J301" s="53"/>
      <c r="K301" s="87"/>
      <c r="L301" s="87"/>
      <c r="M301" s="87"/>
      <c r="N301" s="53">
        <f t="shared" ref="N301:P302" si="31">N302</f>
        <v>3282.5</v>
      </c>
      <c r="O301" s="53">
        <f t="shared" si="31"/>
        <v>3705.89</v>
      </c>
      <c r="P301" s="364">
        <f t="shared" si="31"/>
        <v>3902.35</v>
      </c>
    </row>
    <row r="302" spans="1:16" ht="25.5" x14ac:dyDescent="0.2">
      <c r="A302" s="32"/>
      <c r="B302" s="15" t="s">
        <v>4</v>
      </c>
      <c r="C302" s="9"/>
      <c r="D302" s="9"/>
      <c r="E302" s="9"/>
      <c r="F302" s="9" t="s">
        <v>178</v>
      </c>
      <c r="G302" s="9" t="s">
        <v>1</v>
      </c>
      <c r="H302" s="9"/>
      <c r="I302" s="9"/>
      <c r="J302" s="53"/>
      <c r="K302" s="87"/>
      <c r="L302" s="87"/>
      <c r="M302" s="87"/>
      <c r="N302" s="53">
        <f t="shared" si="31"/>
        <v>3282.5</v>
      </c>
      <c r="O302" s="53">
        <f t="shared" si="31"/>
        <v>3705.89</v>
      </c>
      <c r="P302" s="364">
        <f t="shared" si="31"/>
        <v>3902.35</v>
      </c>
    </row>
    <row r="303" spans="1:16" x14ac:dyDescent="0.2">
      <c r="A303" s="32"/>
      <c r="B303" s="16" t="s">
        <v>39</v>
      </c>
      <c r="C303" s="9"/>
      <c r="D303" s="9"/>
      <c r="E303" s="9"/>
      <c r="F303" s="9" t="s">
        <v>178</v>
      </c>
      <c r="G303" s="9" t="s">
        <v>1</v>
      </c>
      <c r="H303" s="9" t="s">
        <v>455</v>
      </c>
      <c r="I303" s="9" t="s">
        <v>480</v>
      </c>
      <c r="J303" s="53"/>
      <c r="K303" s="87"/>
      <c r="L303" s="87"/>
      <c r="M303" s="87"/>
      <c r="N303" s="53">
        <f>3250+32.5</f>
        <v>3282.5</v>
      </c>
      <c r="O303" s="53">
        <v>3705.89</v>
      </c>
      <c r="P303" s="364">
        <v>3902.35</v>
      </c>
    </row>
    <row r="304" spans="1:16" ht="25.5" x14ac:dyDescent="0.2">
      <c r="A304" s="32"/>
      <c r="B304" s="66" t="s">
        <v>40</v>
      </c>
      <c r="C304" s="9"/>
      <c r="D304" s="9"/>
      <c r="E304" s="9"/>
      <c r="F304" s="9" t="s">
        <v>177</v>
      </c>
      <c r="G304" s="9"/>
      <c r="H304" s="9"/>
      <c r="I304" s="9"/>
      <c r="J304" s="53"/>
      <c r="K304" s="87"/>
      <c r="L304" s="87"/>
      <c r="M304" s="87"/>
      <c r="N304" s="53">
        <f t="shared" ref="N304:P305" si="32">N305</f>
        <v>365.99900000000002</v>
      </c>
      <c r="O304" s="53">
        <f t="shared" si="32"/>
        <v>8865.851999999999</v>
      </c>
      <c r="P304" s="364">
        <f t="shared" si="32"/>
        <v>5746.9610000000002</v>
      </c>
    </row>
    <row r="305" spans="1:24" ht="25.5" x14ac:dyDescent="0.2">
      <c r="A305" s="32"/>
      <c r="B305" s="15" t="s">
        <v>4</v>
      </c>
      <c r="C305" s="9"/>
      <c r="D305" s="9"/>
      <c r="E305" s="9"/>
      <c r="F305" s="9" t="s">
        <v>177</v>
      </c>
      <c r="G305" s="9" t="s">
        <v>1</v>
      </c>
      <c r="H305" s="9"/>
      <c r="I305" s="9"/>
      <c r="J305" s="53"/>
      <c r="K305" s="87"/>
      <c r="L305" s="87"/>
      <c r="M305" s="87"/>
      <c r="N305" s="53">
        <f t="shared" si="32"/>
        <v>365.99900000000002</v>
      </c>
      <c r="O305" s="53">
        <f t="shared" si="32"/>
        <v>8865.851999999999</v>
      </c>
      <c r="P305" s="364">
        <f t="shared" si="32"/>
        <v>5746.9610000000002</v>
      </c>
    </row>
    <row r="306" spans="1:24" x14ac:dyDescent="0.2">
      <c r="A306" s="32"/>
      <c r="B306" s="16" t="s">
        <v>39</v>
      </c>
      <c r="C306" s="9"/>
      <c r="D306" s="9"/>
      <c r="E306" s="9"/>
      <c r="F306" s="9" t="s">
        <v>177</v>
      </c>
      <c r="G306" s="9" t="s">
        <v>1</v>
      </c>
      <c r="H306" s="9" t="s">
        <v>455</v>
      </c>
      <c r="I306" s="9" t="s">
        <v>480</v>
      </c>
      <c r="J306" s="53"/>
      <c r="K306" s="87"/>
      <c r="L306" s="87"/>
      <c r="M306" s="87"/>
      <c r="N306" s="53">
        <f>85+280.199+0.8</f>
        <v>365.99900000000002</v>
      </c>
      <c r="O306" s="53">
        <f>462.3+8403.552</f>
        <v>8865.851999999999</v>
      </c>
      <c r="P306" s="364">
        <f>484.8+5262.161</f>
        <v>5746.9610000000002</v>
      </c>
    </row>
    <row r="307" spans="1:24" ht="55.15" hidden="1" customHeight="1" x14ac:dyDescent="0.2">
      <c r="A307" s="91">
        <v>9</v>
      </c>
      <c r="B307" s="134" t="s">
        <v>176</v>
      </c>
      <c r="C307" s="34"/>
      <c r="D307" s="94" t="s">
        <v>15</v>
      </c>
      <c r="E307" s="34" t="s">
        <v>32</v>
      </c>
      <c r="F307" s="34" t="s">
        <v>175</v>
      </c>
      <c r="G307" s="131"/>
      <c r="H307" s="131"/>
      <c r="I307" s="34"/>
      <c r="J307" s="51">
        <f>J308</f>
        <v>3000</v>
      </c>
      <c r="K307" s="51"/>
      <c r="L307" s="51">
        <f>L309</f>
        <v>6008.35</v>
      </c>
      <c r="M307" s="51">
        <f>M309</f>
        <v>8515.7049999999999</v>
      </c>
      <c r="N307" s="51">
        <f t="shared" ref="N307:P309" si="33">N308</f>
        <v>3000</v>
      </c>
      <c r="O307" s="51">
        <f t="shared" si="33"/>
        <v>0</v>
      </c>
      <c r="P307" s="50">
        <f t="shared" si="33"/>
        <v>0</v>
      </c>
    </row>
    <row r="308" spans="1:24" ht="38.25" hidden="1" x14ac:dyDescent="0.2">
      <c r="A308" s="91"/>
      <c r="B308" s="114" t="s">
        <v>174</v>
      </c>
      <c r="C308" s="34"/>
      <c r="D308" s="94"/>
      <c r="E308" s="34"/>
      <c r="F308" s="9" t="s">
        <v>173</v>
      </c>
      <c r="G308" s="48"/>
      <c r="H308" s="48"/>
      <c r="I308" s="9"/>
      <c r="J308" s="47">
        <f>J309</f>
        <v>3000</v>
      </c>
      <c r="K308" s="51"/>
      <c r="L308" s="51"/>
      <c r="M308" s="51"/>
      <c r="N308" s="47">
        <f t="shared" si="33"/>
        <v>3000</v>
      </c>
      <c r="O308" s="47">
        <f t="shared" si="33"/>
        <v>0</v>
      </c>
      <c r="P308" s="46">
        <f t="shared" si="33"/>
        <v>0</v>
      </c>
    </row>
    <row r="309" spans="1:24" ht="25.5" hidden="1" x14ac:dyDescent="0.2">
      <c r="A309" s="32"/>
      <c r="B309" s="133" t="s">
        <v>172</v>
      </c>
      <c r="C309" s="9"/>
      <c r="D309" s="88" t="s">
        <v>15</v>
      </c>
      <c r="E309" s="9" t="s">
        <v>32</v>
      </c>
      <c r="F309" s="9" t="s">
        <v>159</v>
      </c>
      <c r="G309" s="9"/>
      <c r="H309" s="9"/>
      <c r="I309" s="9"/>
      <c r="J309" s="53">
        <f>J310</f>
        <v>3000</v>
      </c>
      <c r="K309" s="78"/>
      <c r="L309" s="87">
        <f>L310</f>
        <v>6008.35</v>
      </c>
      <c r="M309" s="87">
        <f>M310</f>
        <v>8515.7049999999999</v>
      </c>
      <c r="N309" s="53">
        <f t="shared" si="33"/>
        <v>3000</v>
      </c>
      <c r="O309" s="53">
        <f t="shared" si="33"/>
        <v>0</v>
      </c>
      <c r="P309" s="364">
        <f t="shared" si="33"/>
        <v>0</v>
      </c>
    </row>
    <row r="310" spans="1:24" ht="12.6" hidden="1" customHeight="1" x14ac:dyDescent="0.2">
      <c r="A310" s="32"/>
      <c r="B310" s="86" t="s">
        <v>16</v>
      </c>
      <c r="C310" s="9"/>
      <c r="D310" s="88" t="s">
        <v>15</v>
      </c>
      <c r="E310" s="9" t="s">
        <v>32</v>
      </c>
      <c r="F310" s="9" t="s">
        <v>159</v>
      </c>
      <c r="G310" s="9" t="s">
        <v>1</v>
      </c>
      <c r="H310" s="9"/>
      <c r="I310" s="9"/>
      <c r="J310" s="53">
        <f>J316</f>
        <v>3000</v>
      </c>
      <c r="K310" s="78"/>
      <c r="L310" s="87">
        <v>6008.35</v>
      </c>
      <c r="M310" s="87">
        <v>8515.7049999999999</v>
      </c>
      <c r="N310" s="53">
        <f>N316</f>
        <v>3000</v>
      </c>
      <c r="O310" s="53">
        <f>O316</f>
        <v>0</v>
      </c>
      <c r="P310" s="364">
        <f>P316</f>
        <v>0</v>
      </c>
    </row>
    <row r="311" spans="1:24" ht="44.25" hidden="1" customHeight="1" x14ac:dyDescent="0.2">
      <c r="A311" s="32"/>
      <c r="B311" s="52" t="s">
        <v>171</v>
      </c>
      <c r="C311" s="9"/>
      <c r="D311" s="34" t="s">
        <v>168</v>
      </c>
      <c r="E311" s="34" t="s">
        <v>166</v>
      </c>
      <c r="F311" s="34" t="s">
        <v>170</v>
      </c>
      <c r="G311" s="131"/>
      <c r="H311" s="131"/>
      <c r="I311" s="34" t="s">
        <v>166</v>
      </c>
      <c r="J311" s="48"/>
      <c r="K311" s="131"/>
      <c r="L311" s="2"/>
      <c r="M311" s="24"/>
      <c r="N311" s="48"/>
      <c r="O311" s="48"/>
      <c r="P311" s="46"/>
    </row>
    <row r="312" spans="1:24" ht="38.25" hidden="1" x14ac:dyDescent="0.2">
      <c r="A312" s="32"/>
      <c r="B312" s="49" t="s">
        <v>169</v>
      </c>
      <c r="C312" s="9"/>
      <c r="D312" s="9" t="s">
        <v>168</v>
      </c>
      <c r="E312" s="9" t="s">
        <v>166</v>
      </c>
      <c r="F312" s="9" t="s">
        <v>167</v>
      </c>
      <c r="G312" s="88"/>
      <c r="H312" s="88"/>
      <c r="I312" s="9" t="s">
        <v>166</v>
      </c>
      <c r="J312" s="7"/>
      <c r="K312" s="7"/>
      <c r="L312" s="7"/>
      <c r="M312" s="7"/>
      <c r="N312" s="7"/>
      <c r="O312" s="7"/>
      <c r="P312" s="364"/>
    </row>
    <row r="313" spans="1:24" ht="42.75" hidden="1" customHeight="1" x14ac:dyDescent="0.2">
      <c r="A313" s="32"/>
      <c r="B313" s="132" t="s">
        <v>165</v>
      </c>
      <c r="C313" s="34"/>
      <c r="D313" s="94" t="s">
        <v>15</v>
      </c>
      <c r="E313" s="34" t="s">
        <v>13</v>
      </c>
      <c r="F313" s="34" t="s">
        <v>164</v>
      </c>
      <c r="G313" s="131"/>
      <c r="H313" s="131"/>
      <c r="I313" s="34" t="s">
        <v>13</v>
      </c>
      <c r="J313" s="48"/>
      <c r="K313" s="130"/>
      <c r="L313" s="2"/>
      <c r="M313" s="13"/>
      <c r="N313" s="48"/>
      <c r="O313" s="48"/>
      <c r="P313" s="46"/>
    </row>
    <row r="314" spans="1:24" ht="72.75" hidden="1" customHeight="1" x14ac:dyDescent="0.2">
      <c r="A314" s="32"/>
      <c r="B314" s="49" t="s">
        <v>163</v>
      </c>
      <c r="C314" s="9"/>
      <c r="D314" s="88" t="s">
        <v>15</v>
      </c>
      <c r="E314" s="9" t="s">
        <v>13</v>
      </c>
      <c r="F314" s="9" t="s">
        <v>162</v>
      </c>
      <c r="G314" s="9"/>
      <c r="H314" s="9"/>
      <c r="I314" s="9" t="s">
        <v>13</v>
      </c>
      <c r="J314" s="7"/>
      <c r="K314" s="78"/>
      <c r="L314" s="78"/>
      <c r="M314" s="78"/>
      <c r="N314" s="7"/>
      <c r="O314" s="7"/>
      <c r="P314" s="364"/>
    </row>
    <row r="315" spans="1:24" ht="57" hidden="1" customHeight="1" x14ac:dyDescent="0.2">
      <c r="A315" s="32"/>
      <c r="B315" s="58" t="s">
        <v>161</v>
      </c>
      <c r="C315" s="34"/>
      <c r="D315" s="88" t="s">
        <v>15</v>
      </c>
      <c r="E315" s="9" t="s">
        <v>13</v>
      </c>
      <c r="F315" s="9" t="s">
        <v>160</v>
      </c>
      <c r="G315" s="9"/>
      <c r="H315" s="9"/>
      <c r="I315" s="9" t="s">
        <v>13</v>
      </c>
      <c r="J315" s="7"/>
      <c r="K315" s="78"/>
      <c r="L315" s="78"/>
      <c r="M315" s="78"/>
      <c r="N315" s="7"/>
      <c r="O315" s="7"/>
      <c r="P315" s="364"/>
    </row>
    <row r="316" spans="1:24" hidden="1" x14ac:dyDescent="0.2">
      <c r="A316" s="32"/>
      <c r="B316" s="16" t="s">
        <v>34</v>
      </c>
      <c r="C316" s="9"/>
      <c r="D316" s="88" t="s">
        <v>15</v>
      </c>
      <c r="E316" s="9" t="s">
        <v>32</v>
      </c>
      <c r="F316" s="9" t="s">
        <v>159</v>
      </c>
      <c r="G316" s="9" t="s">
        <v>1</v>
      </c>
      <c r="H316" s="9"/>
      <c r="I316" s="9" t="s">
        <v>32</v>
      </c>
      <c r="J316" s="53">
        <v>3000</v>
      </c>
      <c r="K316" s="78"/>
      <c r="L316" s="87">
        <v>6008.35</v>
      </c>
      <c r="M316" s="87">
        <v>8515.7049999999999</v>
      </c>
      <c r="N316" s="53">
        <v>3000</v>
      </c>
      <c r="O316" s="53">
        <v>0</v>
      </c>
      <c r="P316" s="364">
        <v>0</v>
      </c>
    </row>
    <row r="317" spans="1:24" ht="25.9" customHeight="1" x14ac:dyDescent="0.2">
      <c r="A317" s="32"/>
      <c r="B317" s="129" t="s">
        <v>158</v>
      </c>
      <c r="C317" s="34"/>
      <c r="D317" s="88"/>
      <c r="E317" s="9"/>
      <c r="F317" s="9"/>
      <c r="G317" s="9"/>
      <c r="H317" s="9"/>
      <c r="I317" s="9"/>
      <c r="J317" s="128">
        <f>J318+J389+J399</f>
        <v>47038.588000000003</v>
      </c>
      <c r="K317" s="78"/>
      <c r="L317" s="87">
        <f>L318+L389+L399</f>
        <v>28148.264999999999</v>
      </c>
      <c r="M317" s="87">
        <f>M318+M389+M399</f>
        <v>29104.548000000003</v>
      </c>
      <c r="N317" s="128">
        <f>N318+N389+N399</f>
        <v>31840.712</v>
      </c>
      <c r="O317" s="128">
        <f>O318+O389+O399</f>
        <v>29724.25</v>
      </c>
      <c r="P317" s="127">
        <f>P318+P389+P399</f>
        <v>30834.796000000002</v>
      </c>
    </row>
    <row r="318" spans="1:24" s="83" customFormat="1" ht="38.25" x14ac:dyDescent="0.2">
      <c r="A318" s="91">
        <v>9</v>
      </c>
      <c r="B318" s="126" t="s">
        <v>126</v>
      </c>
      <c r="C318" s="118"/>
      <c r="D318" s="89" t="s">
        <v>69</v>
      </c>
      <c r="E318" s="89" t="s">
        <v>112</v>
      </c>
      <c r="F318" s="113" t="s">
        <v>157</v>
      </c>
      <c r="G318" s="118"/>
      <c r="H318" s="118"/>
      <c r="I318" s="89"/>
      <c r="J318" s="125">
        <f>J325+J384+J355+J358+J362+J369+J366</f>
        <v>14363.046000000004</v>
      </c>
      <c r="K318" s="92"/>
      <c r="L318" s="92">
        <f>L325+L352+L355+L358+L362+L369+L376</f>
        <v>14872.082</v>
      </c>
      <c r="M318" s="92">
        <f>M325+M352+M355+M358+M362+M369+M376</f>
        <v>15828.365000000002</v>
      </c>
      <c r="N318" s="125">
        <f>N328+N329+N332+N334+N341+N344+N349+N368+N371+N373+N388+N379</f>
        <v>18638.369000000002</v>
      </c>
      <c r="O318" s="125">
        <f>O328+O329+O332+O334+O341+O344+O349+O368+O371+O373+O388+O379+O323</f>
        <v>20360.646000000001</v>
      </c>
      <c r="P318" s="124">
        <f>P328+P329+P332+P334+P341+P344+P349+P368+P371+P373+P388+P379+P323</f>
        <v>21546.367999999999</v>
      </c>
      <c r="Q318" s="84"/>
      <c r="R318" s="84"/>
      <c r="S318" s="84"/>
      <c r="T318" s="84"/>
      <c r="U318" s="84"/>
      <c r="V318" s="84"/>
      <c r="W318" s="84"/>
      <c r="X318" s="84"/>
    </row>
    <row r="319" spans="1:24" s="83" customFormat="1" ht="38.25" x14ac:dyDescent="0.2">
      <c r="A319" s="91"/>
      <c r="B319" s="659" t="s">
        <v>861</v>
      </c>
      <c r="C319" s="118"/>
      <c r="D319" s="89"/>
      <c r="E319" s="89"/>
      <c r="F319" s="112" t="s">
        <v>587</v>
      </c>
      <c r="G319" s="119"/>
      <c r="H319" s="119"/>
      <c r="I319" s="33"/>
      <c r="J319" s="125"/>
      <c r="K319" s="92"/>
      <c r="L319" s="92"/>
      <c r="M319" s="92"/>
      <c r="N319" s="125"/>
      <c r="O319" s="123">
        <f t="shared" ref="O319:P322" si="34">O320</f>
        <v>1725.232</v>
      </c>
      <c r="P319" s="122">
        <f t="shared" si="34"/>
        <v>1828.7460000000001</v>
      </c>
      <c r="Q319" s="84"/>
      <c r="R319" s="84"/>
      <c r="S319" s="84"/>
      <c r="T319" s="84"/>
      <c r="U319" s="84"/>
      <c r="V319" s="84"/>
      <c r="W319" s="84"/>
      <c r="X319" s="84"/>
    </row>
    <row r="320" spans="1:24" s="83" customFormat="1" x14ac:dyDescent="0.2">
      <c r="A320" s="91"/>
      <c r="B320" s="659" t="s">
        <v>571</v>
      </c>
      <c r="C320" s="118"/>
      <c r="D320" s="89"/>
      <c r="E320" s="89"/>
      <c r="F320" s="112" t="s">
        <v>586</v>
      </c>
      <c r="G320" s="119"/>
      <c r="H320" s="119"/>
      <c r="I320" s="33"/>
      <c r="J320" s="125"/>
      <c r="K320" s="92"/>
      <c r="L320" s="92"/>
      <c r="M320" s="92"/>
      <c r="N320" s="125"/>
      <c r="O320" s="123">
        <f t="shared" si="34"/>
        <v>1725.232</v>
      </c>
      <c r="P320" s="122">
        <f t="shared" si="34"/>
        <v>1828.7460000000001</v>
      </c>
      <c r="Q320" s="84"/>
      <c r="R320" s="84"/>
      <c r="S320" s="84"/>
      <c r="T320" s="84"/>
      <c r="U320" s="84"/>
      <c r="V320" s="84"/>
      <c r="W320" s="84"/>
      <c r="X320" s="84"/>
    </row>
    <row r="321" spans="1:24" s="83" customFormat="1" ht="25.5" x14ac:dyDescent="0.2">
      <c r="A321" s="91"/>
      <c r="B321" s="659" t="s">
        <v>862</v>
      </c>
      <c r="C321" s="118"/>
      <c r="D321" s="89"/>
      <c r="E321" s="89"/>
      <c r="F321" s="113" t="s">
        <v>582</v>
      </c>
      <c r="G321" s="119"/>
      <c r="H321" s="119"/>
      <c r="I321" s="33"/>
      <c r="J321" s="125"/>
      <c r="K321" s="92"/>
      <c r="L321" s="92"/>
      <c r="M321" s="92"/>
      <c r="N321" s="125"/>
      <c r="O321" s="125">
        <f t="shared" si="34"/>
        <v>1725.232</v>
      </c>
      <c r="P321" s="124">
        <f t="shared" si="34"/>
        <v>1828.7460000000001</v>
      </c>
      <c r="Q321" s="84"/>
      <c r="R321" s="84"/>
      <c r="S321" s="84"/>
      <c r="T321" s="84"/>
      <c r="U321" s="84"/>
      <c r="V321" s="84"/>
      <c r="W321" s="84"/>
      <c r="X321" s="84"/>
    </row>
    <row r="322" spans="1:24" s="83" customFormat="1" ht="25.5" x14ac:dyDescent="0.2">
      <c r="A322" s="91"/>
      <c r="B322" s="1422" t="s">
        <v>560</v>
      </c>
      <c r="C322" s="118"/>
      <c r="D322" s="89"/>
      <c r="E322" s="89"/>
      <c r="F322" s="112" t="s">
        <v>582</v>
      </c>
      <c r="G322" s="119">
        <v>120</v>
      </c>
      <c r="H322" s="119"/>
      <c r="I322" s="33"/>
      <c r="J322" s="125"/>
      <c r="K322" s="92"/>
      <c r="L322" s="92"/>
      <c r="M322" s="92"/>
      <c r="N322" s="125"/>
      <c r="O322" s="123">
        <f t="shared" si="34"/>
        <v>1725.232</v>
      </c>
      <c r="P322" s="122">
        <f t="shared" si="34"/>
        <v>1828.7460000000001</v>
      </c>
      <c r="Q322" s="84"/>
      <c r="R322" s="84"/>
      <c r="S322" s="84"/>
      <c r="T322" s="84"/>
      <c r="U322" s="84"/>
      <c r="V322" s="84"/>
      <c r="W322" s="84"/>
      <c r="X322" s="84"/>
    </row>
    <row r="323" spans="1:24" s="83" customFormat="1" ht="25.5" x14ac:dyDescent="0.2">
      <c r="A323" s="91"/>
      <c r="B323" s="659" t="s">
        <v>589</v>
      </c>
      <c r="C323" s="118"/>
      <c r="D323" s="89"/>
      <c r="E323" s="89"/>
      <c r="F323" s="112" t="s">
        <v>582</v>
      </c>
      <c r="G323" s="119">
        <v>120</v>
      </c>
      <c r="H323" s="9" t="s">
        <v>448</v>
      </c>
      <c r="I323" s="33" t="s">
        <v>480</v>
      </c>
      <c r="J323" s="125"/>
      <c r="K323" s="92"/>
      <c r="L323" s="92"/>
      <c r="M323" s="92"/>
      <c r="N323" s="125"/>
      <c r="O323" s="103">
        <v>1725.232</v>
      </c>
      <c r="P323" s="122">
        <v>1828.7460000000001</v>
      </c>
      <c r="Q323" s="84"/>
      <c r="R323" s="84"/>
      <c r="S323" s="84"/>
      <c r="T323" s="84"/>
      <c r="U323" s="84"/>
      <c r="V323" s="84"/>
      <c r="W323" s="84"/>
      <c r="X323" s="84"/>
    </row>
    <row r="324" spans="1:24" s="83" customFormat="1" ht="38.25" x14ac:dyDescent="0.2">
      <c r="A324" s="91"/>
      <c r="B324" s="102" t="s">
        <v>156</v>
      </c>
      <c r="C324" s="118"/>
      <c r="D324" s="89"/>
      <c r="E324" s="89"/>
      <c r="F324" s="112" t="s">
        <v>155</v>
      </c>
      <c r="G324" s="118"/>
      <c r="H324" s="118"/>
      <c r="I324" s="89"/>
      <c r="J324" s="123">
        <f>J318</f>
        <v>14363.046000000004</v>
      </c>
      <c r="K324" s="92"/>
      <c r="L324" s="92"/>
      <c r="M324" s="92"/>
      <c r="N324" s="123">
        <f>N318</f>
        <v>18638.369000000002</v>
      </c>
      <c r="O324" s="123">
        <f>O318</f>
        <v>20360.646000000001</v>
      </c>
      <c r="P324" s="122">
        <f>P318</f>
        <v>21546.367999999999</v>
      </c>
      <c r="Q324" s="84"/>
      <c r="R324" s="84"/>
      <c r="S324" s="84"/>
      <c r="T324" s="84"/>
      <c r="U324" s="84"/>
      <c r="V324" s="84"/>
      <c r="W324" s="84"/>
      <c r="X324" s="84"/>
    </row>
    <row r="325" spans="1:24" s="83" customFormat="1" x14ac:dyDescent="0.2">
      <c r="A325" s="85"/>
      <c r="B325" s="102" t="s">
        <v>109</v>
      </c>
      <c r="C325" s="118"/>
      <c r="D325" s="33" t="s">
        <v>69</v>
      </c>
      <c r="E325" s="33" t="s">
        <v>112</v>
      </c>
      <c r="F325" s="112" t="s">
        <v>154</v>
      </c>
      <c r="G325" s="118"/>
      <c r="H325" s="118"/>
      <c r="I325" s="33"/>
      <c r="J325" s="93">
        <f>J327+J330+J340+J343+J348</f>
        <v>12462.203000000003</v>
      </c>
      <c r="K325" s="101"/>
      <c r="L325" s="92">
        <f>L327+L330</f>
        <v>12437.288999999999</v>
      </c>
      <c r="M325" s="92">
        <f>M327+M330</f>
        <v>13307.900000000001</v>
      </c>
      <c r="N325" s="93">
        <f>N327+N330+N340+N343+N348</f>
        <v>15801.2</v>
      </c>
      <c r="O325" s="93">
        <f>O327+O330+O340+O343+O348</f>
        <v>16496.478999999999</v>
      </c>
      <c r="P325" s="122">
        <f>P327+P330+P340+P343+P348</f>
        <v>17486.260999999999</v>
      </c>
      <c r="Q325" s="84"/>
      <c r="R325" s="84"/>
      <c r="S325" s="84"/>
      <c r="T325" s="84"/>
      <c r="U325" s="84"/>
      <c r="V325" s="84"/>
      <c r="W325" s="84"/>
      <c r="X325" s="84"/>
    </row>
    <row r="326" spans="1:24" s="83" customFormat="1" x14ac:dyDescent="0.2">
      <c r="A326" s="85"/>
      <c r="B326" s="104" t="s">
        <v>153</v>
      </c>
      <c r="C326" s="118"/>
      <c r="D326" s="33"/>
      <c r="E326" s="33"/>
      <c r="F326" s="113" t="s">
        <v>152</v>
      </c>
      <c r="G326" s="118"/>
      <c r="H326" s="118"/>
      <c r="I326" s="89"/>
      <c r="J326" s="92">
        <f>J325</f>
        <v>12462.203000000003</v>
      </c>
      <c r="K326" s="101"/>
      <c r="L326" s="92"/>
      <c r="M326" s="92"/>
      <c r="N326" s="92">
        <f>N325</f>
        <v>15801.2</v>
      </c>
      <c r="O326" s="92">
        <f>O325</f>
        <v>16496.478999999999</v>
      </c>
      <c r="P326" s="124">
        <f>P325</f>
        <v>17486.260999999999</v>
      </c>
      <c r="Q326" s="84"/>
      <c r="R326" s="84"/>
      <c r="S326" s="84"/>
      <c r="T326" s="84"/>
      <c r="U326" s="84"/>
      <c r="V326" s="84"/>
      <c r="W326" s="84"/>
      <c r="X326" s="84"/>
    </row>
    <row r="327" spans="1:24" s="83" customFormat="1" ht="22.15" customHeight="1" x14ac:dyDescent="0.2">
      <c r="A327" s="85"/>
      <c r="B327" s="86" t="s">
        <v>7</v>
      </c>
      <c r="C327" s="118"/>
      <c r="D327" s="33"/>
      <c r="E327" s="33"/>
      <c r="F327" s="112" t="s">
        <v>152</v>
      </c>
      <c r="G327" s="119">
        <v>120</v>
      </c>
      <c r="H327" s="119"/>
      <c r="I327" s="89"/>
      <c r="J327" s="93">
        <f>J328+J329</f>
        <v>8197.5570000000007</v>
      </c>
      <c r="K327" s="101"/>
      <c r="L327" s="92">
        <f>L328+L329</f>
        <v>9181.8719999999994</v>
      </c>
      <c r="M327" s="92">
        <f>M328+M329</f>
        <v>9824.6040000000012</v>
      </c>
      <c r="N327" s="93">
        <f>N328+N329</f>
        <v>8858.7470000000012</v>
      </c>
      <c r="O327" s="93">
        <f>O328+O329</f>
        <v>11058.86</v>
      </c>
      <c r="P327" s="122">
        <f>P328+P329</f>
        <v>11722.391</v>
      </c>
      <c r="Q327" s="84"/>
      <c r="R327" s="84"/>
      <c r="S327" s="84"/>
      <c r="T327" s="84"/>
      <c r="U327" s="84"/>
      <c r="V327" s="84"/>
      <c r="W327" s="84"/>
      <c r="X327" s="84"/>
    </row>
    <row r="328" spans="1:24" s="83" customFormat="1" ht="41.45" customHeight="1" x14ac:dyDescent="0.2">
      <c r="A328" s="85"/>
      <c r="B328" s="95" t="s">
        <v>114</v>
      </c>
      <c r="C328" s="118"/>
      <c r="D328" s="33" t="s">
        <v>69</v>
      </c>
      <c r="E328" s="33" t="s">
        <v>112</v>
      </c>
      <c r="F328" s="112" t="s">
        <v>152</v>
      </c>
      <c r="G328" s="119">
        <v>120</v>
      </c>
      <c r="H328" s="9" t="s">
        <v>448</v>
      </c>
      <c r="I328" s="33" t="s">
        <v>487</v>
      </c>
      <c r="J328" s="93">
        <f>807.519+241.455</f>
        <v>1048.9739999999999</v>
      </c>
      <c r="K328" s="92"/>
      <c r="L328" s="53">
        <v>1378.2239999999999</v>
      </c>
      <c r="M328" s="121">
        <v>1474.6990000000001</v>
      </c>
      <c r="N328" s="93">
        <v>611.298</v>
      </c>
      <c r="O328" s="93">
        <v>833.33799999999997</v>
      </c>
      <c r="P328" s="122">
        <v>883.33799999999997</v>
      </c>
      <c r="Q328" s="815"/>
      <c r="R328" s="84"/>
      <c r="S328" s="84"/>
      <c r="T328" s="84"/>
      <c r="U328" s="84"/>
      <c r="V328" s="84"/>
      <c r="W328" s="84"/>
      <c r="X328" s="84"/>
    </row>
    <row r="329" spans="1:24" ht="41.45" customHeight="1" x14ac:dyDescent="0.2">
      <c r="A329" s="32"/>
      <c r="B329" s="100" t="s">
        <v>105</v>
      </c>
      <c r="C329" s="88"/>
      <c r="D329" s="88" t="s">
        <v>69</v>
      </c>
      <c r="E329" s="88" t="s">
        <v>103</v>
      </c>
      <c r="F329" s="112" t="s">
        <v>152</v>
      </c>
      <c r="G329" s="88">
        <v>120</v>
      </c>
      <c r="H329" s="9" t="s">
        <v>448</v>
      </c>
      <c r="I329" s="33" t="s">
        <v>445</v>
      </c>
      <c r="J329" s="53">
        <f>5450.283+1.2+1697.1</f>
        <v>7148.5830000000005</v>
      </c>
      <c r="K329" s="53"/>
      <c r="L329" s="53">
        <v>7803.6480000000001</v>
      </c>
      <c r="M329" s="120">
        <v>8349.9050000000007</v>
      </c>
      <c r="N329" s="53">
        <v>8247.4490000000005</v>
      </c>
      <c r="O329" s="53">
        <v>10225.522000000001</v>
      </c>
      <c r="P329" s="364">
        <v>10839.053</v>
      </c>
    </row>
    <row r="330" spans="1:24" s="83" customFormat="1" ht="29.45" customHeight="1" x14ac:dyDescent="0.2">
      <c r="A330" s="85"/>
      <c r="B330" s="15" t="s">
        <v>4</v>
      </c>
      <c r="C330" s="118"/>
      <c r="D330" s="33" t="s">
        <v>69</v>
      </c>
      <c r="E330" s="33" t="s">
        <v>112</v>
      </c>
      <c r="F330" s="112" t="s">
        <v>152</v>
      </c>
      <c r="G330" s="119">
        <v>240</v>
      </c>
      <c r="H330" s="119"/>
      <c r="I330" s="89"/>
      <c r="J330" s="93">
        <f>J332+J334</f>
        <v>3612.3460000000005</v>
      </c>
      <c r="K330" s="101"/>
      <c r="L330" s="101">
        <f>L332+L334</f>
        <v>3255.4169999999999</v>
      </c>
      <c r="M330" s="101">
        <f>M332+M334</f>
        <v>3483.2959999999998</v>
      </c>
      <c r="N330" s="93">
        <f>N332+N334</f>
        <v>6392.893</v>
      </c>
      <c r="O330" s="93">
        <f>O332+O334</f>
        <v>5437.6190000000006</v>
      </c>
      <c r="P330" s="122">
        <f>P332+P334</f>
        <v>5763.87</v>
      </c>
      <c r="Q330" s="84"/>
      <c r="R330" s="84"/>
      <c r="S330" s="84"/>
      <c r="T330" s="84"/>
      <c r="U330" s="84"/>
      <c r="V330" s="84"/>
      <c r="W330" s="84"/>
      <c r="X330" s="84"/>
    </row>
    <row r="331" spans="1:24" s="83" customFormat="1" ht="28.9" customHeight="1" x14ac:dyDescent="0.2">
      <c r="A331" s="85"/>
      <c r="B331" s="15" t="s">
        <v>4</v>
      </c>
      <c r="C331" s="118"/>
      <c r="D331" s="33"/>
      <c r="E331" s="33"/>
      <c r="F331" s="112" t="s">
        <v>152</v>
      </c>
      <c r="G331" s="119">
        <v>240</v>
      </c>
      <c r="H331" s="119"/>
      <c r="I331" s="33"/>
      <c r="J331" s="93">
        <f>J332</f>
        <v>1338.8210000000001</v>
      </c>
      <c r="K331" s="101"/>
      <c r="L331" s="101"/>
      <c r="M331" s="101"/>
      <c r="N331" s="93">
        <f>N332</f>
        <v>1318.8209999999999</v>
      </c>
      <c r="O331" s="93">
        <f>O332</f>
        <v>1833.1579999999999</v>
      </c>
      <c r="P331" s="122">
        <f>P332</f>
        <v>1943.1479999999999</v>
      </c>
      <c r="Q331" s="84"/>
      <c r="R331" s="84"/>
      <c r="S331" s="84"/>
      <c r="T331" s="84"/>
      <c r="U331" s="84"/>
      <c r="V331" s="84"/>
      <c r="W331" s="84"/>
      <c r="X331" s="84"/>
    </row>
    <row r="332" spans="1:24" s="83" customFormat="1" ht="43.15" customHeight="1" x14ac:dyDescent="0.2">
      <c r="A332" s="85"/>
      <c r="B332" s="95" t="s">
        <v>114</v>
      </c>
      <c r="C332" s="118"/>
      <c r="D332" s="33"/>
      <c r="E332" s="33"/>
      <c r="F332" s="112" t="s">
        <v>152</v>
      </c>
      <c r="G332" s="119">
        <v>240</v>
      </c>
      <c r="H332" s="9" t="s">
        <v>448</v>
      </c>
      <c r="I332" s="33" t="s">
        <v>487</v>
      </c>
      <c r="J332" s="93">
        <f>2387.795-1048.974</f>
        <v>1338.8210000000001</v>
      </c>
      <c r="K332" s="101"/>
      <c r="L332" s="103">
        <v>906.91</v>
      </c>
      <c r="M332" s="103">
        <v>970.39300000000003</v>
      </c>
      <c r="N332" s="93">
        <v>1318.8209999999999</v>
      </c>
      <c r="O332" s="93">
        <f>1833.158</f>
        <v>1833.1579999999999</v>
      </c>
      <c r="P332" s="122">
        <v>1943.1479999999999</v>
      </c>
      <c r="Q332" s="84"/>
      <c r="R332" s="84"/>
      <c r="S332" s="84"/>
      <c r="T332" s="84"/>
      <c r="U332" s="84"/>
      <c r="V332" s="84"/>
      <c r="W332" s="84"/>
      <c r="X332" s="84"/>
    </row>
    <row r="333" spans="1:24" s="83" customFormat="1" ht="27" customHeight="1" x14ac:dyDescent="0.2">
      <c r="A333" s="85"/>
      <c r="B333" s="15" t="s">
        <v>4</v>
      </c>
      <c r="C333" s="118"/>
      <c r="D333" s="33"/>
      <c r="E333" s="33"/>
      <c r="F333" s="112" t="s">
        <v>152</v>
      </c>
      <c r="G333" s="88">
        <v>240</v>
      </c>
      <c r="H333" s="88"/>
      <c r="I333" s="88"/>
      <c r="J333" s="53">
        <f>J334</f>
        <v>2273.5250000000001</v>
      </c>
      <c r="K333" s="101"/>
      <c r="L333" s="103"/>
      <c r="M333" s="103"/>
      <c r="N333" s="53">
        <f>N334</f>
        <v>5074.0720000000001</v>
      </c>
      <c r="O333" s="53">
        <f>O334</f>
        <v>3604.4610000000002</v>
      </c>
      <c r="P333" s="364">
        <f>P334</f>
        <v>3820.7219999999998</v>
      </c>
      <c r="Q333" s="84"/>
      <c r="R333" s="84"/>
      <c r="S333" s="84"/>
      <c r="T333" s="84"/>
      <c r="U333" s="84"/>
      <c r="V333" s="84"/>
      <c r="W333" s="84"/>
      <c r="X333" s="84"/>
    </row>
    <row r="334" spans="1:24" ht="39" customHeight="1" x14ac:dyDescent="0.2">
      <c r="A334" s="32"/>
      <c r="B334" s="100" t="s">
        <v>105</v>
      </c>
      <c r="C334" s="88"/>
      <c r="D334" s="88" t="s">
        <v>69</v>
      </c>
      <c r="E334" s="88" t="s">
        <v>103</v>
      </c>
      <c r="F334" s="112" t="s">
        <v>152</v>
      </c>
      <c r="G334" s="88">
        <v>240</v>
      </c>
      <c r="H334" s="9" t="s">
        <v>448</v>
      </c>
      <c r="I334" s="33" t="s">
        <v>445</v>
      </c>
      <c r="J334" s="53">
        <v>2273.5250000000001</v>
      </c>
      <c r="K334" s="53"/>
      <c r="L334" s="117">
        <v>2348.5070000000001</v>
      </c>
      <c r="M334" s="116">
        <v>2512.9029999999998</v>
      </c>
      <c r="N334" s="53">
        <v>5074.0720000000001</v>
      </c>
      <c r="O334" s="53">
        <f>5144.888-1540.427</f>
        <v>3604.4610000000002</v>
      </c>
      <c r="P334" s="364">
        <f>5453.575-1632.853</f>
        <v>3820.7219999999998</v>
      </c>
    </row>
    <row r="335" spans="1:24" ht="21" hidden="1" customHeight="1" x14ac:dyDescent="0.2">
      <c r="A335" s="32"/>
      <c r="B335" s="86"/>
      <c r="C335" s="88"/>
      <c r="D335" s="88"/>
      <c r="E335" s="88"/>
      <c r="F335" s="88"/>
      <c r="G335" s="88"/>
      <c r="H335" s="88"/>
      <c r="I335" s="88"/>
      <c r="J335" s="53"/>
      <c r="K335" s="53"/>
      <c r="L335" s="53"/>
      <c r="M335" s="7"/>
      <c r="N335" s="53"/>
      <c r="O335" s="53"/>
      <c r="P335" s="364"/>
    </row>
    <row r="336" spans="1:24" ht="21" hidden="1" customHeight="1" x14ac:dyDescent="0.2">
      <c r="A336" s="32"/>
      <c r="B336" s="86" t="s">
        <v>16</v>
      </c>
      <c r="C336" s="88"/>
      <c r="D336" s="88" t="s">
        <v>69</v>
      </c>
      <c r="E336" s="88" t="s">
        <v>103</v>
      </c>
      <c r="F336" s="88">
        <v>9100004</v>
      </c>
      <c r="G336" s="88">
        <v>240</v>
      </c>
      <c r="H336" s="88"/>
      <c r="I336" s="88" t="s">
        <v>103</v>
      </c>
      <c r="J336" s="53">
        <v>2215.5729999999999</v>
      </c>
      <c r="K336" s="53"/>
      <c r="L336" s="53">
        <f>J336*106%</f>
        <v>2348.50738</v>
      </c>
      <c r="M336" s="7">
        <f>L336*107%</f>
        <v>2512.9028966000001</v>
      </c>
      <c r="N336" s="53">
        <v>2215.5729999999999</v>
      </c>
      <c r="O336" s="53">
        <v>2215.5729999999999</v>
      </c>
      <c r="P336" s="364">
        <v>2215.5729999999999</v>
      </c>
    </row>
    <row r="337" spans="1:16" ht="21" hidden="1" customHeight="1" x14ac:dyDescent="0.2">
      <c r="A337" s="32"/>
      <c r="B337" s="86"/>
      <c r="C337" s="88"/>
      <c r="D337" s="88"/>
      <c r="E337" s="88"/>
      <c r="F337" s="88"/>
      <c r="G337" s="88"/>
      <c r="H337" s="88"/>
      <c r="I337" s="88"/>
      <c r="J337" s="53"/>
      <c r="K337" s="53"/>
      <c r="L337" s="53"/>
      <c r="M337" s="7"/>
      <c r="N337" s="53"/>
      <c r="O337" s="53"/>
      <c r="P337" s="364"/>
    </row>
    <row r="338" spans="1:16" ht="21" hidden="1" customHeight="1" x14ac:dyDescent="0.2">
      <c r="A338" s="32"/>
      <c r="B338" s="86"/>
      <c r="C338" s="88"/>
      <c r="D338" s="88"/>
      <c r="E338" s="88"/>
      <c r="F338" s="88">
        <v>9100004</v>
      </c>
      <c r="G338" s="88"/>
      <c r="H338" s="88"/>
      <c r="I338" s="88" t="s">
        <v>103</v>
      </c>
      <c r="J338" s="53" t="e">
        <f>#REF!+J334</f>
        <v>#REF!</v>
      </c>
      <c r="K338" s="53"/>
      <c r="L338" s="53" t="e">
        <f>#REF!+L334</f>
        <v>#REF!</v>
      </c>
      <c r="M338" s="7" t="e">
        <f>#REF!+M334</f>
        <v>#REF!</v>
      </c>
      <c r="N338" s="53" t="e">
        <f>#REF!+N334</f>
        <v>#REF!</v>
      </c>
      <c r="O338" s="53" t="e">
        <f>#REF!+O334</f>
        <v>#REF!</v>
      </c>
      <c r="P338" s="364" t="e">
        <f>#REF!+P334</f>
        <v>#REF!</v>
      </c>
    </row>
    <row r="339" spans="1:16" ht="38.25" hidden="1" x14ac:dyDescent="0.2">
      <c r="A339" s="32"/>
      <c r="B339" s="95" t="s">
        <v>151</v>
      </c>
      <c r="C339" s="88"/>
      <c r="D339" s="88"/>
      <c r="E339" s="88"/>
      <c r="F339" s="113" t="s">
        <v>150</v>
      </c>
      <c r="G339" s="94"/>
      <c r="H339" s="94"/>
      <c r="I339" s="94"/>
      <c r="J339" s="87">
        <f>J340</f>
        <v>179.7</v>
      </c>
      <c r="K339" s="87"/>
      <c r="L339" s="87"/>
      <c r="M339" s="78"/>
      <c r="N339" s="87">
        <f t="shared" ref="N339:P340" si="35">N340</f>
        <v>47.06</v>
      </c>
      <c r="O339" s="87">
        <f t="shared" si="35"/>
        <v>0</v>
      </c>
      <c r="P339" s="96">
        <f t="shared" si="35"/>
        <v>0</v>
      </c>
    </row>
    <row r="340" spans="1:16" hidden="1" x14ac:dyDescent="0.2">
      <c r="A340" s="32"/>
      <c r="B340" s="95" t="s">
        <v>123</v>
      </c>
      <c r="C340" s="88"/>
      <c r="D340" s="88"/>
      <c r="E340" s="88"/>
      <c r="F340" s="112" t="s">
        <v>150</v>
      </c>
      <c r="G340" s="88">
        <v>540</v>
      </c>
      <c r="H340" s="88"/>
      <c r="I340" s="88"/>
      <c r="J340" s="53">
        <f>J341</f>
        <v>179.7</v>
      </c>
      <c r="K340" s="53"/>
      <c r="L340" s="53"/>
      <c r="M340" s="7"/>
      <c r="N340" s="53">
        <f t="shared" si="35"/>
        <v>47.06</v>
      </c>
      <c r="O340" s="53">
        <f t="shared" si="35"/>
        <v>0</v>
      </c>
      <c r="P340" s="364">
        <f t="shared" si="35"/>
        <v>0</v>
      </c>
    </row>
    <row r="341" spans="1:16" ht="38.25" hidden="1" x14ac:dyDescent="0.2">
      <c r="A341" s="32"/>
      <c r="B341" s="100" t="s">
        <v>105</v>
      </c>
      <c r="C341" s="88"/>
      <c r="D341" s="88"/>
      <c r="E341" s="88"/>
      <c r="F341" s="112" t="s">
        <v>150</v>
      </c>
      <c r="G341" s="88">
        <v>540</v>
      </c>
      <c r="H341" s="88"/>
      <c r="I341" s="88" t="s">
        <v>103</v>
      </c>
      <c r="J341" s="53">
        <v>179.7</v>
      </c>
      <c r="K341" s="53"/>
      <c r="L341" s="53"/>
      <c r="M341" s="7"/>
      <c r="N341" s="53">
        <v>47.06</v>
      </c>
      <c r="O341" s="53"/>
      <c r="P341" s="364"/>
    </row>
    <row r="342" spans="1:16" ht="38.25" hidden="1" x14ac:dyDescent="0.2">
      <c r="A342" s="32"/>
      <c r="B342" s="115" t="s">
        <v>149</v>
      </c>
      <c r="C342" s="88"/>
      <c r="D342" s="88"/>
      <c r="E342" s="88"/>
      <c r="F342" s="113" t="s">
        <v>148</v>
      </c>
      <c r="G342" s="94"/>
      <c r="H342" s="94"/>
      <c r="I342" s="94"/>
      <c r="J342" s="87">
        <f>J343</f>
        <v>303</v>
      </c>
      <c r="K342" s="87"/>
      <c r="L342" s="87"/>
      <c r="M342" s="78"/>
      <c r="N342" s="87">
        <f t="shared" ref="N342:P343" si="36">N343</f>
        <v>304.5</v>
      </c>
      <c r="O342" s="87">
        <f t="shared" si="36"/>
        <v>0</v>
      </c>
      <c r="P342" s="96">
        <f t="shared" si="36"/>
        <v>0</v>
      </c>
    </row>
    <row r="343" spans="1:16" hidden="1" x14ac:dyDescent="0.2">
      <c r="A343" s="32"/>
      <c r="B343" s="115" t="s">
        <v>130</v>
      </c>
      <c r="C343" s="88"/>
      <c r="D343" s="88"/>
      <c r="E343" s="88"/>
      <c r="F343" s="112" t="s">
        <v>148</v>
      </c>
      <c r="G343" s="88">
        <v>540</v>
      </c>
      <c r="H343" s="88"/>
      <c r="I343" s="88"/>
      <c r="J343" s="53">
        <f>J344</f>
        <v>303</v>
      </c>
      <c r="K343" s="53"/>
      <c r="L343" s="53"/>
      <c r="M343" s="7"/>
      <c r="N343" s="53">
        <f t="shared" si="36"/>
        <v>304.5</v>
      </c>
      <c r="O343" s="53">
        <f t="shared" si="36"/>
        <v>0</v>
      </c>
      <c r="P343" s="364">
        <f t="shared" si="36"/>
        <v>0</v>
      </c>
    </row>
    <row r="344" spans="1:16" ht="38.25" hidden="1" x14ac:dyDescent="0.2">
      <c r="A344" s="32"/>
      <c r="B344" s="100" t="s">
        <v>105</v>
      </c>
      <c r="C344" s="88"/>
      <c r="D344" s="88"/>
      <c r="E344" s="88"/>
      <c r="F344" s="112" t="s">
        <v>148</v>
      </c>
      <c r="G344" s="88">
        <v>540</v>
      </c>
      <c r="H344" s="88"/>
      <c r="I344" s="88" t="s">
        <v>103</v>
      </c>
      <c r="J344" s="53">
        <v>303</v>
      </c>
      <c r="K344" s="53"/>
      <c r="L344" s="53"/>
      <c r="M344" s="7"/>
      <c r="N344" s="53">
        <v>304.5</v>
      </c>
      <c r="O344" s="53"/>
      <c r="P344" s="364"/>
    </row>
    <row r="345" spans="1:16" ht="38.25" hidden="1" x14ac:dyDescent="0.2">
      <c r="A345" s="32"/>
      <c r="B345" s="114" t="s">
        <v>147</v>
      </c>
      <c r="C345" s="88"/>
      <c r="D345" s="88"/>
      <c r="E345" s="88"/>
      <c r="F345" s="112" t="s">
        <v>146</v>
      </c>
      <c r="G345" s="88">
        <v>540</v>
      </c>
      <c r="H345" s="88"/>
      <c r="I345" s="88"/>
      <c r="J345" s="53"/>
      <c r="K345" s="53"/>
      <c r="L345" s="53"/>
      <c r="M345" s="7"/>
      <c r="N345" s="53"/>
      <c r="O345" s="53"/>
      <c r="P345" s="364"/>
    </row>
    <row r="346" spans="1:16" ht="38.25" hidden="1" x14ac:dyDescent="0.2">
      <c r="A346" s="32"/>
      <c r="B346" s="100" t="s">
        <v>105</v>
      </c>
      <c r="C346" s="88"/>
      <c r="D346" s="88"/>
      <c r="E346" s="88"/>
      <c r="F346" s="112" t="s">
        <v>146</v>
      </c>
      <c r="G346" s="88">
        <v>540</v>
      </c>
      <c r="H346" s="88"/>
      <c r="I346" s="88" t="s">
        <v>103</v>
      </c>
      <c r="J346" s="53"/>
      <c r="K346" s="53"/>
      <c r="L346" s="53"/>
      <c r="M346" s="7"/>
      <c r="N346" s="53"/>
      <c r="O346" s="53"/>
      <c r="P346" s="364"/>
    </row>
    <row r="347" spans="1:16" ht="63.75" hidden="1" x14ac:dyDescent="0.2">
      <c r="A347" s="32"/>
      <c r="B347" s="108" t="s">
        <v>145</v>
      </c>
      <c r="C347" s="88"/>
      <c r="D347" s="88"/>
      <c r="E347" s="88"/>
      <c r="F347" s="113" t="s">
        <v>144</v>
      </c>
      <c r="G347" s="94"/>
      <c r="H347" s="94"/>
      <c r="I347" s="94"/>
      <c r="J347" s="87">
        <f>J348</f>
        <v>169.6</v>
      </c>
      <c r="K347" s="87"/>
      <c r="L347" s="87"/>
      <c r="M347" s="78"/>
      <c r="N347" s="87">
        <f t="shared" ref="N347:P348" si="37">N348</f>
        <v>198</v>
      </c>
      <c r="O347" s="87">
        <f t="shared" si="37"/>
        <v>0</v>
      </c>
      <c r="P347" s="96">
        <f t="shared" si="37"/>
        <v>0</v>
      </c>
    </row>
    <row r="348" spans="1:16" hidden="1" x14ac:dyDescent="0.2">
      <c r="A348" s="32"/>
      <c r="B348" s="108" t="s">
        <v>130</v>
      </c>
      <c r="C348" s="88"/>
      <c r="D348" s="88"/>
      <c r="E348" s="88"/>
      <c r="F348" s="112" t="s">
        <v>144</v>
      </c>
      <c r="G348" s="88">
        <v>540</v>
      </c>
      <c r="H348" s="88"/>
      <c r="I348" s="88"/>
      <c r="J348" s="53">
        <f>J349</f>
        <v>169.6</v>
      </c>
      <c r="K348" s="53"/>
      <c r="L348" s="53"/>
      <c r="M348" s="7"/>
      <c r="N348" s="53">
        <f t="shared" si="37"/>
        <v>198</v>
      </c>
      <c r="O348" s="53">
        <f t="shared" si="37"/>
        <v>0</v>
      </c>
      <c r="P348" s="364">
        <f t="shared" si="37"/>
        <v>0</v>
      </c>
    </row>
    <row r="349" spans="1:16" ht="38.25" hidden="1" x14ac:dyDescent="0.2">
      <c r="A349" s="32"/>
      <c r="B349" s="100" t="s">
        <v>105</v>
      </c>
      <c r="C349" s="88"/>
      <c r="D349" s="88"/>
      <c r="E349" s="88"/>
      <c r="F349" s="112" t="s">
        <v>144</v>
      </c>
      <c r="G349" s="88">
        <v>540</v>
      </c>
      <c r="H349" s="88"/>
      <c r="I349" s="88" t="s">
        <v>103</v>
      </c>
      <c r="J349" s="53">
        <v>169.6</v>
      </c>
      <c r="K349" s="53"/>
      <c r="L349" s="53"/>
      <c r="M349" s="7"/>
      <c r="N349" s="53">
        <v>198</v>
      </c>
      <c r="O349" s="53"/>
      <c r="P349" s="364"/>
    </row>
    <row r="350" spans="1:16" ht="51" hidden="1" x14ac:dyDescent="0.2">
      <c r="A350" s="32"/>
      <c r="B350" s="102" t="s">
        <v>111</v>
      </c>
      <c r="C350" s="88"/>
      <c r="D350" s="88"/>
      <c r="E350" s="88"/>
      <c r="F350" s="34" t="s">
        <v>110</v>
      </c>
      <c r="G350" s="88"/>
      <c r="H350" s="88"/>
      <c r="I350" s="88"/>
      <c r="J350" s="87">
        <f>J351</f>
        <v>0</v>
      </c>
      <c r="K350" s="53"/>
      <c r="L350" s="53"/>
      <c r="M350" s="7"/>
      <c r="N350" s="87">
        <f t="shared" ref="N350:P353" si="38">N351</f>
        <v>0</v>
      </c>
      <c r="O350" s="87">
        <f t="shared" si="38"/>
        <v>0</v>
      </c>
      <c r="P350" s="96">
        <f t="shared" si="38"/>
        <v>0</v>
      </c>
    </row>
    <row r="351" spans="1:16" ht="21" hidden="1" customHeight="1" x14ac:dyDescent="0.2">
      <c r="A351" s="32"/>
      <c r="B351" s="102" t="s">
        <v>109</v>
      </c>
      <c r="C351" s="88"/>
      <c r="D351" s="88"/>
      <c r="E351" s="88"/>
      <c r="F351" s="9" t="s">
        <v>108</v>
      </c>
      <c r="G351" s="88"/>
      <c r="H351" s="88"/>
      <c r="I351" s="88"/>
      <c r="J351" s="53">
        <f>J352</f>
        <v>0</v>
      </c>
      <c r="K351" s="53"/>
      <c r="L351" s="53"/>
      <c r="M351" s="7"/>
      <c r="N351" s="53">
        <f t="shared" si="38"/>
        <v>0</v>
      </c>
      <c r="O351" s="53">
        <f t="shared" si="38"/>
        <v>0</v>
      </c>
      <c r="P351" s="364">
        <f t="shared" si="38"/>
        <v>0</v>
      </c>
    </row>
    <row r="352" spans="1:16" ht="38.25" hidden="1" x14ac:dyDescent="0.2">
      <c r="A352" s="32"/>
      <c r="B352" s="49" t="s">
        <v>107</v>
      </c>
      <c r="C352" s="88" t="s">
        <v>106</v>
      </c>
      <c r="D352" s="88" t="s">
        <v>69</v>
      </c>
      <c r="E352" s="88" t="s">
        <v>103</v>
      </c>
      <c r="F352" s="9" t="s">
        <v>104</v>
      </c>
      <c r="G352" s="9"/>
      <c r="H352" s="9"/>
      <c r="I352" s="88"/>
      <c r="J352" s="93">
        <f>J353</f>
        <v>0</v>
      </c>
      <c r="K352" s="92"/>
      <c r="L352" s="92">
        <f>L353</f>
        <v>1223.8879999999999</v>
      </c>
      <c r="M352" s="101">
        <f>M353</f>
        <v>1309.56</v>
      </c>
      <c r="N352" s="93">
        <f t="shared" si="38"/>
        <v>0</v>
      </c>
      <c r="O352" s="93">
        <f t="shared" si="38"/>
        <v>0</v>
      </c>
      <c r="P352" s="122">
        <f t="shared" si="38"/>
        <v>0</v>
      </c>
    </row>
    <row r="353" spans="1:16" hidden="1" x14ac:dyDescent="0.2">
      <c r="A353" s="32"/>
      <c r="B353" s="16" t="s">
        <v>7</v>
      </c>
      <c r="C353" s="88"/>
      <c r="D353" s="88" t="s">
        <v>69</v>
      </c>
      <c r="E353" s="88" t="s">
        <v>103</v>
      </c>
      <c r="F353" s="9" t="s">
        <v>104</v>
      </c>
      <c r="G353" s="88">
        <v>120</v>
      </c>
      <c r="H353" s="88"/>
      <c r="I353" s="88"/>
      <c r="J353" s="93">
        <f>J354</f>
        <v>0</v>
      </c>
      <c r="K353" s="93"/>
      <c r="L353" s="53">
        <v>1223.8879999999999</v>
      </c>
      <c r="M353" s="53">
        <v>1309.56</v>
      </c>
      <c r="N353" s="93">
        <f t="shared" si="38"/>
        <v>0</v>
      </c>
      <c r="O353" s="93">
        <f t="shared" si="38"/>
        <v>0</v>
      </c>
      <c r="P353" s="122">
        <f t="shared" si="38"/>
        <v>0</v>
      </c>
    </row>
    <row r="354" spans="1:16" ht="38.25" hidden="1" x14ac:dyDescent="0.2">
      <c r="A354" s="32"/>
      <c r="B354" s="100" t="s">
        <v>105</v>
      </c>
      <c r="C354" s="88"/>
      <c r="D354" s="88"/>
      <c r="E354" s="88"/>
      <c r="F354" s="9" t="s">
        <v>104</v>
      </c>
      <c r="G354" s="88">
        <v>120</v>
      </c>
      <c r="H354" s="88"/>
      <c r="I354" s="88" t="s">
        <v>103</v>
      </c>
      <c r="J354" s="93"/>
      <c r="K354" s="93"/>
      <c r="L354" s="53">
        <v>1223.8879999999999</v>
      </c>
      <c r="M354" s="53">
        <v>1309.56</v>
      </c>
      <c r="N354" s="93"/>
      <c r="O354" s="93"/>
      <c r="P354" s="122"/>
    </row>
    <row r="355" spans="1:16" ht="63.75" hidden="1" x14ac:dyDescent="0.2">
      <c r="A355" s="32"/>
      <c r="B355" s="90" t="s">
        <v>143</v>
      </c>
      <c r="C355" s="88"/>
      <c r="D355" s="88" t="s">
        <v>69</v>
      </c>
      <c r="E355" s="88" t="s">
        <v>103</v>
      </c>
      <c r="F355" s="34" t="s">
        <v>141</v>
      </c>
      <c r="G355" s="9"/>
      <c r="H355" s="9"/>
      <c r="I355" s="88"/>
      <c r="J355" s="78">
        <f>J356</f>
        <v>0</v>
      </c>
      <c r="K355" s="78"/>
      <c r="L355" s="78">
        <f>L356</f>
        <v>171.8</v>
      </c>
      <c r="M355" s="78">
        <f>M356</f>
        <v>171.8</v>
      </c>
      <c r="N355" s="78">
        <f>N356</f>
        <v>0</v>
      </c>
      <c r="O355" s="78">
        <f>O356</f>
        <v>0</v>
      </c>
      <c r="P355" s="96">
        <f>P356</f>
        <v>0</v>
      </c>
    </row>
    <row r="356" spans="1:16" hidden="1" x14ac:dyDescent="0.2">
      <c r="A356" s="32"/>
      <c r="B356" s="16" t="s">
        <v>142</v>
      </c>
      <c r="C356" s="88"/>
      <c r="D356" s="88" t="s">
        <v>69</v>
      </c>
      <c r="E356" s="88" t="s">
        <v>103</v>
      </c>
      <c r="F356" s="9" t="s">
        <v>141</v>
      </c>
      <c r="G356" s="9" t="s">
        <v>140</v>
      </c>
      <c r="H356" s="9"/>
      <c r="I356" s="88"/>
      <c r="J356" s="7">
        <f>J357</f>
        <v>0</v>
      </c>
      <c r="K356" s="7"/>
      <c r="L356" s="7">
        <v>171.8</v>
      </c>
      <c r="M356" s="7">
        <v>171.8</v>
      </c>
      <c r="N356" s="7">
        <f>N357</f>
        <v>0</v>
      </c>
      <c r="O356" s="7">
        <f>O357</f>
        <v>0</v>
      </c>
      <c r="P356" s="364">
        <f>P357</f>
        <v>0</v>
      </c>
    </row>
    <row r="357" spans="1:16" ht="38.25" hidden="1" x14ac:dyDescent="0.2">
      <c r="A357" s="32"/>
      <c r="B357" s="100" t="s">
        <v>105</v>
      </c>
      <c r="C357" s="88"/>
      <c r="D357" s="88"/>
      <c r="E357" s="88"/>
      <c r="F357" s="9" t="s">
        <v>141</v>
      </c>
      <c r="G357" s="9" t="s">
        <v>140</v>
      </c>
      <c r="H357" s="9"/>
      <c r="I357" s="88" t="s">
        <v>103</v>
      </c>
      <c r="J357" s="7"/>
      <c r="K357" s="7"/>
      <c r="L357" s="7">
        <v>171.8</v>
      </c>
      <c r="M357" s="7">
        <v>171.8</v>
      </c>
      <c r="N357" s="7"/>
      <c r="O357" s="7"/>
      <c r="P357" s="364"/>
    </row>
    <row r="358" spans="1:16" ht="75.599999999999994" hidden="1" customHeight="1" x14ac:dyDescent="0.2">
      <c r="A358" s="32"/>
      <c r="B358" s="111" t="s">
        <v>139</v>
      </c>
      <c r="C358" s="88"/>
      <c r="D358" s="9" t="s">
        <v>69</v>
      </c>
      <c r="E358" s="9" t="s">
        <v>103</v>
      </c>
      <c r="F358" s="34" t="s">
        <v>136</v>
      </c>
      <c r="G358" s="9"/>
      <c r="H358" s="9"/>
      <c r="I358" s="9"/>
      <c r="J358" s="78">
        <f>J360</f>
        <v>0</v>
      </c>
      <c r="K358" s="78"/>
      <c r="L358" s="78">
        <f>L360</f>
        <v>263</v>
      </c>
      <c r="M358" s="78">
        <f>M360</f>
        <v>263</v>
      </c>
      <c r="N358" s="78">
        <f>N360</f>
        <v>0</v>
      </c>
      <c r="O358" s="78">
        <f>O360</f>
        <v>0</v>
      </c>
      <c r="P358" s="96">
        <f>P360</f>
        <v>0</v>
      </c>
    </row>
    <row r="359" spans="1:16" ht="18" hidden="1" customHeight="1" x14ac:dyDescent="0.2">
      <c r="A359" s="32"/>
      <c r="B359" s="42" t="s">
        <v>138</v>
      </c>
      <c r="C359" s="9"/>
      <c r="D359" s="9" t="s">
        <v>69</v>
      </c>
      <c r="E359" s="9" t="s">
        <v>103</v>
      </c>
      <c r="F359" s="9" t="s">
        <v>137</v>
      </c>
      <c r="G359" s="9"/>
      <c r="H359" s="9"/>
      <c r="I359" s="9" t="s">
        <v>103</v>
      </c>
      <c r="J359" s="103"/>
      <c r="K359" s="103"/>
      <c r="L359" s="103"/>
      <c r="M359" s="103"/>
      <c r="N359" s="103"/>
      <c r="O359" s="103"/>
      <c r="P359" s="122"/>
    </row>
    <row r="360" spans="1:16" ht="15" hidden="1" customHeight="1" x14ac:dyDescent="0.2">
      <c r="A360" s="32"/>
      <c r="B360" s="16" t="s">
        <v>123</v>
      </c>
      <c r="C360" s="9"/>
      <c r="D360" s="9" t="s">
        <v>69</v>
      </c>
      <c r="E360" s="9" t="s">
        <v>103</v>
      </c>
      <c r="F360" s="9" t="s">
        <v>136</v>
      </c>
      <c r="G360" s="9" t="s">
        <v>120</v>
      </c>
      <c r="H360" s="9"/>
      <c r="I360" s="9"/>
      <c r="J360" s="103">
        <f>J361</f>
        <v>0</v>
      </c>
      <c r="K360" s="103"/>
      <c r="L360" s="103">
        <v>263</v>
      </c>
      <c r="M360" s="103">
        <v>263</v>
      </c>
      <c r="N360" s="103">
        <f>N361</f>
        <v>0</v>
      </c>
      <c r="O360" s="103">
        <f>O361</f>
        <v>0</v>
      </c>
      <c r="P360" s="122">
        <f>P361</f>
        <v>0</v>
      </c>
    </row>
    <row r="361" spans="1:16" ht="42" hidden="1" customHeight="1" x14ac:dyDescent="0.2">
      <c r="A361" s="32"/>
      <c r="B361" s="100" t="s">
        <v>105</v>
      </c>
      <c r="C361" s="9"/>
      <c r="D361" s="9"/>
      <c r="E361" s="9"/>
      <c r="F361" s="9" t="s">
        <v>136</v>
      </c>
      <c r="G361" s="9" t="s">
        <v>120</v>
      </c>
      <c r="H361" s="9"/>
      <c r="I361" s="9" t="s">
        <v>103</v>
      </c>
      <c r="J361" s="103"/>
      <c r="K361" s="103"/>
      <c r="L361" s="103">
        <v>263</v>
      </c>
      <c r="M361" s="103">
        <v>263</v>
      </c>
      <c r="N361" s="103"/>
      <c r="O361" s="103"/>
      <c r="P361" s="122"/>
    </row>
    <row r="362" spans="1:16" ht="99" hidden="1" customHeight="1" x14ac:dyDescent="0.2">
      <c r="A362" s="32"/>
      <c r="B362" s="110" t="s">
        <v>135</v>
      </c>
      <c r="C362" s="9"/>
      <c r="D362" s="9" t="s">
        <v>69</v>
      </c>
      <c r="E362" s="9" t="s">
        <v>103</v>
      </c>
      <c r="F362" s="34" t="s">
        <v>132</v>
      </c>
      <c r="G362" s="9"/>
      <c r="H362" s="9"/>
      <c r="I362" s="9"/>
      <c r="J362" s="101">
        <f>J363</f>
        <v>0</v>
      </c>
      <c r="K362" s="101"/>
      <c r="L362" s="101">
        <f>L363</f>
        <v>130.1</v>
      </c>
      <c r="M362" s="101">
        <f>M363</f>
        <v>130.1</v>
      </c>
      <c r="N362" s="101">
        <f>N363</f>
        <v>0</v>
      </c>
      <c r="O362" s="101">
        <f>O363</f>
        <v>0</v>
      </c>
      <c r="P362" s="124">
        <f>P363</f>
        <v>0</v>
      </c>
    </row>
    <row r="363" spans="1:16" ht="15" hidden="1" customHeight="1" x14ac:dyDescent="0.2">
      <c r="A363" s="32"/>
      <c r="B363" s="16" t="s">
        <v>123</v>
      </c>
      <c r="C363" s="9"/>
      <c r="D363" s="9" t="s">
        <v>69</v>
      </c>
      <c r="E363" s="9" t="s">
        <v>103</v>
      </c>
      <c r="F363" s="9" t="s">
        <v>132</v>
      </c>
      <c r="G363" s="9" t="s">
        <v>120</v>
      </c>
      <c r="H363" s="9"/>
      <c r="I363" s="9"/>
      <c r="J363" s="103">
        <f>J365</f>
        <v>0</v>
      </c>
      <c r="K363" s="103"/>
      <c r="L363" s="103">
        <v>130.1</v>
      </c>
      <c r="M363" s="103">
        <v>130.1</v>
      </c>
      <c r="N363" s="103">
        <f>N365</f>
        <v>0</v>
      </c>
      <c r="O363" s="103">
        <f>O365</f>
        <v>0</v>
      </c>
      <c r="P363" s="122">
        <f>P365</f>
        <v>0</v>
      </c>
    </row>
    <row r="364" spans="1:16" ht="60.6" hidden="1" customHeight="1" x14ac:dyDescent="0.2">
      <c r="A364" s="32"/>
      <c r="B364" s="109" t="s">
        <v>134</v>
      </c>
      <c r="C364" s="88"/>
      <c r="D364" s="88" t="s">
        <v>69</v>
      </c>
      <c r="E364" s="88" t="s">
        <v>103</v>
      </c>
      <c r="F364" s="9" t="s">
        <v>133</v>
      </c>
      <c r="G364" s="9"/>
      <c r="H364" s="9"/>
      <c r="I364" s="88" t="s">
        <v>103</v>
      </c>
      <c r="J364" s="103"/>
      <c r="K364" s="103"/>
      <c r="L364" s="103"/>
      <c r="M364" s="103"/>
      <c r="N364" s="103"/>
      <c r="O364" s="103"/>
      <c r="P364" s="122"/>
    </row>
    <row r="365" spans="1:16" ht="40.15" hidden="1" customHeight="1" x14ac:dyDescent="0.2">
      <c r="A365" s="32"/>
      <c r="B365" s="82" t="s">
        <v>105</v>
      </c>
      <c r="C365" s="88"/>
      <c r="D365" s="88"/>
      <c r="E365" s="88"/>
      <c r="F365" s="9" t="s">
        <v>132</v>
      </c>
      <c r="G365" s="9" t="s">
        <v>120</v>
      </c>
      <c r="H365" s="9"/>
      <c r="I365" s="9" t="s">
        <v>103</v>
      </c>
      <c r="J365" s="103"/>
      <c r="K365" s="103"/>
      <c r="L365" s="103">
        <v>130.1</v>
      </c>
      <c r="M365" s="103">
        <v>130.1</v>
      </c>
      <c r="N365" s="103"/>
      <c r="O365" s="103"/>
      <c r="P365" s="122"/>
    </row>
    <row r="366" spans="1:16" ht="40.15" hidden="1" customHeight="1" x14ac:dyDescent="0.2">
      <c r="A366" s="32"/>
      <c r="B366" s="95" t="s">
        <v>131</v>
      </c>
      <c r="C366" s="88"/>
      <c r="D366" s="88"/>
      <c r="E366" s="88"/>
      <c r="F366" s="34" t="s">
        <v>129</v>
      </c>
      <c r="G366" s="34"/>
      <c r="H366" s="34"/>
      <c r="I366" s="34"/>
      <c r="J366" s="101">
        <f>J368</f>
        <v>170.1</v>
      </c>
      <c r="K366" s="101"/>
      <c r="L366" s="101"/>
      <c r="M366" s="101"/>
      <c r="N366" s="101">
        <f>N368</f>
        <v>188.2</v>
      </c>
      <c r="O366" s="101">
        <f>O368</f>
        <v>0</v>
      </c>
      <c r="P366" s="124">
        <f>P368</f>
        <v>0</v>
      </c>
    </row>
    <row r="367" spans="1:16" hidden="1" x14ac:dyDescent="0.2">
      <c r="A367" s="32"/>
      <c r="B367" s="108" t="s">
        <v>130</v>
      </c>
      <c r="C367" s="88"/>
      <c r="D367" s="88"/>
      <c r="E367" s="88"/>
      <c r="F367" s="9" t="s">
        <v>129</v>
      </c>
      <c r="G367" s="9" t="s">
        <v>120</v>
      </c>
      <c r="H367" s="9"/>
      <c r="I367" s="9"/>
      <c r="J367" s="103"/>
      <c r="K367" s="103"/>
      <c r="L367" s="103"/>
      <c r="M367" s="103"/>
      <c r="N367" s="103">
        <f>N368</f>
        <v>188.2</v>
      </c>
      <c r="O367" s="103">
        <f>O368</f>
        <v>0</v>
      </c>
      <c r="P367" s="122">
        <f>P368</f>
        <v>0</v>
      </c>
    </row>
    <row r="368" spans="1:16" ht="25.5" hidden="1" x14ac:dyDescent="0.2">
      <c r="A368" s="32"/>
      <c r="B368" s="82" t="s">
        <v>122</v>
      </c>
      <c r="C368" s="88"/>
      <c r="D368" s="88"/>
      <c r="E368" s="88"/>
      <c r="F368" s="9" t="s">
        <v>129</v>
      </c>
      <c r="G368" s="9" t="s">
        <v>120</v>
      </c>
      <c r="H368" s="9"/>
      <c r="I368" s="9" t="s">
        <v>119</v>
      </c>
      <c r="J368" s="103">
        <v>170.1</v>
      </c>
      <c r="K368" s="103"/>
      <c r="L368" s="103"/>
      <c r="M368" s="103"/>
      <c r="N368" s="103">
        <v>188.2</v>
      </c>
      <c r="O368" s="103"/>
      <c r="P368" s="122"/>
    </row>
    <row r="369" spans="1:16" ht="38.25" x14ac:dyDescent="0.2">
      <c r="A369" s="32"/>
      <c r="B369" s="107" t="s">
        <v>823</v>
      </c>
      <c r="C369" s="88"/>
      <c r="D369" s="88" t="s">
        <v>69</v>
      </c>
      <c r="E369" s="88" t="s">
        <v>103</v>
      </c>
      <c r="F369" s="34" t="s">
        <v>127</v>
      </c>
      <c r="G369" s="9"/>
      <c r="H369" s="9"/>
      <c r="I369" s="88"/>
      <c r="J369" s="101">
        <f>J370+J372</f>
        <v>547.5</v>
      </c>
      <c r="K369" s="101"/>
      <c r="L369" s="101">
        <f>L370+L372</f>
        <v>546.70000000000005</v>
      </c>
      <c r="M369" s="101">
        <f>M370+M372</f>
        <v>546.70000000000005</v>
      </c>
      <c r="N369" s="101">
        <f>N370+N372</f>
        <v>598.5</v>
      </c>
      <c r="O369" s="101">
        <f>O370+O372</f>
        <v>598.50800000000004</v>
      </c>
      <c r="P369" s="124">
        <f>P370+P372</f>
        <v>598.50800000000004</v>
      </c>
    </row>
    <row r="370" spans="1:16" x14ac:dyDescent="0.2">
      <c r="A370" s="32"/>
      <c r="B370" s="106" t="s">
        <v>7</v>
      </c>
      <c r="C370" s="88"/>
      <c r="D370" s="88" t="s">
        <v>69</v>
      </c>
      <c r="E370" s="88" t="s">
        <v>103</v>
      </c>
      <c r="F370" s="9" t="s">
        <v>127</v>
      </c>
      <c r="G370" s="9" t="s">
        <v>5</v>
      </c>
      <c r="H370" s="9"/>
      <c r="I370" s="88"/>
      <c r="J370" s="103">
        <f>J371</f>
        <v>510.3</v>
      </c>
      <c r="K370" s="103"/>
      <c r="L370" s="103">
        <f>546.7-45.2</f>
        <v>501.50000000000006</v>
      </c>
      <c r="M370" s="103">
        <f>546.7-45.2</f>
        <v>501.50000000000006</v>
      </c>
      <c r="N370" s="103">
        <f>N371</f>
        <v>561.29999999999995</v>
      </c>
      <c r="O370" s="103">
        <f>O371</f>
        <v>561.30799999999999</v>
      </c>
      <c r="P370" s="122">
        <f>P371</f>
        <v>561.30799999999999</v>
      </c>
    </row>
    <row r="371" spans="1:16" ht="38.25" x14ac:dyDescent="0.2">
      <c r="A371" s="32"/>
      <c r="B371" s="52" t="s">
        <v>822</v>
      </c>
      <c r="C371" s="88"/>
      <c r="D371" s="88"/>
      <c r="E371" s="88"/>
      <c r="F371" s="9" t="s">
        <v>127</v>
      </c>
      <c r="G371" s="9" t="s">
        <v>5</v>
      </c>
      <c r="H371" s="9" t="s">
        <v>487</v>
      </c>
      <c r="I371" s="9" t="s">
        <v>821</v>
      </c>
      <c r="J371" s="103">
        <f>392.863+117.437</f>
        <v>510.3</v>
      </c>
      <c r="K371" s="103"/>
      <c r="L371" s="103">
        <f>546.7-45.2</f>
        <v>501.50000000000006</v>
      </c>
      <c r="M371" s="103">
        <f>546.7-45.2</f>
        <v>501.50000000000006</v>
      </c>
      <c r="N371" s="103">
        <v>561.29999999999995</v>
      </c>
      <c r="O371" s="103">
        <f>431.106+130.194+0.008</f>
        <v>561.30799999999999</v>
      </c>
      <c r="P371" s="122">
        <f>431.106+130.194+0.008</f>
        <v>561.30799999999999</v>
      </c>
    </row>
    <row r="372" spans="1:16" ht="25.5" x14ac:dyDescent="0.2">
      <c r="A372" s="32"/>
      <c r="B372" s="15" t="s">
        <v>4</v>
      </c>
      <c r="C372" s="88"/>
      <c r="D372" s="88"/>
      <c r="E372" s="88"/>
      <c r="F372" s="9" t="s">
        <v>127</v>
      </c>
      <c r="G372" s="9" t="s">
        <v>1</v>
      </c>
      <c r="H372" s="9"/>
      <c r="I372" s="88"/>
      <c r="J372" s="103">
        <f>J373</f>
        <v>37.200000000000003</v>
      </c>
      <c r="K372" s="103"/>
      <c r="L372" s="103">
        <v>45.2</v>
      </c>
      <c r="M372" s="103">
        <v>45.2</v>
      </c>
      <c r="N372" s="103">
        <f>N373</f>
        <v>37.200000000000003</v>
      </c>
      <c r="O372" s="103">
        <f>O373</f>
        <v>37.200000000000003</v>
      </c>
      <c r="P372" s="122">
        <f>P373</f>
        <v>37.200000000000003</v>
      </c>
    </row>
    <row r="373" spans="1:16" ht="38.25" x14ac:dyDescent="0.2">
      <c r="A373" s="32"/>
      <c r="B373" s="52" t="s">
        <v>822</v>
      </c>
      <c r="C373" s="88"/>
      <c r="D373" s="88"/>
      <c r="E373" s="88"/>
      <c r="F373" s="9" t="s">
        <v>127</v>
      </c>
      <c r="G373" s="9" t="s">
        <v>1</v>
      </c>
      <c r="H373" s="9" t="s">
        <v>487</v>
      </c>
      <c r="I373" s="9" t="s">
        <v>821</v>
      </c>
      <c r="J373" s="103">
        <f>17.5+15.7+4</f>
        <v>37.200000000000003</v>
      </c>
      <c r="K373" s="103"/>
      <c r="L373" s="103">
        <v>45.2</v>
      </c>
      <c r="M373" s="103">
        <v>45.2</v>
      </c>
      <c r="N373" s="103">
        <v>37.200000000000003</v>
      </c>
      <c r="O373" s="103">
        <v>37.200000000000003</v>
      </c>
      <c r="P373" s="122">
        <v>37.200000000000003</v>
      </c>
    </row>
    <row r="374" spans="1:16" ht="42" hidden="1" customHeight="1" x14ac:dyDescent="0.2">
      <c r="A374" s="32"/>
      <c r="B374" s="52" t="s">
        <v>122</v>
      </c>
      <c r="C374" s="9"/>
      <c r="D374" s="94" t="s">
        <v>69</v>
      </c>
      <c r="E374" s="34" t="s">
        <v>119</v>
      </c>
      <c r="F374" s="94" t="s">
        <v>71</v>
      </c>
      <c r="G374" s="94" t="s">
        <v>71</v>
      </c>
      <c r="H374" s="94"/>
      <c r="I374" s="34"/>
      <c r="J374" s="78">
        <f>J375</f>
        <v>0</v>
      </c>
      <c r="K374" s="78"/>
      <c r="L374" s="78">
        <f t="shared" ref="L374:P376" si="39">L375</f>
        <v>99.305000000000007</v>
      </c>
      <c r="M374" s="78">
        <f t="shared" si="39"/>
        <v>99.305000000000007</v>
      </c>
      <c r="N374" s="78">
        <f t="shared" si="39"/>
        <v>0</v>
      </c>
      <c r="O374" s="78">
        <f t="shared" si="39"/>
        <v>0</v>
      </c>
      <c r="P374" s="96">
        <f t="shared" si="39"/>
        <v>0</v>
      </c>
    </row>
    <row r="375" spans="1:16" ht="38.25" hidden="1" x14ac:dyDescent="0.2">
      <c r="A375" s="32"/>
      <c r="B375" s="52" t="s">
        <v>126</v>
      </c>
      <c r="C375" s="9"/>
      <c r="D375" s="94" t="s">
        <v>69</v>
      </c>
      <c r="E375" s="94" t="s">
        <v>119</v>
      </c>
      <c r="F375" s="34" t="s">
        <v>125</v>
      </c>
      <c r="G375" s="79"/>
      <c r="H375" s="79"/>
      <c r="I375" s="94"/>
      <c r="J375" s="78">
        <f>J376</f>
        <v>0</v>
      </c>
      <c r="K375" s="78"/>
      <c r="L375" s="78">
        <f t="shared" si="39"/>
        <v>99.305000000000007</v>
      </c>
      <c r="M375" s="78">
        <f t="shared" si="39"/>
        <v>99.305000000000007</v>
      </c>
      <c r="N375" s="78">
        <f t="shared" si="39"/>
        <v>0</v>
      </c>
      <c r="O375" s="78">
        <f t="shared" si="39"/>
        <v>0</v>
      </c>
      <c r="P375" s="96">
        <f t="shared" si="39"/>
        <v>0</v>
      </c>
    </row>
    <row r="376" spans="1:16" ht="68.45" hidden="1" customHeight="1" x14ac:dyDescent="0.2">
      <c r="A376" s="32"/>
      <c r="B376" s="105" t="s">
        <v>124</v>
      </c>
      <c r="C376" s="9"/>
      <c r="D376" s="88" t="s">
        <v>69</v>
      </c>
      <c r="E376" s="88" t="s">
        <v>119</v>
      </c>
      <c r="F376" s="34" t="s">
        <v>121</v>
      </c>
      <c r="G376" s="9"/>
      <c r="H376" s="9"/>
      <c r="I376" s="88"/>
      <c r="J376" s="103">
        <f>J377</f>
        <v>0</v>
      </c>
      <c r="K376" s="103"/>
      <c r="L376" s="103">
        <f t="shared" si="39"/>
        <v>99.305000000000007</v>
      </c>
      <c r="M376" s="103">
        <f t="shared" si="39"/>
        <v>99.305000000000007</v>
      </c>
      <c r="N376" s="103">
        <f t="shared" si="39"/>
        <v>0</v>
      </c>
      <c r="O376" s="103">
        <f t="shared" si="39"/>
        <v>0</v>
      </c>
      <c r="P376" s="122">
        <f t="shared" si="39"/>
        <v>0</v>
      </c>
    </row>
    <row r="377" spans="1:16" ht="13.9" hidden="1" customHeight="1" x14ac:dyDescent="0.2">
      <c r="A377" s="32"/>
      <c r="B377" s="86" t="s">
        <v>123</v>
      </c>
      <c r="C377" s="9"/>
      <c r="D377" s="88" t="s">
        <v>69</v>
      </c>
      <c r="E377" s="88" t="s">
        <v>119</v>
      </c>
      <c r="F377" s="9" t="s">
        <v>121</v>
      </c>
      <c r="G377" s="9" t="s">
        <v>120</v>
      </c>
      <c r="H377" s="9"/>
      <c r="I377" s="88"/>
      <c r="J377" s="103">
        <f>J378</f>
        <v>0</v>
      </c>
      <c r="K377" s="103"/>
      <c r="L377" s="103">
        <v>99.305000000000007</v>
      </c>
      <c r="M377" s="103">
        <v>99.305000000000007</v>
      </c>
      <c r="N377" s="103">
        <f>N378</f>
        <v>0</v>
      </c>
      <c r="O377" s="103">
        <f>O378</f>
        <v>0</v>
      </c>
      <c r="P377" s="122">
        <f>P378</f>
        <v>0</v>
      </c>
    </row>
    <row r="378" spans="1:16" ht="28.15" hidden="1" customHeight="1" x14ac:dyDescent="0.2">
      <c r="A378" s="32"/>
      <c r="B378" s="82" t="s">
        <v>122</v>
      </c>
      <c r="C378" s="9"/>
      <c r="D378" s="88"/>
      <c r="E378" s="88"/>
      <c r="F378" s="9" t="s">
        <v>121</v>
      </c>
      <c r="G378" s="9" t="s">
        <v>120</v>
      </c>
      <c r="H378" s="9"/>
      <c r="I378" s="88" t="s">
        <v>119</v>
      </c>
      <c r="J378" s="103"/>
      <c r="K378" s="103"/>
      <c r="L378" s="103">
        <v>99.305000000000007</v>
      </c>
      <c r="M378" s="103">
        <v>99.305000000000007</v>
      </c>
      <c r="N378" s="103"/>
      <c r="O378" s="103"/>
      <c r="P378" s="122"/>
    </row>
    <row r="379" spans="1:16" ht="54.6" hidden="1" customHeight="1" x14ac:dyDescent="0.2">
      <c r="A379" s="32"/>
      <c r="B379" s="102" t="s">
        <v>118</v>
      </c>
      <c r="C379" s="9"/>
      <c r="D379" s="88"/>
      <c r="E379" s="88"/>
      <c r="F379" s="34" t="s">
        <v>117</v>
      </c>
      <c r="G379" s="9"/>
      <c r="H379" s="9"/>
      <c r="I379" s="88"/>
      <c r="J379" s="103"/>
      <c r="K379" s="103"/>
      <c r="L379" s="103"/>
      <c r="M379" s="103"/>
      <c r="N379" s="103">
        <f t="shared" ref="N379:N382" si="40">N380</f>
        <v>599.60299999999995</v>
      </c>
      <c r="O379" s="103"/>
      <c r="P379" s="122"/>
    </row>
    <row r="380" spans="1:16" ht="28.15" hidden="1" customHeight="1" x14ac:dyDescent="0.2">
      <c r="A380" s="32"/>
      <c r="B380" s="102" t="s">
        <v>109</v>
      </c>
      <c r="C380" s="9"/>
      <c r="D380" s="88"/>
      <c r="E380" s="88"/>
      <c r="F380" s="9" t="s">
        <v>116</v>
      </c>
      <c r="G380" s="9"/>
      <c r="H380" s="9"/>
      <c r="I380" s="88"/>
      <c r="J380" s="103"/>
      <c r="K380" s="103"/>
      <c r="L380" s="103"/>
      <c r="M380" s="103"/>
      <c r="N380" s="103">
        <f t="shared" si="40"/>
        <v>599.60299999999995</v>
      </c>
      <c r="O380" s="103"/>
      <c r="P380" s="122"/>
    </row>
    <row r="381" spans="1:16" ht="28.15" hidden="1" customHeight="1" x14ac:dyDescent="0.2">
      <c r="A381" s="32"/>
      <c r="B381" s="104" t="s">
        <v>115</v>
      </c>
      <c r="C381" s="9"/>
      <c r="D381" s="88"/>
      <c r="E381" s="88"/>
      <c r="F381" s="9" t="s">
        <v>113</v>
      </c>
      <c r="G381" s="9"/>
      <c r="H381" s="9"/>
      <c r="I381" s="88"/>
      <c r="J381" s="103"/>
      <c r="K381" s="103"/>
      <c r="L381" s="103"/>
      <c r="M381" s="103"/>
      <c r="N381" s="103">
        <f t="shared" si="40"/>
        <v>599.60299999999995</v>
      </c>
      <c r="O381" s="103"/>
      <c r="P381" s="122"/>
    </row>
    <row r="382" spans="1:16" ht="16.149999999999999" hidden="1" customHeight="1" x14ac:dyDescent="0.2">
      <c r="A382" s="32"/>
      <c r="B382" s="16" t="s">
        <v>7</v>
      </c>
      <c r="C382" s="9"/>
      <c r="D382" s="88"/>
      <c r="E382" s="88"/>
      <c r="F382" s="9" t="s">
        <v>113</v>
      </c>
      <c r="G382" s="9" t="s">
        <v>5</v>
      </c>
      <c r="H382" s="9"/>
      <c r="I382" s="88"/>
      <c r="J382" s="103"/>
      <c r="K382" s="103"/>
      <c r="L382" s="103"/>
      <c r="M382" s="103"/>
      <c r="N382" s="103">
        <f t="shared" si="40"/>
        <v>599.60299999999995</v>
      </c>
      <c r="O382" s="103"/>
      <c r="P382" s="122"/>
    </row>
    <row r="383" spans="1:16" ht="40.15" hidden="1" customHeight="1" x14ac:dyDescent="0.2">
      <c r="A383" s="32"/>
      <c r="B383" s="95" t="s">
        <v>114</v>
      </c>
      <c r="C383" s="9"/>
      <c r="D383" s="88"/>
      <c r="E383" s="88"/>
      <c r="F383" s="9" t="s">
        <v>113</v>
      </c>
      <c r="G383" s="9" t="s">
        <v>5</v>
      </c>
      <c r="H383" s="9" t="s">
        <v>448</v>
      </c>
      <c r="I383" s="9" t="s">
        <v>487</v>
      </c>
      <c r="J383" s="103"/>
      <c r="K383" s="103"/>
      <c r="L383" s="103"/>
      <c r="M383" s="103"/>
      <c r="N383" s="103">
        <v>599.60299999999995</v>
      </c>
      <c r="O383" s="1"/>
      <c r="P383" s="1"/>
    </row>
    <row r="384" spans="1:16" ht="51" x14ac:dyDescent="0.2">
      <c r="A384" s="32"/>
      <c r="B384" s="102" t="s">
        <v>111</v>
      </c>
      <c r="C384" s="88"/>
      <c r="D384" s="88"/>
      <c r="E384" s="88"/>
      <c r="F384" s="34" t="s">
        <v>110</v>
      </c>
      <c r="G384" s="88"/>
      <c r="H384" s="88"/>
      <c r="I384" s="88"/>
      <c r="J384" s="87">
        <f>J385</f>
        <v>1183.2429999999999</v>
      </c>
      <c r="K384" s="53"/>
      <c r="L384" s="53"/>
      <c r="M384" s="7"/>
      <c r="N384" s="87">
        <f t="shared" ref="N384:P387" si="41">N385</f>
        <v>1450.866</v>
      </c>
      <c r="O384" s="87">
        <f t="shared" si="41"/>
        <v>1540.4269999999999</v>
      </c>
      <c r="P384" s="96">
        <f t="shared" si="41"/>
        <v>1632.8530000000001</v>
      </c>
    </row>
    <row r="385" spans="1:24" ht="21" customHeight="1" x14ac:dyDescent="0.2">
      <c r="A385" s="32"/>
      <c r="B385" s="102" t="s">
        <v>109</v>
      </c>
      <c r="C385" s="88"/>
      <c r="D385" s="88"/>
      <c r="E385" s="88"/>
      <c r="F385" s="9" t="s">
        <v>108</v>
      </c>
      <c r="G385" s="88"/>
      <c r="H385" s="88"/>
      <c r="I385" s="88"/>
      <c r="J385" s="53">
        <f>J386</f>
        <v>1183.2429999999999</v>
      </c>
      <c r="K385" s="53"/>
      <c r="L385" s="53"/>
      <c r="M385" s="7"/>
      <c r="N385" s="53">
        <f t="shared" si="41"/>
        <v>1450.866</v>
      </c>
      <c r="O385" s="53">
        <f t="shared" si="41"/>
        <v>1540.4269999999999</v>
      </c>
      <c r="P385" s="364">
        <f t="shared" si="41"/>
        <v>1632.8530000000001</v>
      </c>
    </row>
    <row r="386" spans="1:24" ht="38.25" x14ac:dyDescent="0.2">
      <c r="A386" s="32"/>
      <c r="B386" s="49" t="s">
        <v>107</v>
      </c>
      <c r="C386" s="88" t="s">
        <v>106</v>
      </c>
      <c r="D386" s="88" t="s">
        <v>69</v>
      </c>
      <c r="E386" s="88" t="s">
        <v>103</v>
      </c>
      <c r="F386" s="9" t="s">
        <v>104</v>
      </c>
      <c r="G386" s="9"/>
      <c r="H386" s="9"/>
      <c r="I386" s="88"/>
      <c r="J386" s="93">
        <f>J387</f>
        <v>1183.2429999999999</v>
      </c>
      <c r="K386" s="92"/>
      <c r="L386" s="92">
        <f>L387</f>
        <v>1223.8879999999999</v>
      </c>
      <c r="M386" s="101">
        <f>M387</f>
        <v>1309.56</v>
      </c>
      <c r="N386" s="93">
        <f t="shared" si="41"/>
        <v>1450.866</v>
      </c>
      <c r="O386" s="93">
        <f t="shared" si="41"/>
        <v>1540.4269999999999</v>
      </c>
      <c r="P386" s="122">
        <f t="shared" si="41"/>
        <v>1632.8530000000001</v>
      </c>
    </row>
    <row r="387" spans="1:24" x14ac:dyDescent="0.2">
      <c r="A387" s="32"/>
      <c r="B387" s="16" t="s">
        <v>7</v>
      </c>
      <c r="C387" s="88"/>
      <c r="D387" s="88" t="s">
        <v>69</v>
      </c>
      <c r="E387" s="88" t="s">
        <v>103</v>
      </c>
      <c r="F387" s="9" t="s">
        <v>104</v>
      </c>
      <c r="G387" s="88">
        <v>120</v>
      </c>
      <c r="H387" s="88"/>
      <c r="I387" s="88"/>
      <c r="J387" s="93">
        <f>J388</f>
        <v>1183.2429999999999</v>
      </c>
      <c r="K387" s="93"/>
      <c r="L387" s="53">
        <v>1223.8879999999999</v>
      </c>
      <c r="M387" s="53">
        <v>1309.56</v>
      </c>
      <c r="N387" s="93">
        <f t="shared" si="41"/>
        <v>1450.866</v>
      </c>
      <c r="O387" s="93">
        <f t="shared" si="41"/>
        <v>1540.4269999999999</v>
      </c>
      <c r="P387" s="122">
        <f t="shared" si="41"/>
        <v>1632.8530000000001</v>
      </c>
    </row>
    <row r="388" spans="1:24" ht="38.25" x14ac:dyDescent="0.2">
      <c r="A388" s="32"/>
      <c r="B388" s="100" t="s">
        <v>105</v>
      </c>
      <c r="C388" s="88"/>
      <c r="D388" s="88"/>
      <c r="E388" s="88"/>
      <c r="F388" s="9" t="s">
        <v>104</v>
      </c>
      <c r="G388" s="88">
        <v>120</v>
      </c>
      <c r="H388" s="9" t="s">
        <v>448</v>
      </c>
      <c r="I388" s="9" t="s">
        <v>445</v>
      </c>
      <c r="J388" s="93">
        <f>946.688+236.555</f>
        <v>1183.2429999999999</v>
      </c>
      <c r="K388" s="93"/>
      <c r="L388" s="53">
        <v>1223.8879999999999</v>
      </c>
      <c r="M388" s="53">
        <v>1309.56</v>
      </c>
      <c r="N388" s="93">
        <v>1450.866</v>
      </c>
      <c r="O388" s="93">
        <v>1540.4269999999999</v>
      </c>
      <c r="P388" s="122">
        <v>1632.8530000000001</v>
      </c>
    </row>
    <row r="389" spans="1:24" ht="25.5" x14ac:dyDescent="0.2">
      <c r="A389" s="91">
        <v>10</v>
      </c>
      <c r="B389" s="52" t="s">
        <v>102</v>
      </c>
      <c r="C389" s="34"/>
      <c r="D389" s="34" t="s">
        <v>69</v>
      </c>
      <c r="E389" s="34" t="s">
        <v>90</v>
      </c>
      <c r="F389" s="34" t="s">
        <v>101</v>
      </c>
      <c r="G389" s="34"/>
      <c r="H389" s="34"/>
      <c r="I389" s="34"/>
      <c r="J389" s="78">
        <f>J391</f>
        <v>213.2</v>
      </c>
      <c r="K389" s="78"/>
      <c r="L389" s="78">
        <f>L392</f>
        <v>108</v>
      </c>
      <c r="M389" s="78">
        <f>M392</f>
        <v>108</v>
      </c>
      <c r="N389" s="78">
        <f t="shared" ref="N389:P390" si="42">N390</f>
        <v>293.2</v>
      </c>
      <c r="O389" s="78">
        <f t="shared" si="42"/>
        <v>826.08699999999999</v>
      </c>
      <c r="P389" s="96">
        <f t="shared" si="42"/>
        <v>875.65099999999995</v>
      </c>
    </row>
    <row r="390" spans="1:24" x14ac:dyDescent="0.2">
      <c r="A390" s="91"/>
      <c r="B390" s="49" t="s">
        <v>83</v>
      </c>
      <c r="C390" s="34"/>
      <c r="D390" s="34"/>
      <c r="E390" s="34"/>
      <c r="F390" s="9" t="s">
        <v>100</v>
      </c>
      <c r="G390" s="34"/>
      <c r="H390" s="34"/>
      <c r="I390" s="34"/>
      <c r="J390" s="78"/>
      <c r="K390" s="78"/>
      <c r="L390" s="78"/>
      <c r="M390" s="78"/>
      <c r="N390" s="7">
        <f t="shared" si="42"/>
        <v>293.2</v>
      </c>
      <c r="O390" s="7">
        <f t="shared" si="42"/>
        <v>826.08699999999999</v>
      </c>
      <c r="P390" s="364">
        <f t="shared" si="42"/>
        <v>875.65099999999995</v>
      </c>
    </row>
    <row r="391" spans="1:24" x14ac:dyDescent="0.2">
      <c r="A391" s="91"/>
      <c r="B391" s="49" t="s">
        <v>83</v>
      </c>
      <c r="C391" s="34"/>
      <c r="D391" s="34"/>
      <c r="E391" s="34"/>
      <c r="F391" s="9" t="s">
        <v>99</v>
      </c>
      <c r="G391" s="34"/>
      <c r="H391" s="34"/>
      <c r="I391" s="34"/>
      <c r="J391" s="7">
        <f>J394+J398</f>
        <v>213.2</v>
      </c>
      <c r="K391" s="78"/>
      <c r="L391" s="78"/>
      <c r="M391" s="78"/>
      <c r="N391" s="7">
        <f>N394+N398</f>
        <v>293.2</v>
      </c>
      <c r="O391" s="7">
        <f>O394+O398</f>
        <v>826.08699999999999</v>
      </c>
      <c r="P391" s="364">
        <f>P394+P398</f>
        <v>875.65099999999995</v>
      </c>
    </row>
    <row r="392" spans="1:24" x14ac:dyDescent="0.2">
      <c r="A392" s="32"/>
      <c r="B392" s="49" t="s">
        <v>98</v>
      </c>
      <c r="C392" s="34"/>
      <c r="D392" s="9" t="s">
        <v>69</v>
      </c>
      <c r="E392" s="9" t="s">
        <v>90</v>
      </c>
      <c r="F392" s="9" t="s">
        <v>92</v>
      </c>
      <c r="G392" s="34"/>
      <c r="H392" s="34"/>
      <c r="I392" s="9"/>
      <c r="J392" s="7">
        <f>J393</f>
        <v>198.2</v>
      </c>
      <c r="K392" s="7"/>
      <c r="L392" s="7">
        <f>L393+L397</f>
        <v>108</v>
      </c>
      <c r="M392" s="7">
        <f>M393+M397</f>
        <v>108</v>
      </c>
      <c r="N392" s="7">
        <f t="shared" ref="N392:P393" si="43">N393</f>
        <v>260</v>
      </c>
      <c r="O392" s="7">
        <f t="shared" si="43"/>
        <v>726.08699999999999</v>
      </c>
      <c r="P392" s="364">
        <f t="shared" si="43"/>
        <v>775.65099999999995</v>
      </c>
    </row>
    <row r="393" spans="1:24" ht="25.5" x14ac:dyDescent="0.2">
      <c r="A393" s="32"/>
      <c r="B393" s="15" t="s">
        <v>4</v>
      </c>
      <c r="C393" s="34"/>
      <c r="D393" s="9" t="s">
        <v>69</v>
      </c>
      <c r="E393" s="9" t="s">
        <v>90</v>
      </c>
      <c r="F393" s="9" t="s">
        <v>92</v>
      </c>
      <c r="G393" s="9" t="s">
        <v>1</v>
      </c>
      <c r="H393" s="9"/>
      <c r="I393" s="9"/>
      <c r="J393" s="7">
        <f>J394</f>
        <v>198.2</v>
      </c>
      <c r="K393" s="7"/>
      <c r="L393" s="7">
        <v>105</v>
      </c>
      <c r="M393" s="7">
        <v>105</v>
      </c>
      <c r="N393" s="7">
        <f t="shared" si="43"/>
        <v>260</v>
      </c>
      <c r="O393" s="7">
        <f t="shared" si="43"/>
        <v>726.08699999999999</v>
      </c>
      <c r="P393" s="364">
        <f t="shared" si="43"/>
        <v>775.65099999999995</v>
      </c>
    </row>
    <row r="394" spans="1:24" x14ac:dyDescent="0.2">
      <c r="A394" s="32"/>
      <c r="B394" s="52" t="s">
        <v>93</v>
      </c>
      <c r="C394" s="34"/>
      <c r="D394" s="9"/>
      <c r="E394" s="9"/>
      <c r="F394" s="9" t="s">
        <v>92</v>
      </c>
      <c r="G394" s="9" t="s">
        <v>1</v>
      </c>
      <c r="H394" s="9" t="s">
        <v>448</v>
      </c>
      <c r="I394" s="9" t="s">
        <v>562</v>
      </c>
      <c r="J394" s="7">
        <v>198.2</v>
      </c>
      <c r="K394" s="7"/>
      <c r="L394" s="7">
        <v>105</v>
      </c>
      <c r="M394" s="7">
        <v>105</v>
      </c>
      <c r="N394" s="7">
        <v>260</v>
      </c>
      <c r="O394" s="7">
        <f>726.095-0.008</f>
        <v>726.08699999999999</v>
      </c>
      <c r="P394" s="364">
        <f>775.659-0.008</f>
        <v>775.65099999999995</v>
      </c>
    </row>
    <row r="395" spans="1:24" hidden="1" x14ac:dyDescent="0.2">
      <c r="A395" s="32"/>
      <c r="B395" s="99" t="s">
        <v>97</v>
      </c>
      <c r="C395" s="34"/>
      <c r="D395" s="9" t="s">
        <v>69</v>
      </c>
      <c r="E395" s="9" t="s">
        <v>90</v>
      </c>
      <c r="F395" s="9" t="s">
        <v>96</v>
      </c>
      <c r="G395" s="9" t="s">
        <v>95</v>
      </c>
      <c r="H395" s="9"/>
      <c r="I395" s="7"/>
      <c r="J395" s="7">
        <f>J396</f>
        <v>0</v>
      </c>
      <c r="K395" s="7"/>
      <c r="L395" s="7"/>
      <c r="M395" s="2"/>
      <c r="N395" s="7">
        <f>N396</f>
        <v>0</v>
      </c>
      <c r="O395" s="7">
        <f>O396</f>
        <v>0</v>
      </c>
      <c r="P395" s="364">
        <f>P396</f>
        <v>0</v>
      </c>
      <c r="Q395" s="98"/>
    </row>
    <row r="396" spans="1:24" hidden="1" x14ac:dyDescent="0.2">
      <c r="A396" s="32"/>
      <c r="B396" s="52" t="s">
        <v>93</v>
      </c>
      <c r="C396" s="34"/>
      <c r="D396" s="9"/>
      <c r="E396" s="9"/>
      <c r="F396" s="9" t="s">
        <v>96</v>
      </c>
      <c r="G396" s="9" t="s">
        <v>95</v>
      </c>
      <c r="H396" s="9"/>
      <c r="I396" s="9" t="s">
        <v>90</v>
      </c>
      <c r="J396" s="7"/>
      <c r="K396" s="7"/>
      <c r="L396" s="7"/>
      <c r="M396" s="7"/>
      <c r="N396" s="7"/>
      <c r="O396" s="7"/>
      <c r="P396" s="364"/>
    </row>
    <row r="397" spans="1:24" x14ac:dyDescent="0.2">
      <c r="A397" s="32"/>
      <c r="B397" s="86" t="s">
        <v>94</v>
      </c>
      <c r="C397" s="34"/>
      <c r="D397" s="9" t="s">
        <v>69</v>
      </c>
      <c r="E397" s="9" t="s">
        <v>90</v>
      </c>
      <c r="F397" s="9" t="s">
        <v>92</v>
      </c>
      <c r="G397" s="9" t="s">
        <v>91</v>
      </c>
      <c r="H397" s="9"/>
      <c r="I397" s="9"/>
      <c r="J397" s="7">
        <f>J398</f>
        <v>15</v>
      </c>
      <c r="K397" s="7"/>
      <c r="L397" s="7">
        <v>3</v>
      </c>
      <c r="M397" s="7">
        <v>3</v>
      </c>
      <c r="N397" s="7">
        <f>N398</f>
        <v>33.200000000000003</v>
      </c>
      <c r="O397" s="7">
        <f>O398</f>
        <v>100</v>
      </c>
      <c r="P397" s="364">
        <f>P398</f>
        <v>100</v>
      </c>
    </row>
    <row r="398" spans="1:24" x14ac:dyDescent="0.2">
      <c r="A398" s="32"/>
      <c r="B398" s="52" t="s">
        <v>93</v>
      </c>
      <c r="C398" s="34"/>
      <c r="D398" s="9"/>
      <c r="E398" s="9"/>
      <c r="F398" s="9" t="s">
        <v>92</v>
      </c>
      <c r="G398" s="9" t="s">
        <v>91</v>
      </c>
      <c r="H398" s="9" t="s">
        <v>448</v>
      </c>
      <c r="I398" s="9" t="s">
        <v>562</v>
      </c>
      <c r="J398" s="7">
        <f>13+2</f>
        <v>15</v>
      </c>
      <c r="K398" s="7"/>
      <c r="L398" s="7">
        <v>3</v>
      </c>
      <c r="M398" s="7">
        <v>3</v>
      </c>
      <c r="N398" s="7">
        <v>33.200000000000003</v>
      </c>
      <c r="O398" s="7">
        <v>100</v>
      </c>
      <c r="P398" s="364">
        <v>100</v>
      </c>
    </row>
    <row r="399" spans="1:24" s="83" customFormat="1" ht="38.25" x14ac:dyDescent="0.2">
      <c r="A399" s="91">
        <v>11</v>
      </c>
      <c r="B399" s="52" t="s">
        <v>25</v>
      </c>
      <c r="C399" s="9"/>
      <c r="D399" s="94" t="s">
        <v>69</v>
      </c>
      <c r="E399" s="34" t="s">
        <v>66</v>
      </c>
      <c r="F399" s="94" t="s">
        <v>89</v>
      </c>
      <c r="G399" s="94"/>
      <c r="H399" s="94"/>
      <c r="I399" s="34"/>
      <c r="J399" s="97">
        <f>J411+J423+J426+J429+J433+J452+J455+J463+J406+J441+J420+J408+J446+J449+J400+J416+J417+J468</f>
        <v>32462.342000000001</v>
      </c>
      <c r="K399" s="53"/>
      <c r="L399" s="87">
        <f>L411+L423+L426+L429+L433+L452+L455+L471+L406+L441</f>
        <v>13168.182999999999</v>
      </c>
      <c r="M399" s="87">
        <f>M411+M423+M426+M429+M433+M452+M455+M471+M406+M441</f>
        <v>13168.182999999999</v>
      </c>
      <c r="N399" s="97">
        <f>N407+N413+N431+N440+N442+N445+N454+N465+N467+N470</f>
        <v>12909.142999999998</v>
      </c>
      <c r="O399" s="97">
        <f>O407+O413+O431+O440+O442+O445+O454+O465+O467+O470+O425+O471</f>
        <v>8537.5169999999998</v>
      </c>
      <c r="P399" s="96">
        <f>P407+P413+P431+P440+P442+P445+P454+P465+P467+P470+P425+P471</f>
        <v>8412.777</v>
      </c>
      <c r="Q399" s="84"/>
      <c r="R399" s="84"/>
      <c r="S399" s="84"/>
      <c r="T399" s="84"/>
      <c r="U399" s="84"/>
      <c r="V399" s="84"/>
      <c r="W399" s="84"/>
      <c r="X399" s="84"/>
    </row>
    <row r="400" spans="1:24" s="83" customFormat="1" ht="25.5" hidden="1" x14ac:dyDescent="0.2">
      <c r="A400" s="91"/>
      <c r="B400" s="95" t="s">
        <v>88</v>
      </c>
      <c r="C400" s="9"/>
      <c r="D400" s="94"/>
      <c r="E400" s="34"/>
      <c r="F400" s="34" t="s">
        <v>86</v>
      </c>
      <c r="G400" s="94"/>
      <c r="H400" s="94"/>
      <c r="I400" s="34"/>
      <c r="J400" s="93"/>
      <c r="K400" s="53"/>
      <c r="L400" s="87"/>
      <c r="M400" s="87"/>
      <c r="N400" s="93"/>
      <c r="O400" s="93"/>
      <c r="P400" s="122"/>
      <c r="Q400" s="84"/>
      <c r="R400" s="84"/>
      <c r="S400" s="84"/>
      <c r="T400" s="84"/>
      <c r="U400" s="84"/>
      <c r="V400" s="84"/>
      <c r="W400" s="84"/>
      <c r="X400" s="84"/>
    </row>
    <row r="401" spans="1:24" s="83" customFormat="1" ht="25.5" hidden="1" x14ac:dyDescent="0.2">
      <c r="A401" s="91"/>
      <c r="B401" s="15" t="s">
        <v>4</v>
      </c>
      <c r="C401" s="9"/>
      <c r="D401" s="94"/>
      <c r="E401" s="34"/>
      <c r="F401" s="9" t="s">
        <v>86</v>
      </c>
      <c r="G401" s="9" t="s">
        <v>1</v>
      </c>
      <c r="H401" s="9"/>
      <c r="I401" s="34"/>
      <c r="J401" s="93"/>
      <c r="K401" s="53"/>
      <c r="L401" s="87"/>
      <c r="M401" s="87"/>
      <c r="N401" s="93"/>
      <c r="O401" s="93"/>
      <c r="P401" s="122"/>
      <c r="Q401" s="84"/>
      <c r="R401" s="84"/>
      <c r="S401" s="84"/>
      <c r="T401" s="84"/>
      <c r="U401" s="84"/>
      <c r="V401" s="84"/>
      <c r="W401" s="84"/>
      <c r="X401" s="84"/>
    </row>
    <row r="402" spans="1:24" s="83" customFormat="1" hidden="1" x14ac:dyDescent="0.2">
      <c r="A402" s="91"/>
      <c r="B402" s="49" t="s">
        <v>87</v>
      </c>
      <c r="C402" s="9"/>
      <c r="D402" s="94"/>
      <c r="E402" s="34"/>
      <c r="F402" s="9" t="s">
        <v>86</v>
      </c>
      <c r="G402" s="9" t="s">
        <v>1</v>
      </c>
      <c r="H402" s="9"/>
      <c r="I402" s="33" t="s">
        <v>85</v>
      </c>
      <c r="J402" s="93"/>
      <c r="K402" s="53"/>
      <c r="L402" s="87"/>
      <c r="M402" s="87"/>
      <c r="N402" s="93"/>
      <c r="O402" s="93"/>
      <c r="P402" s="122"/>
      <c r="Q402" s="84"/>
      <c r="R402" s="84"/>
      <c r="S402" s="84"/>
      <c r="T402" s="84"/>
      <c r="U402" s="84"/>
      <c r="V402" s="84"/>
      <c r="W402" s="84"/>
      <c r="X402" s="84"/>
    </row>
    <row r="403" spans="1:24" s="83" customFormat="1" x14ac:dyDescent="0.2">
      <c r="A403" s="91"/>
      <c r="B403" s="49" t="s">
        <v>83</v>
      </c>
      <c r="C403" s="9"/>
      <c r="D403" s="94"/>
      <c r="E403" s="34"/>
      <c r="F403" s="88" t="s">
        <v>84</v>
      </c>
      <c r="G403" s="9"/>
      <c r="H403" s="9"/>
      <c r="I403" s="33"/>
      <c r="J403" s="93">
        <f>J404</f>
        <v>32462.342000000001</v>
      </c>
      <c r="K403" s="53"/>
      <c r="L403" s="87"/>
      <c r="M403" s="87"/>
      <c r="N403" s="93">
        <f>N404</f>
        <v>12909.142999999998</v>
      </c>
      <c r="O403" s="93">
        <f>O404</f>
        <v>8537.5169999999998</v>
      </c>
      <c r="P403" s="122">
        <f>P404</f>
        <v>8412.777</v>
      </c>
      <c r="Q403" s="84"/>
      <c r="R403" s="84"/>
      <c r="S403" s="84"/>
      <c r="T403" s="84"/>
      <c r="U403" s="84"/>
      <c r="V403" s="84"/>
      <c r="W403" s="84"/>
      <c r="X403" s="84"/>
    </row>
    <row r="404" spans="1:24" s="83" customFormat="1" x14ac:dyDescent="0.2">
      <c r="A404" s="91"/>
      <c r="B404" s="49" t="s">
        <v>83</v>
      </c>
      <c r="C404" s="9"/>
      <c r="D404" s="94"/>
      <c r="E404" s="34"/>
      <c r="F404" s="88" t="s">
        <v>82</v>
      </c>
      <c r="G404" s="9"/>
      <c r="H404" s="9"/>
      <c r="I404" s="33"/>
      <c r="J404" s="93">
        <f>J399</f>
        <v>32462.342000000001</v>
      </c>
      <c r="K404" s="53"/>
      <c r="L404" s="87"/>
      <c r="M404" s="87"/>
      <c r="N404" s="93">
        <f>N399</f>
        <v>12909.142999999998</v>
      </c>
      <c r="O404" s="93">
        <f>O399</f>
        <v>8537.5169999999998</v>
      </c>
      <c r="P404" s="122">
        <f>P399</f>
        <v>8412.777</v>
      </c>
      <c r="Q404" s="84"/>
      <c r="R404" s="84"/>
      <c r="S404" s="84"/>
      <c r="T404" s="84"/>
      <c r="U404" s="84"/>
      <c r="V404" s="84"/>
      <c r="W404" s="84"/>
      <c r="X404" s="84"/>
    </row>
    <row r="405" spans="1:24" s="83" customFormat="1" x14ac:dyDescent="0.2">
      <c r="A405" s="91"/>
      <c r="B405" s="262" t="s">
        <v>81</v>
      </c>
      <c r="C405" s="9"/>
      <c r="D405" s="94"/>
      <c r="E405" s="34"/>
      <c r="F405" s="79" t="s">
        <v>78</v>
      </c>
      <c r="G405" s="9"/>
      <c r="H405" s="9"/>
      <c r="I405" s="33"/>
      <c r="J405" s="93">
        <f>J406</f>
        <v>48</v>
      </c>
      <c r="K405" s="53"/>
      <c r="L405" s="87"/>
      <c r="M405" s="87"/>
      <c r="N405" s="92">
        <f t="shared" ref="N405:P406" si="44">N406</f>
        <v>883.69100000000003</v>
      </c>
      <c r="O405" s="92">
        <f t="shared" si="44"/>
        <v>626.84299999999996</v>
      </c>
      <c r="P405" s="124">
        <f t="shared" si="44"/>
        <v>664.45399999999995</v>
      </c>
      <c r="Q405" s="84"/>
      <c r="R405" s="84"/>
      <c r="S405" s="84"/>
      <c r="T405" s="84"/>
      <c r="U405" s="84"/>
      <c r="V405" s="84"/>
      <c r="W405" s="84"/>
      <c r="X405" s="84"/>
    </row>
    <row r="406" spans="1:24" s="83" customFormat="1" ht="23.45" customHeight="1" x14ac:dyDescent="0.2">
      <c r="A406" s="91"/>
      <c r="B406" s="82" t="s">
        <v>80</v>
      </c>
      <c r="C406" s="89"/>
      <c r="D406" s="9" t="s">
        <v>44</v>
      </c>
      <c r="E406" s="9" t="s">
        <v>76</v>
      </c>
      <c r="F406" s="77" t="s">
        <v>78</v>
      </c>
      <c r="G406" s="33" t="s">
        <v>77</v>
      </c>
      <c r="H406" s="33"/>
      <c r="I406" s="89"/>
      <c r="J406" s="7">
        <f>J407</f>
        <v>48</v>
      </c>
      <c r="K406" s="7">
        <f>K407</f>
        <v>240.5</v>
      </c>
      <c r="L406" s="7">
        <f>L407</f>
        <v>240.5</v>
      </c>
      <c r="M406" s="7">
        <f>M407</f>
        <v>240.5</v>
      </c>
      <c r="N406" s="7">
        <f t="shared" si="44"/>
        <v>883.69100000000003</v>
      </c>
      <c r="O406" s="7">
        <f t="shared" si="44"/>
        <v>626.84299999999996</v>
      </c>
      <c r="P406" s="364">
        <f t="shared" si="44"/>
        <v>664.45399999999995</v>
      </c>
      <c r="Q406" s="84"/>
      <c r="R406" s="84"/>
      <c r="S406" s="84"/>
      <c r="T406" s="84"/>
      <c r="U406" s="84"/>
      <c r="V406" s="84"/>
      <c r="W406" s="84"/>
      <c r="X406" s="84"/>
    </row>
    <row r="407" spans="1:24" s="83" customFormat="1" x14ac:dyDescent="0.2">
      <c r="A407" s="91"/>
      <c r="B407" s="90" t="s">
        <v>79</v>
      </c>
      <c r="C407" s="89"/>
      <c r="D407" s="9" t="s">
        <v>44</v>
      </c>
      <c r="E407" s="9" t="s">
        <v>76</v>
      </c>
      <c r="F407" s="77" t="s">
        <v>78</v>
      </c>
      <c r="G407" s="33" t="s">
        <v>77</v>
      </c>
      <c r="H407" s="33" t="s">
        <v>488</v>
      </c>
      <c r="I407" s="33" t="s">
        <v>448</v>
      </c>
      <c r="J407" s="7">
        <v>48</v>
      </c>
      <c r="K407" s="7">
        <v>240.5</v>
      </c>
      <c r="L407" s="7">
        <v>240.5</v>
      </c>
      <c r="M407" s="7">
        <v>240.5</v>
      </c>
      <c r="N407" s="7">
        <v>883.69100000000003</v>
      </c>
      <c r="O407" s="7">
        <v>626.84299999999996</v>
      </c>
      <c r="P407" s="364">
        <v>664.45399999999995</v>
      </c>
      <c r="Q407" s="84"/>
      <c r="R407" s="84"/>
      <c r="S407" s="84"/>
      <c r="T407" s="84"/>
      <c r="U407" s="84"/>
      <c r="V407" s="84"/>
      <c r="W407" s="84"/>
      <c r="X407" s="84"/>
    </row>
    <row r="408" spans="1:24" s="83" customFormat="1" ht="38.25" hidden="1" x14ac:dyDescent="0.2">
      <c r="A408" s="91"/>
      <c r="B408" s="49" t="s">
        <v>75</v>
      </c>
      <c r="C408" s="9"/>
      <c r="D408" s="9" t="s">
        <v>15</v>
      </c>
      <c r="E408" s="9" t="s">
        <v>13</v>
      </c>
      <c r="F408" s="34" t="s">
        <v>73</v>
      </c>
      <c r="G408" s="33"/>
      <c r="H408" s="33"/>
      <c r="I408" s="33"/>
      <c r="J408" s="47"/>
      <c r="K408" s="7"/>
      <c r="L408" s="7"/>
      <c r="M408" s="7"/>
      <c r="N408" s="47"/>
      <c r="O408" s="47"/>
      <c r="P408" s="46"/>
      <c r="Q408" s="84"/>
      <c r="R408" s="84"/>
      <c r="S408" s="84"/>
      <c r="T408" s="84"/>
      <c r="U408" s="84"/>
      <c r="V408" s="84"/>
      <c r="W408" s="84"/>
      <c r="X408" s="84"/>
    </row>
    <row r="409" spans="1:24" s="83" customFormat="1" hidden="1" x14ac:dyDescent="0.2">
      <c r="A409" s="91"/>
      <c r="B409" s="58" t="s">
        <v>28</v>
      </c>
      <c r="C409" s="9"/>
      <c r="D409" s="9"/>
      <c r="E409" s="9"/>
      <c r="F409" s="9" t="s">
        <v>73</v>
      </c>
      <c r="G409" s="9" t="s">
        <v>74</v>
      </c>
      <c r="H409" s="9"/>
      <c r="I409" s="33"/>
      <c r="J409" s="47"/>
      <c r="K409" s="7"/>
      <c r="L409" s="7"/>
      <c r="M409" s="7"/>
      <c r="N409" s="47"/>
      <c r="O409" s="47"/>
      <c r="P409" s="46"/>
      <c r="Q409" s="84"/>
      <c r="R409" s="84"/>
      <c r="S409" s="84"/>
      <c r="T409" s="84"/>
      <c r="U409" s="84"/>
      <c r="V409" s="84"/>
      <c r="W409" s="84"/>
      <c r="X409" s="84"/>
    </row>
    <row r="410" spans="1:24" s="83" customFormat="1" hidden="1" x14ac:dyDescent="0.2">
      <c r="A410" s="91"/>
      <c r="B410" s="49" t="s">
        <v>39</v>
      </c>
      <c r="C410" s="9"/>
      <c r="D410" s="9"/>
      <c r="E410" s="9"/>
      <c r="F410" s="9" t="s">
        <v>73</v>
      </c>
      <c r="G410" s="9" t="s">
        <v>26</v>
      </c>
      <c r="H410" s="9"/>
      <c r="I410" s="9" t="s">
        <v>13</v>
      </c>
      <c r="J410" s="47"/>
      <c r="K410" s="7"/>
      <c r="L410" s="7"/>
      <c r="M410" s="7"/>
      <c r="N410" s="47"/>
      <c r="O410" s="47"/>
      <c r="P410" s="46"/>
      <c r="Q410" s="84"/>
      <c r="R410" s="84"/>
      <c r="S410" s="84"/>
      <c r="T410" s="84"/>
      <c r="U410" s="84"/>
      <c r="V410" s="84"/>
      <c r="W410" s="84"/>
      <c r="X410" s="84"/>
    </row>
    <row r="411" spans="1:24" ht="30" customHeight="1" x14ac:dyDescent="0.2">
      <c r="A411" s="32"/>
      <c r="B411" s="49" t="s">
        <v>72</v>
      </c>
      <c r="C411" s="9"/>
      <c r="D411" s="88" t="s">
        <v>69</v>
      </c>
      <c r="E411" s="9" t="s">
        <v>66</v>
      </c>
      <c r="F411" s="34" t="s">
        <v>67</v>
      </c>
      <c r="G411" s="88" t="s">
        <v>71</v>
      </c>
      <c r="H411" s="88"/>
      <c r="I411" s="9"/>
      <c r="J411" s="53">
        <f>J412</f>
        <v>2173</v>
      </c>
      <c r="K411" s="53"/>
      <c r="L411" s="53">
        <f>L412</f>
        <v>2000</v>
      </c>
      <c r="M411" s="53">
        <f>M412</f>
        <v>2000</v>
      </c>
      <c r="N411" s="87">
        <f>N412</f>
        <v>3045.93</v>
      </c>
      <c r="O411" s="87">
        <f>O412</f>
        <v>3172</v>
      </c>
      <c r="P411" s="96">
        <f>P412</f>
        <v>3322</v>
      </c>
    </row>
    <row r="412" spans="1:24" x14ac:dyDescent="0.2">
      <c r="A412" s="32"/>
      <c r="B412" s="16" t="s">
        <v>70</v>
      </c>
      <c r="C412" s="9"/>
      <c r="D412" s="88" t="s">
        <v>69</v>
      </c>
      <c r="E412" s="9" t="s">
        <v>66</v>
      </c>
      <c r="F412" s="9" t="s">
        <v>67</v>
      </c>
      <c r="G412" s="88">
        <v>870</v>
      </c>
      <c r="H412" s="88"/>
      <c r="I412" s="9"/>
      <c r="J412" s="53">
        <f>J413</f>
        <v>2173</v>
      </c>
      <c r="K412" s="53"/>
      <c r="L412" s="53">
        <v>2000</v>
      </c>
      <c r="M412" s="53">
        <v>2000</v>
      </c>
      <c r="N412" s="53">
        <f>N413</f>
        <v>3045.93</v>
      </c>
      <c r="O412" s="53">
        <f>O413</f>
        <v>3172</v>
      </c>
      <c r="P412" s="364">
        <f>P413</f>
        <v>3322</v>
      </c>
    </row>
    <row r="413" spans="1:24" x14ac:dyDescent="0.2">
      <c r="A413" s="32"/>
      <c r="B413" s="86" t="s">
        <v>68</v>
      </c>
      <c r="C413" s="9"/>
      <c r="D413" s="88"/>
      <c r="E413" s="9"/>
      <c r="F413" s="9" t="s">
        <v>67</v>
      </c>
      <c r="G413" s="88">
        <v>870</v>
      </c>
      <c r="H413" s="9" t="s">
        <v>448</v>
      </c>
      <c r="I413" s="9" t="s">
        <v>456</v>
      </c>
      <c r="J413" s="53">
        <f>2175-2</f>
        <v>2173</v>
      </c>
      <c r="K413" s="53"/>
      <c r="L413" s="53">
        <v>2000</v>
      </c>
      <c r="M413" s="53">
        <v>2000</v>
      </c>
      <c r="N413" s="53">
        <v>3045.93</v>
      </c>
      <c r="O413" s="53">
        <v>3172</v>
      </c>
      <c r="P413" s="364">
        <v>3322</v>
      </c>
    </row>
    <row r="414" spans="1:24" ht="38.25" hidden="1" x14ac:dyDescent="0.2">
      <c r="A414" s="32"/>
      <c r="B414" s="15" t="s">
        <v>65</v>
      </c>
      <c r="C414" s="9"/>
      <c r="D414" s="88"/>
      <c r="E414" s="9"/>
      <c r="F414" s="34" t="s">
        <v>63</v>
      </c>
      <c r="G414" s="88"/>
      <c r="H414" s="88"/>
      <c r="I414" s="9"/>
      <c r="J414" s="53"/>
      <c r="K414" s="53"/>
      <c r="L414" s="53"/>
      <c r="M414" s="74"/>
      <c r="N414" s="53"/>
      <c r="O414" s="53"/>
      <c r="P414" s="364"/>
    </row>
    <row r="415" spans="1:24" ht="25.5" hidden="1" x14ac:dyDescent="0.2">
      <c r="A415" s="32"/>
      <c r="B415" s="15" t="s">
        <v>4</v>
      </c>
      <c r="C415" s="9"/>
      <c r="D415" s="88"/>
      <c r="E415" s="9"/>
      <c r="F415" s="9" t="s">
        <v>63</v>
      </c>
      <c r="G415" s="9" t="s">
        <v>1</v>
      </c>
      <c r="H415" s="9"/>
      <c r="I415" s="9"/>
      <c r="J415" s="53"/>
      <c r="K415" s="53"/>
      <c r="L415" s="53"/>
      <c r="M415" s="74"/>
      <c r="N415" s="53"/>
      <c r="O415" s="53"/>
      <c r="P415" s="364"/>
    </row>
    <row r="416" spans="1:24" hidden="1" x14ac:dyDescent="0.2">
      <c r="A416" s="32"/>
      <c r="B416" s="49" t="s">
        <v>64</v>
      </c>
      <c r="C416" s="9"/>
      <c r="D416" s="88"/>
      <c r="E416" s="9"/>
      <c r="F416" s="9" t="s">
        <v>63</v>
      </c>
      <c r="G416" s="9" t="s">
        <v>1</v>
      </c>
      <c r="H416" s="9"/>
      <c r="I416" s="9" t="s">
        <v>62</v>
      </c>
      <c r="J416" s="53"/>
      <c r="K416" s="53"/>
      <c r="L416" s="53"/>
      <c r="M416" s="74"/>
      <c r="N416" s="53"/>
      <c r="O416" s="53"/>
      <c r="P416" s="364"/>
    </row>
    <row r="417" spans="1:24" ht="25.5" hidden="1" x14ac:dyDescent="0.2">
      <c r="A417" s="32"/>
      <c r="B417" s="58" t="s">
        <v>29</v>
      </c>
      <c r="C417" s="9"/>
      <c r="D417" s="9" t="s">
        <v>15</v>
      </c>
      <c r="E417" s="9" t="s">
        <v>9</v>
      </c>
      <c r="F417" s="34" t="s">
        <v>27</v>
      </c>
      <c r="G417" s="48"/>
      <c r="H417" s="48"/>
      <c r="I417" s="9"/>
      <c r="J417" s="57">
        <f>J419</f>
        <v>0</v>
      </c>
      <c r="K417" s="53"/>
      <c r="L417" s="53"/>
      <c r="M417" s="74"/>
      <c r="N417" s="57">
        <f>N419</f>
        <v>0</v>
      </c>
      <c r="O417" s="57">
        <f>O419</f>
        <v>0</v>
      </c>
      <c r="P417" s="56">
        <f>P419</f>
        <v>0</v>
      </c>
    </row>
    <row r="418" spans="1:24" hidden="1" x14ac:dyDescent="0.2">
      <c r="A418" s="32"/>
      <c r="B418" s="55" t="s">
        <v>28</v>
      </c>
      <c r="C418" s="9"/>
      <c r="D418" s="9"/>
      <c r="E418" s="9"/>
      <c r="F418" s="9" t="s">
        <v>27</v>
      </c>
      <c r="G418" s="9" t="s">
        <v>26</v>
      </c>
      <c r="H418" s="9"/>
      <c r="I418" s="9"/>
      <c r="J418" s="53"/>
      <c r="K418" s="53"/>
      <c r="L418" s="53"/>
      <c r="M418" s="74"/>
      <c r="N418" s="53"/>
      <c r="O418" s="53"/>
      <c r="P418" s="364"/>
    </row>
    <row r="419" spans="1:24" hidden="1" x14ac:dyDescent="0.2">
      <c r="A419" s="32"/>
      <c r="B419" s="16" t="s">
        <v>11</v>
      </c>
      <c r="C419" s="9"/>
      <c r="D419" s="9" t="s">
        <v>15</v>
      </c>
      <c r="E419" s="9" t="s">
        <v>9</v>
      </c>
      <c r="F419" s="9" t="s">
        <v>27</v>
      </c>
      <c r="G419" s="9" t="s">
        <v>26</v>
      </c>
      <c r="H419" s="9"/>
      <c r="I419" s="9" t="s">
        <v>9</v>
      </c>
      <c r="J419" s="53"/>
      <c r="K419" s="53"/>
      <c r="L419" s="53"/>
      <c r="M419" s="74"/>
      <c r="N419" s="53"/>
      <c r="O419" s="53"/>
      <c r="P419" s="364"/>
    </row>
    <row r="420" spans="1:24" ht="51" hidden="1" x14ac:dyDescent="0.2">
      <c r="A420" s="32"/>
      <c r="B420" s="15" t="s">
        <v>61</v>
      </c>
      <c r="C420" s="9"/>
      <c r="D420" s="88"/>
      <c r="E420" s="9"/>
      <c r="F420" s="34" t="s">
        <v>59</v>
      </c>
      <c r="G420" s="88"/>
      <c r="H420" s="88"/>
      <c r="I420" s="9"/>
      <c r="J420" s="53"/>
      <c r="K420" s="53"/>
      <c r="L420" s="53"/>
      <c r="M420" s="74"/>
      <c r="N420" s="53"/>
      <c r="O420" s="53"/>
      <c r="P420" s="364"/>
    </row>
    <row r="421" spans="1:24" ht="25.5" hidden="1" x14ac:dyDescent="0.2">
      <c r="A421" s="32"/>
      <c r="B421" s="15" t="s">
        <v>4</v>
      </c>
      <c r="C421" s="89"/>
      <c r="D421" s="9" t="s">
        <v>52</v>
      </c>
      <c r="E421" s="9" t="s">
        <v>58</v>
      </c>
      <c r="F421" s="9" t="s">
        <v>59</v>
      </c>
      <c r="G421" s="88">
        <v>240</v>
      </c>
      <c r="H421" s="88"/>
      <c r="I421" s="7"/>
      <c r="J421" s="53"/>
      <c r="K421" s="7"/>
      <c r="L421" s="7"/>
      <c r="M421" s="84"/>
      <c r="N421" s="53"/>
      <c r="O421" s="53"/>
      <c r="P421" s="364"/>
      <c r="Q421" s="74"/>
    </row>
    <row r="422" spans="1:24" hidden="1" x14ac:dyDescent="0.2">
      <c r="A422" s="32"/>
      <c r="B422" s="90" t="s">
        <v>60</v>
      </c>
      <c r="C422" s="89"/>
      <c r="D422" s="9"/>
      <c r="E422" s="9"/>
      <c r="F422" s="9" t="s">
        <v>59</v>
      </c>
      <c r="G422" s="88">
        <v>240</v>
      </c>
      <c r="H422" s="88"/>
      <c r="I422" s="9" t="s">
        <v>58</v>
      </c>
      <c r="J422" s="53"/>
      <c r="K422" s="7"/>
      <c r="L422" s="7"/>
      <c r="M422" s="84"/>
      <c r="N422" s="53"/>
      <c r="O422" s="53"/>
      <c r="P422" s="364"/>
      <c r="Q422" s="74"/>
    </row>
    <row r="423" spans="1:24" s="83" customFormat="1" x14ac:dyDescent="0.2">
      <c r="A423" s="85"/>
      <c r="B423" s="49" t="s">
        <v>57</v>
      </c>
      <c r="C423" s="9"/>
      <c r="D423" s="9" t="s">
        <v>52</v>
      </c>
      <c r="E423" s="9" t="s">
        <v>49</v>
      </c>
      <c r="F423" s="34" t="s">
        <v>527</v>
      </c>
      <c r="G423" s="34"/>
      <c r="H423" s="34"/>
      <c r="I423" s="9"/>
      <c r="J423" s="78">
        <f>J424</f>
        <v>0</v>
      </c>
      <c r="K423" s="78"/>
      <c r="L423" s="78">
        <f>L424</f>
        <v>0</v>
      </c>
      <c r="M423" s="78">
        <f>M424</f>
        <v>0</v>
      </c>
      <c r="N423" s="78">
        <f>N424</f>
        <v>0</v>
      </c>
      <c r="O423" s="87">
        <f>O424</f>
        <v>1253.3</v>
      </c>
      <c r="P423" s="848">
        <f>P424</f>
        <v>554.5</v>
      </c>
      <c r="Q423" s="84"/>
      <c r="R423" s="84"/>
      <c r="S423" s="84"/>
      <c r="T423" s="84"/>
      <c r="U423" s="84"/>
      <c r="V423" s="84"/>
      <c r="W423" s="84"/>
      <c r="X423" s="84"/>
    </row>
    <row r="424" spans="1:24" s="83" customFormat="1" ht="25.5" x14ac:dyDescent="0.2">
      <c r="A424" s="85"/>
      <c r="B424" s="15" t="s">
        <v>4</v>
      </c>
      <c r="C424" s="9"/>
      <c r="D424" s="9" t="s">
        <v>52</v>
      </c>
      <c r="E424" s="9" t="s">
        <v>49</v>
      </c>
      <c r="F424" s="9" t="s">
        <v>527</v>
      </c>
      <c r="G424" s="9" t="s">
        <v>1</v>
      </c>
      <c r="H424" s="9"/>
      <c r="I424" s="9"/>
      <c r="J424" s="7">
        <f>J425</f>
        <v>0</v>
      </c>
      <c r="K424" s="7"/>
      <c r="L424" s="7"/>
      <c r="M424" s="7"/>
      <c r="N424" s="7">
        <f>N425</f>
        <v>0</v>
      </c>
      <c r="O424" s="53">
        <f>O425</f>
        <v>1253.3</v>
      </c>
      <c r="P424" s="364">
        <f>P425</f>
        <v>554.5</v>
      </c>
      <c r="Q424" s="84"/>
      <c r="R424" s="84"/>
      <c r="S424" s="84"/>
      <c r="T424" s="84"/>
      <c r="U424" s="84"/>
      <c r="V424" s="84"/>
      <c r="W424" s="84"/>
      <c r="X424" s="84"/>
    </row>
    <row r="425" spans="1:24" s="83" customFormat="1" x14ac:dyDescent="0.2">
      <c r="A425" s="85"/>
      <c r="B425" s="86" t="s">
        <v>51</v>
      </c>
      <c r="C425" s="9"/>
      <c r="D425" s="9"/>
      <c r="E425" s="9"/>
      <c r="F425" s="9" t="s">
        <v>527</v>
      </c>
      <c r="G425" s="9" t="s">
        <v>1</v>
      </c>
      <c r="H425" s="9" t="s">
        <v>445</v>
      </c>
      <c r="I425" s="9" t="s">
        <v>525</v>
      </c>
      <c r="J425" s="7"/>
      <c r="K425" s="7"/>
      <c r="L425" s="7"/>
      <c r="M425" s="7"/>
      <c r="N425" s="7"/>
      <c r="O425" s="53">
        <v>1253.3</v>
      </c>
      <c r="P425" s="364">
        <v>554.5</v>
      </c>
      <c r="Q425" s="84"/>
      <c r="R425" s="84"/>
      <c r="S425" s="84"/>
      <c r="T425" s="84"/>
      <c r="U425" s="84"/>
      <c r="V425" s="84"/>
      <c r="W425" s="84"/>
      <c r="X425" s="84"/>
    </row>
    <row r="426" spans="1:24" s="83" customFormat="1" hidden="1" x14ac:dyDescent="0.2">
      <c r="A426" s="85"/>
      <c r="B426" s="49" t="s">
        <v>55</v>
      </c>
      <c r="C426" s="9"/>
      <c r="D426" s="9" t="s">
        <v>52</v>
      </c>
      <c r="E426" s="9" t="s">
        <v>49</v>
      </c>
      <c r="F426" s="34" t="s">
        <v>54</v>
      </c>
      <c r="G426" s="9"/>
      <c r="H426" s="9"/>
      <c r="I426" s="9"/>
      <c r="J426" s="78">
        <f>J427</f>
        <v>94.8</v>
      </c>
      <c r="K426" s="78"/>
      <c r="L426" s="78">
        <f>L427</f>
        <v>64.8</v>
      </c>
      <c r="M426" s="78">
        <f>M427</f>
        <v>64.8</v>
      </c>
      <c r="N426" s="78">
        <f>N427</f>
        <v>0</v>
      </c>
      <c r="O426" s="78">
        <f>O427</f>
        <v>0</v>
      </c>
      <c r="P426" s="96">
        <f>P427</f>
        <v>0</v>
      </c>
      <c r="Q426" s="84"/>
      <c r="R426" s="84"/>
      <c r="S426" s="84"/>
      <c r="T426" s="84"/>
      <c r="U426" s="84"/>
      <c r="V426" s="84"/>
      <c r="W426" s="84"/>
      <c r="X426" s="84"/>
    </row>
    <row r="427" spans="1:24" s="83" customFormat="1" ht="25.5" hidden="1" x14ac:dyDescent="0.2">
      <c r="A427" s="85"/>
      <c r="B427" s="15" t="s">
        <v>4</v>
      </c>
      <c r="C427" s="9"/>
      <c r="D427" s="9" t="s">
        <v>52</v>
      </c>
      <c r="E427" s="9" t="s">
        <v>49</v>
      </c>
      <c r="F427" s="9" t="s">
        <v>54</v>
      </c>
      <c r="G427" s="9" t="s">
        <v>1</v>
      </c>
      <c r="H427" s="9"/>
      <c r="I427" s="9"/>
      <c r="J427" s="7">
        <f>J428</f>
        <v>94.8</v>
      </c>
      <c r="K427" s="7"/>
      <c r="L427" s="7">
        <v>64.8</v>
      </c>
      <c r="M427" s="7">
        <v>64.8</v>
      </c>
      <c r="N427" s="7">
        <f>N428</f>
        <v>0</v>
      </c>
      <c r="O427" s="7">
        <f>O428</f>
        <v>0</v>
      </c>
      <c r="P427" s="364">
        <f>P428</f>
        <v>0</v>
      </c>
      <c r="Q427" s="84"/>
      <c r="R427" s="84"/>
      <c r="S427" s="84"/>
      <c r="T427" s="84"/>
      <c r="U427" s="84"/>
      <c r="V427" s="84"/>
      <c r="W427" s="84"/>
      <c r="X427" s="84"/>
    </row>
    <row r="428" spans="1:24" s="83" customFormat="1" hidden="1" x14ac:dyDescent="0.2">
      <c r="A428" s="85"/>
      <c r="B428" s="86" t="s">
        <v>51</v>
      </c>
      <c r="C428" s="9"/>
      <c r="D428" s="9"/>
      <c r="E428" s="9"/>
      <c r="F428" s="9" t="s">
        <v>54</v>
      </c>
      <c r="G428" s="9" t="s">
        <v>1</v>
      </c>
      <c r="H428" s="9"/>
      <c r="I428" s="9" t="s">
        <v>49</v>
      </c>
      <c r="J428" s="7">
        <v>94.8</v>
      </c>
      <c r="K428" s="7"/>
      <c r="L428" s="7">
        <v>64.8</v>
      </c>
      <c r="M428" s="7">
        <v>64.8</v>
      </c>
      <c r="N428" s="7"/>
      <c r="O428" s="7"/>
      <c r="P428" s="364"/>
      <c r="Q428" s="84"/>
      <c r="R428" s="84"/>
      <c r="S428" s="84"/>
      <c r="T428" s="84"/>
      <c r="U428" s="84"/>
      <c r="V428" s="84"/>
      <c r="W428" s="84"/>
      <c r="X428" s="84"/>
    </row>
    <row r="429" spans="1:24" s="83" customFormat="1" ht="25.5" x14ac:dyDescent="0.2">
      <c r="A429" s="85"/>
      <c r="B429" s="49" t="s">
        <v>53</v>
      </c>
      <c r="C429" s="9"/>
      <c r="D429" s="9" t="s">
        <v>52</v>
      </c>
      <c r="E429" s="9" t="s">
        <v>49</v>
      </c>
      <c r="F429" s="34" t="s">
        <v>50</v>
      </c>
      <c r="G429" s="9"/>
      <c r="H429" s="9"/>
      <c r="I429" s="9"/>
      <c r="J429" s="87">
        <f>J430</f>
        <v>3163.5070000000001</v>
      </c>
      <c r="K429" s="78"/>
      <c r="L429" s="78">
        <f>L430</f>
        <v>0</v>
      </c>
      <c r="M429" s="78">
        <f>M430</f>
        <v>0</v>
      </c>
      <c r="N429" s="87">
        <f>N430</f>
        <v>1831.94</v>
      </c>
      <c r="O429" s="87">
        <f>O430</f>
        <v>2000</v>
      </c>
      <c r="P429" s="96">
        <f>P430</f>
        <v>3000</v>
      </c>
      <c r="Q429" s="84"/>
      <c r="R429" s="84"/>
      <c r="S429" s="84"/>
      <c r="T429" s="84"/>
      <c r="U429" s="84"/>
      <c r="V429" s="84"/>
      <c r="W429" s="84"/>
      <c r="X429" s="84"/>
    </row>
    <row r="430" spans="1:24" s="83" customFormat="1" x14ac:dyDescent="0.2">
      <c r="A430" s="85"/>
      <c r="B430" s="16" t="s">
        <v>16</v>
      </c>
      <c r="C430" s="9"/>
      <c r="D430" s="9" t="s">
        <v>52</v>
      </c>
      <c r="E430" s="9" t="s">
        <v>49</v>
      </c>
      <c r="F430" s="9" t="s">
        <v>50</v>
      </c>
      <c r="G430" s="9" t="s">
        <v>1</v>
      </c>
      <c r="H430" s="9"/>
      <c r="I430" s="9"/>
      <c r="J430" s="53">
        <f>J431</f>
        <v>3163.5070000000001</v>
      </c>
      <c r="K430" s="78"/>
      <c r="L430" s="78"/>
      <c r="M430" s="78"/>
      <c r="N430" s="53">
        <f>N431</f>
        <v>1831.94</v>
      </c>
      <c r="O430" s="53">
        <f>O431</f>
        <v>2000</v>
      </c>
      <c r="P430" s="364">
        <f>P431</f>
        <v>3000</v>
      </c>
      <c r="Q430" s="84"/>
      <c r="R430" s="84"/>
      <c r="S430" s="84"/>
      <c r="T430" s="84"/>
      <c r="U430" s="84"/>
      <c r="V430" s="84"/>
      <c r="W430" s="84"/>
      <c r="X430" s="84"/>
    </row>
    <row r="431" spans="1:24" s="83" customFormat="1" x14ac:dyDescent="0.2">
      <c r="A431" s="85"/>
      <c r="B431" s="86" t="s">
        <v>51</v>
      </c>
      <c r="C431" s="9"/>
      <c r="D431" s="9"/>
      <c r="E431" s="9"/>
      <c r="F431" s="9" t="s">
        <v>50</v>
      </c>
      <c r="G431" s="9" t="s">
        <v>1</v>
      </c>
      <c r="H431" s="9" t="s">
        <v>445</v>
      </c>
      <c r="I431" s="9" t="s">
        <v>525</v>
      </c>
      <c r="J431" s="53">
        <v>3163.5070000000001</v>
      </c>
      <c r="K431" s="78"/>
      <c r="L431" s="78"/>
      <c r="M431" s="78"/>
      <c r="N431" s="53">
        <v>1831.94</v>
      </c>
      <c r="O431" s="53">
        <v>2000</v>
      </c>
      <c r="P431" s="364">
        <v>3000</v>
      </c>
      <c r="Q431" s="84"/>
      <c r="R431" s="84"/>
      <c r="S431" s="84"/>
      <c r="T431" s="84"/>
      <c r="U431" s="84"/>
      <c r="V431" s="84"/>
      <c r="W431" s="84"/>
      <c r="X431" s="84"/>
    </row>
    <row r="432" spans="1:24" s="83" customFormat="1" ht="38.25" hidden="1" x14ac:dyDescent="0.2">
      <c r="A432" s="85"/>
      <c r="B432" s="52" t="s">
        <v>25</v>
      </c>
      <c r="C432" s="9"/>
      <c r="D432" s="34" t="s">
        <v>15</v>
      </c>
      <c r="E432" s="34" t="s">
        <v>13</v>
      </c>
      <c r="F432" s="34" t="s">
        <v>24</v>
      </c>
      <c r="G432" s="48"/>
      <c r="H432" s="48"/>
      <c r="I432" s="34"/>
      <c r="J432" s="51">
        <f>J433</f>
        <v>182.53199999999998</v>
      </c>
      <c r="K432" s="51"/>
      <c r="L432" s="51">
        <f>L433</f>
        <v>85</v>
      </c>
      <c r="M432" s="51">
        <f>M433</f>
        <v>85</v>
      </c>
      <c r="N432" s="51">
        <f>N433</f>
        <v>0</v>
      </c>
      <c r="O432" s="51">
        <f>O433</f>
        <v>0</v>
      </c>
      <c r="P432" s="50">
        <f>P433</f>
        <v>0</v>
      </c>
      <c r="Q432" s="84"/>
      <c r="R432" s="84"/>
      <c r="S432" s="84"/>
      <c r="T432" s="84"/>
      <c r="U432" s="84"/>
      <c r="V432" s="84"/>
      <c r="W432" s="84"/>
      <c r="X432" s="84"/>
    </row>
    <row r="433" spans="1:29" s="83" customFormat="1" ht="38.25" hidden="1" x14ac:dyDescent="0.2">
      <c r="A433" s="85"/>
      <c r="B433" s="49" t="s">
        <v>23</v>
      </c>
      <c r="C433" s="9"/>
      <c r="D433" s="9" t="s">
        <v>15</v>
      </c>
      <c r="E433" s="9" t="s">
        <v>13</v>
      </c>
      <c r="F433" s="34" t="s">
        <v>48</v>
      </c>
      <c r="G433" s="48"/>
      <c r="H433" s="48"/>
      <c r="I433" s="9"/>
      <c r="J433" s="51">
        <f>J436</f>
        <v>182.53199999999998</v>
      </c>
      <c r="K433" s="51"/>
      <c r="L433" s="51">
        <f>L436</f>
        <v>85</v>
      </c>
      <c r="M433" s="51">
        <f>M436</f>
        <v>85</v>
      </c>
      <c r="N433" s="51">
        <f>N436</f>
        <v>0</v>
      </c>
      <c r="O433" s="51">
        <f>O436</f>
        <v>0</v>
      </c>
      <c r="P433" s="50">
        <f>P436</f>
        <v>0</v>
      </c>
      <c r="Q433" s="84"/>
      <c r="R433" s="84"/>
      <c r="S433" s="84"/>
      <c r="T433" s="84"/>
      <c r="U433" s="84"/>
      <c r="V433" s="84"/>
      <c r="W433" s="84"/>
      <c r="X433" s="84"/>
    </row>
    <row r="434" spans="1:29" s="83" customFormat="1" ht="25.5" hidden="1" x14ac:dyDescent="0.2">
      <c r="A434" s="85"/>
      <c r="B434" s="42" t="s">
        <v>22</v>
      </c>
      <c r="C434" s="31"/>
      <c r="D434" s="31" t="s">
        <v>15</v>
      </c>
      <c r="E434" s="31" t="s">
        <v>13</v>
      </c>
      <c r="F434" s="31" t="s">
        <v>21</v>
      </c>
      <c r="G434" s="1232" t="s">
        <v>20</v>
      </c>
      <c r="H434" s="1233"/>
      <c r="I434" s="1233"/>
      <c r="J434" s="1234"/>
      <c r="K434" s="45"/>
      <c r="L434" s="44"/>
      <c r="M434" s="43"/>
      <c r="N434" s="84"/>
      <c r="O434" s="84"/>
      <c r="P434" s="367"/>
      <c r="Q434" s="84"/>
      <c r="R434" s="84"/>
      <c r="S434" s="84"/>
      <c r="T434" s="84"/>
      <c r="U434" s="84"/>
      <c r="V434" s="84"/>
      <c r="W434" s="84"/>
      <c r="X434" s="84"/>
    </row>
    <row r="435" spans="1:29" ht="39.6" hidden="1" customHeight="1" x14ac:dyDescent="0.2">
      <c r="A435" s="32"/>
      <c r="B435" s="42" t="s">
        <v>19</v>
      </c>
      <c r="C435" s="31"/>
      <c r="D435" s="31" t="s">
        <v>15</v>
      </c>
      <c r="E435" s="31" t="s">
        <v>13</v>
      </c>
      <c r="F435" s="31" t="s">
        <v>18</v>
      </c>
      <c r="G435" s="1232" t="s">
        <v>17</v>
      </c>
      <c r="H435" s="1233"/>
      <c r="I435" s="1233"/>
      <c r="J435" s="1234"/>
      <c r="K435" s="41"/>
      <c r="L435" s="2"/>
      <c r="M435" s="40"/>
      <c r="N435" s="2"/>
      <c r="O435" s="2"/>
      <c r="P435" s="368"/>
    </row>
    <row r="436" spans="1:29" ht="25.5" hidden="1" x14ac:dyDescent="0.2">
      <c r="A436" s="32"/>
      <c r="B436" s="15" t="s">
        <v>4</v>
      </c>
      <c r="C436" s="31"/>
      <c r="D436" s="9" t="s">
        <v>15</v>
      </c>
      <c r="E436" s="9" t="s">
        <v>13</v>
      </c>
      <c r="F436" s="9" t="s">
        <v>48</v>
      </c>
      <c r="G436" s="33" t="s">
        <v>1</v>
      </c>
      <c r="H436" s="33"/>
      <c r="I436" s="9"/>
      <c r="J436" s="28">
        <f>J437</f>
        <v>182.53199999999998</v>
      </c>
      <c r="K436" s="30"/>
      <c r="L436" s="29">
        <v>85</v>
      </c>
      <c r="M436" s="28">
        <v>85</v>
      </c>
      <c r="N436" s="28">
        <f>N437</f>
        <v>0</v>
      </c>
      <c r="O436" s="28">
        <f>O437</f>
        <v>0</v>
      </c>
      <c r="P436" s="27">
        <f>P437</f>
        <v>0</v>
      </c>
    </row>
    <row r="437" spans="1:29" hidden="1" x14ac:dyDescent="0.2">
      <c r="A437" s="32"/>
      <c r="B437" s="16" t="s">
        <v>39</v>
      </c>
      <c r="C437" s="31"/>
      <c r="D437" s="9"/>
      <c r="E437" s="9"/>
      <c r="F437" s="9" t="s">
        <v>48</v>
      </c>
      <c r="G437" s="33" t="s">
        <v>1</v>
      </c>
      <c r="H437" s="33"/>
      <c r="I437" s="9" t="s">
        <v>13</v>
      </c>
      <c r="J437" s="28">
        <f>85+97.532</f>
        <v>182.53199999999998</v>
      </c>
      <c r="K437" s="30"/>
      <c r="L437" s="29">
        <v>85</v>
      </c>
      <c r="M437" s="28">
        <v>85</v>
      </c>
      <c r="N437" s="28"/>
      <c r="O437" s="28"/>
      <c r="P437" s="27"/>
    </row>
    <row r="438" spans="1:29" hidden="1" x14ac:dyDescent="0.2">
      <c r="A438" s="32"/>
      <c r="B438" s="82" t="s">
        <v>47</v>
      </c>
      <c r="C438" s="804"/>
      <c r="D438" s="9"/>
      <c r="E438" s="9"/>
      <c r="F438" s="79" t="s">
        <v>43</v>
      </c>
      <c r="G438" s="33"/>
      <c r="H438" s="33"/>
      <c r="I438" s="9"/>
      <c r="J438" s="28">
        <f>J441</f>
        <v>153.32</v>
      </c>
      <c r="K438" s="30"/>
      <c r="L438" s="29"/>
      <c r="M438" s="28"/>
      <c r="N438" s="81">
        <f>N441+N439</f>
        <v>160.31</v>
      </c>
      <c r="O438" s="81">
        <f>O441+O439</f>
        <v>0</v>
      </c>
      <c r="P438" s="80">
        <f>P441+P439</f>
        <v>0</v>
      </c>
    </row>
    <row r="439" spans="1:29" hidden="1" x14ac:dyDescent="0.2">
      <c r="A439" s="32"/>
      <c r="B439" s="16" t="s">
        <v>16</v>
      </c>
      <c r="C439" s="804"/>
      <c r="D439" s="9"/>
      <c r="E439" s="9"/>
      <c r="F439" s="77" t="s">
        <v>43</v>
      </c>
      <c r="G439" s="33" t="s">
        <v>1</v>
      </c>
      <c r="H439" s="33"/>
      <c r="I439" s="9"/>
      <c r="J439" s="28"/>
      <c r="K439" s="30"/>
      <c r="L439" s="29"/>
      <c r="M439" s="28"/>
      <c r="N439" s="28">
        <f>N440</f>
        <v>28.454999999999998</v>
      </c>
      <c r="O439" s="28">
        <f>O440</f>
        <v>0</v>
      </c>
      <c r="P439" s="27">
        <f>P440</f>
        <v>0</v>
      </c>
    </row>
    <row r="440" spans="1:29" hidden="1" x14ac:dyDescent="0.2">
      <c r="A440" s="32"/>
      <c r="B440" s="76" t="s">
        <v>45</v>
      </c>
      <c r="C440" s="804"/>
      <c r="D440" s="9"/>
      <c r="E440" s="9"/>
      <c r="F440" s="77" t="s">
        <v>43</v>
      </c>
      <c r="G440" s="33" t="s">
        <v>1</v>
      </c>
      <c r="H440" s="33" t="s">
        <v>488</v>
      </c>
      <c r="I440" s="9" t="s">
        <v>487</v>
      </c>
      <c r="J440" s="28"/>
      <c r="K440" s="30"/>
      <c r="L440" s="29"/>
      <c r="M440" s="28"/>
      <c r="N440" s="28">
        <v>28.454999999999998</v>
      </c>
      <c r="O440" s="28">
        <v>0</v>
      </c>
      <c r="P440" s="27">
        <v>0</v>
      </c>
    </row>
    <row r="441" spans="1:29" hidden="1" x14ac:dyDescent="0.2">
      <c r="A441" s="32"/>
      <c r="B441" s="16" t="s">
        <v>46</v>
      </c>
      <c r="C441" s="70"/>
      <c r="D441" s="9" t="s">
        <v>44</v>
      </c>
      <c r="E441" s="9" t="s">
        <v>41</v>
      </c>
      <c r="F441" s="77" t="s">
        <v>43</v>
      </c>
      <c r="G441" s="33" t="s">
        <v>42</v>
      </c>
      <c r="H441" s="33"/>
      <c r="I441" s="9"/>
      <c r="J441" s="7">
        <f t="shared" ref="J441:P441" si="45">J442</f>
        <v>153.32</v>
      </c>
      <c r="K441" s="7">
        <f t="shared" si="45"/>
        <v>172</v>
      </c>
      <c r="L441" s="7">
        <f t="shared" si="45"/>
        <v>172</v>
      </c>
      <c r="M441" s="7">
        <f t="shared" si="45"/>
        <v>172</v>
      </c>
      <c r="N441" s="7">
        <f t="shared" si="45"/>
        <v>131.85499999999999</v>
      </c>
      <c r="O441" s="7">
        <f t="shared" si="45"/>
        <v>0</v>
      </c>
      <c r="P441" s="364">
        <f t="shared" si="45"/>
        <v>0</v>
      </c>
    </row>
    <row r="442" spans="1:29" hidden="1" x14ac:dyDescent="0.2">
      <c r="A442" s="32"/>
      <c r="B442" s="76" t="s">
        <v>45</v>
      </c>
      <c r="C442" s="70"/>
      <c r="D442" s="9" t="s">
        <v>44</v>
      </c>
      <c r="E442" s="9" t="s">
        <v>41</v>
      </c>
      <c r="F442" s="77" t="s">
        <v>43</v>
      </c>
      <c r="G442" s="33" t="s">
        <v>42</v>
      </c>
      <c r="H442" s="33" t="s">
        <v>488</v>
      </c>
      <c r="I442" s="9" t="s">
        <v>487</v>
      </c>
      <c r="J442" s="7">
        <v>153.32</v>
      </c>
      <c r="K442" s="7">
        <v>172</v>
      </c>
      <c r="L442" s="7">
        <v>172</v>
      </c>
      <c r="M442" s="7">
        <v>172</v>
      </c>
      <c r="N442" s="7">
        <v>131.85499999999999</v>
      </c>
      <c r="O442" s="7">
        <v>0</v>
      </c>
      <c r="P442" s="364">
        <v>0</v>
      </c>
    </row>
    <row r="443" spans="1:29" ht="25.5" hidden="1" x14ac:dyDescent="0.2">
      <c r="A443" s="32"/>
      <c r="B443" s="66" t="s">
        <v>40</v>
      </c>
      <c r="C443" s="70"/>
      <c r="D443" s="9"/>
      <c r="E443" s="9"/>
      <c r="F443" s="79" t="s">
        <v>38</v>
      </c>
      <c r="G443" s="33"/>
      <c r="H443" s="33"/>
      <c r="I443" s="9"/>
      <c r="J443" s="7">
        <f>J444</f>
        <v>0</v>
      </c>
      <c r="K443" s="69"/>
      <c r="L443" s="68"/>
      <c r="M443" s="68"/>
      <c r="N443" s="78">
        <f t="shared" ref="N443:P444" si="46">N444</f>
        <v>4460.87</v>
      </c>
      <c r="O443" s="78">
        <f t="shared" si="46"/>
        <v>0</v>
      </c>
      <c r="P443" s="96">
        <f t="shared" si="46"/>
        <v>0</v>
      </c>
    </row>
    <row r="444" spans="1:29" hidden="1" x14ac:dyDescent="0.2">
      <c r="A444" s="32"/>
      <c r="B444" s="58" t="s">
        <v>28</v>
      </c>
      <c r="C444" s="70"/>
      <c r="D444" s="9"/>
      <c r="E444" s="9"/>
      <c r="F444" s="77" t="s">
        <v>38</v>
      </c>
      <c r="G444" s="33" t="s">
        <v>26</v>
      </c>
      <c r="H444" s="33"/>
      <c r="I444" s="9"/>
      <c r="J444" s="7">
        <f>J445</f>
        <v>0</v>
      </c>
      <c r="K444" s="69"/>
      <c r="L444" s="68"/>
      <c r="M444" s="68"/>
      <c r="N444" s="7">
        <f t="shared" si="46"/>
        <v>4460.87</v>
      </c>
      <c r="O444" s="7">
        <f t="shared" si="46"/>
        <v>0</v>
      </c>
      <c r="P444" s="364">
        <f t="shared" si="46"/>
        <v>0</v>
      </c>
    </row>
    <row r="445" spans="1:29" hidden="1" x14ac:dyDescent="0.2">
      <c r="A445" s="32"/>
      <c r="B445" s="16" t="s">
        <v>39</v>
      </c>
      <c r="C445" s="70"/>
      <c r="D445" s="9"/>
      <c r="E445" s="9"/>
      <c r="F445" s="77" t="s">
        <v>38</v>
      </c>
      <c r="G445" s="33" t="s">
        <v>26</v>
      </c>
      <c r="H445" s="33"/>
      <c r="I445" s="9" t="s">
        <v>13</v>
      </c>
      <c r="J445" s="7"/>
      <c r="K445" s="69"/>
      <c r="L445" s="68"/>
      <c r="M445" s="68"/>
      <c r="N445" s="7">
        <v>4460.87</v>
      </c>
      <c r="O445" s="7"/>
      <c r="P445" s="364"/>
    </row>
    <row r="446" spans="1:29" ht="25.5" hidden="1" x14ac:dyDescent="0.2">
      <c r="A446" s="32"/>
      <c r="B446" s="76" t="s">
        <v>37</v>
      </c>
      <c r="C446" s="70"/>
      <c r="D446" s="9"/>
      <c r="E446" s="9"/>
      <c r="F446" s="34" t="s">
        <v>36</v>
      </c>
      <c r="G446" s="33"/>
      <c r="H446" s="33"/>
      <c r="I446" s="9"/>
      <c r="J446" s="67">
        <f>J447</f>
        <v>17908.526000000002</v>
      </c>
      <c r="K446" s="69"/>
      <c r="L446" s="68"/>
      <c r="M446" s="68"/>
      <c r="N446" s="67">
        <f t="shared" ref="N446:P447" si="47">N447</f>
        <v>0</v>
      </c>
      <c r="O446" s="67">
        <f t="shared" si="47"/>
        <v>0</v>
      </c>
      <c r="P446" s="369">
        <f t="shared" si="47"/>
        <v>0</v>
      </c>
    </row>
    <row r="447" spans="1:29" ht="25.5" hidden="1" x14ac:dyDescent="0.2">
      <c r="A447" s="32"/>
      <c r="B447" s="15" t="s">
        <v>4</v>
      </c>
      <c r="C447" s="70"/>
      <c r="D447" s="9"/>
      <c r="E447" s="9"/>
      <c r="F447" s="9" t="s">
        <v>36</v>
      </c>
      <c r="G447" s="33" t="s">
        <v>1</v>
      </c>
      <c r="H447" s="33"/>
      <c r="I447" s="9"/>
      <c r="J447" s="67">
        <f>J448</f>
        <v>17908.526000000002</v>
      </c>
      <c r="K447" s="69"/>
      <c r="L447" s="68"/>
      <c r="M447" s="68"/>
      <c r="N447" s="67">
        <f t="shared" si="47"/>
        <v>0</v>
      </c>
      <c r="O447" s="67">
        <f t="shared" si="47"/>
        <v>0</v>
      </c>
      <c r="P447" s="369">
        <f t="shared" si="47"/>
        <v>0</v>
      </c>
      <c r="Q447" s="75"/>
      <c r="R447" s="75"/>
      <c r="S447" s="75"/>
      <c r="T447" s="75"/>
      <c r="U447" s="74"/>
      <c r="V447" s="73"/>
      <c r="W447" s="72"/>
      <c r="X447" s="72"/>
      <c r="AC447" s="71">
        <f>AC448</f>
        <v>672.10500000000002</v>
      </c>
    </row>
    <row r="448" spans="1:29" hidden="1" x14ac:dyDescent="0.2">
      <c r="A448" s="32"/>
      <c r="B448" s="49" t="s">
        <v>34</v>
      </c>
      <c r="C448" s="70"/>
      <c r="D448" s="9"/>
      <c r="E448" s="9"/>
      <c r="F448" s="9" t="s">
        <v>36</v>
      </c>
      <c r="G448" s="33" t="s">
        <v>1</v>
      </c>
      <c r="H448" s="33"/>
      <c r="I448" s="9" t="s">
        <v>32</v>
      </c>
      <c r="J448" s="67">
        <v>17908.526000000002</v>
      </c>
      <c r="K448" s="69"/>
      <c r="L448" s="68"/>
      <c r="M448" s="68"/>
      <c r="N448" s="67"/>
      <c r="O448" s="67"/>
      <c r="P448" s="369"/>
      <c r="Q448" s="75"/>
      <c r="R448" s="75"/>
      <c r="S448" s="75"/>
      <c r="T448" s="75"/>
      <c r="U448" s="74"/>
      <c r="V448" s="73"/>
      <c r="W448" s="72"/>
      <c r="X448" s="72"/>
      <c r="AC448" s="71">
        <v>672.10500000000002</v>
      </c>
    </row>
    <row r="449" spans="1:16" ht="38.25" hidden="1" x14ac:dyDescent="0.2">
      <c r="A449" s="32"/>
      <c r="B449" s="15" t="s">
        <v>35</v>
      </c>
      <c r="C449" s="70"/>
      <c r="D449" s="9"/>
      <c r="E449" s="9"/>
      <c r="F449" s="34" t="s">
        <v>33</v>
      </c>
      <c r="G449" s="33"/>
      <c r="H449" s="33"/>
      <c r="I449" s="9"/>
      <c r="J449" s="67">
        <f>J450</f>
        <v>7028.6390000000001</v>
      </c>
      <c r="K449" s="69"/>
      <c r="L449" s="68"/>
      <c r="M449" s="68"/>
      <c r="N449" s="67">
        <f t="shared" ref="N449:P450" si="48">N450</f>
        <v>0</v>
      </c>
      <c r="O449" s="67">
        <f t="shared" si="48"/>
        <v>0</v>
      </c>
      <c r="P449" s="369">
        <f t="shared" si="48"/>
        <v>0</v>
      </c>
    </row>
    <row r="450" spans="1:16" ht="25.5" hidden="1" x14ac:dyDescent="0.2">
      <c r="A450" s="32"/>
      <c r="B450" s="15" t="s">
        <v>4</v>
      </c>
      <c r="C450" s="70"/>
      <c r="D450" s="9"/>
      <c r="E450" s="9"/>
      <c r="F450" s="9" t="s">
        <v>33</v>
      </c>
      <c r="G450" s="33" t="s">
        <v>1</v>
      </c>
      <c r="H450" s="33"/>
      <c r="I450" s="9"/>
      <c r="J450" s="67">
        <f>J451</f>
        <v>7028.6390000000001</v>
      </c>
      <c r="K450" s="69"/>
      <c r="L450" s="68"/>
      <c r="M450" s="68"/>
      <c r="N450" s="67">
        <f t="shared" si="48"/>
        <v>0</v>
      </c>
      <c r="O450" s="67">
        <f t="shared" si="48"/>
        <v>0</v>
      </c>
      <c r="P450" s="369">
        <f t="shared" si="48"/>
        <v>0</v>
      </c>
    </row>
    <row r="451" spans="1:16" hidden="1" x14ac:dyDescent="0.2">
      <c r="A451" s="32"/>
      <c r="B451" s="49" t="s">
        <v>34</v>
      </c>
      <c r="C451" s="70"/>
      <c r="D451" s="9"/>
      <c r="E451" s="9"/>
      <c r="F451" s="9" t="s">
        <v>33</v>
      </c>
      <c r="G451" s="33" t="s">
        <v>1</v>
      </c>
      <c r="H451" s="33"/>
      <c r="I451" s="9" t="s">
        <v>32</v>
      </c>
      <c r="J451" s="67">
        <f>838.062+6190.577</f>
        <v>7028.6390000000001</v>
      </c>
      <c r="K451" s="69"/>
      <c r="L451" s="68"/>
      <c r="M451" s="68"/>
      <c r="N451" s="67"/>
      <c r="O451" s="67"/>
      <c r="P451" s="369"/>
    </row>
    <row r="452" spans="1:16" ht="25.5" hidden="1" x14ac:dyDescent="0.2">
      <c r="A452" s="32"/>
      <c r="B452" s="66" t="s">
        <v>31</v>
      </c>
      <c r="C452" s="31"/>
      <c r="D452" s="9"/>
      <c r="E452" s="9"/>
      <c r="F452" s="34" t="s">
        <v>30</v>
      </c>
      <c r="G452" s="33"/>
      <c r="H452" s="33"/>
      <c r="I452" s="9"/>
      <c r="J452" s="64"/>
      <c r="K452" s="65"/>
      <c r="L452" s="64">
        <f>L453</f>
        <v>0</v>
      </c>
      <c r="M452" s="64">
        <f>M453</f>
        <v>0</v>
      </c>
      <c r="N452" s="63">
        <f>N453</f>
        <v>1172.7070000000001</v>
      </c>
      <c r="O452" s="63">
        <f>O453</f>
        <v>0</v>
      </c>
      <c r="P452" s="62">
        <f>P453</f>
        <v>0</v>
      </c>
    </row>
    <row r="453" spans="1:16" ht="25.5" hidden="1" x14ac:dyDescent="0.2">
      <c r="A453" s="32"/>
      <c r="B453" s="15" t="s">
        <v>4</v>
      </c>
      <c r="C453" s="9"/>
      <c r="D453" s="9" t="s">
        <v>15</v>
      </c>
      <c r="E453" s="9" t="s">
        <v>9</v>
      </c>
      <c r="F453" s="9" t="s">
        <v>30</v>
      </c>
      <c r="G453" s="9" t="s">
        <v>1</v>
      </c>
      <c r="H453" s="9"/>
      <c r="I453" s="9"/>
      <c r="J453" s="57"/>
      <c r="K453" s="61"/>
      <c r="L453" s="60"/>
      <c r="M453" s="59"/>
      <c r="N453" s="57">
        <f>N454</f>
        <v>1172.7070000000001</v>
      </c>
      <c r="O453" s="57">
        <f>O454</f>
        <v>0</v>
      </c>
      <c r="P453" s="56">
        <f>P454</f>
        <v>0</v>
      </c>
    </row>
    <row r="454" spans="1:16" hidden="1" x14ac:dyDescent="0.2">
      <c r="A454" s="32"/>
      <c r="B454" s="16" t="s">
        <v>11</v>
      </c>
      <c r="C454" s="9"/>
      <c r="D454" s="9"/>
      <c r="E454" s="9"/>
      <c r="F454" s="9" t="s">
        <v>30</v>
      </c>
      <c r="G454" s="9" t="s">
        <v>1</v>
      </c>
      <c r="H454" s="9"/>
      <c r="I454" s="9" t="s">
        <v>9</v>
      </c>
      <c r="J454" s="57"/>
      <c r="K454" s="61"/>
      <c r="L454" s="60"/>
      <c r="M454" s="59"/>
      <c r="N454" s="57">
        <v>1172.7070000000001</v>
      </c>
      <c r="O454" s="57"/>
      <c r="P454" s="56"/>
    </row>
    <row r="455" spans="1:16" ht="27" hidden="1" customHeight="1" x14ac:dyDescent="0.2">
      <c r="A455" s="32"/>
      <c r="B455" s="58" t="s">
        <v>29</v>
      </c>
      <c r="C455" s="9"/>
      <c r="D455" s="9" t="s">
        <v>15</v>
      </c>
      <c r="E455" s="9" t="s">
        <v>9</v>
      </c>
      <c r="F455" s="34" t="s">
        <v>27</v>
      </c>
      <c r="G455" s="48"/>
      <c r="H455" s="48"/>
      <c r="I455" s="9"/>
      <c r="J455" s="57"/>
      <c r="K455" s="47"/>
      <c r="L455" s="57">
        <f>L457</f>
        <v>10000</v>
      </c>
      <c r="M455" s="57">
        <f>M457</f>
        <v>10000</v>
      </c>
      <c r="N455" s="57"/>
      <c r="O455" s="57"/>
      <c r="P455" s="56"/>
    </row>
    <row r="456" spans="1:16" ht="25.15" hidden="1" customHeight="1" x14ac:dyDescent="0.2">
      <c r="A456" s="32"/>
      <c r="B456" s="55" t="s">
        <v>28</v>
      </c>
      <c r="C456" s="9"/>
      <c r="D456" s="9"/>
      <c r="E456" s="9"/>
      <c r="F456" s="9" t="s">
        <v>27</v>
      </c>
      <c r="G456" s="9" t="s">
        <v>26</v>
      </c>
      <c r="H456" s="9"/>
      <c r="I456" s="9"/>
      <c r="J456" s="53"/>
      <c r="K456" s="48"/>
      <c r="L456" s="54">
        <v>10000</v>
      </c>
      <c r="M456" s="54">
        <v>10000</v>
      </c>
      <c r="N456" s="53"/>
      <c r="O456" s="53"/>
      <c r="P456" s="364"/>
    </row>
    <row r="457" spans="1:16" ht="17.45" hidden="1" customHeight="1" x14ac:dyDescent="0.2">
      <c r="A457" s="32"/>
      <c r="B457" s="16" t="s">
        <v>11</v>
      </c>
      <c r="C457" s="9"/>
      <c r="D457" s="9" t="s">
        <v>15</v>
      </c>
      <c r="E457" s="9" t="s">
        <v>9</v>
      </c>
      <c r="F457" s="9" t="s">
        <v>27</v>
      </c>
      <c r="G457" s="9" t="s">
        <v>26</v>
      </c>
      <c r="H457" s="9"/>
      <c r="I457" s="9" t="s">
        <v>9</v>
      </c>
      <c r="J457" s="53"/>
      <c r="K457" s="48"/>
      <c r="L457" s="54">
        <v>10000</v>
      </c>
      <c r="M457" s="54">
        <v>10000</v>
      </c>
      <c r="N457" s="53"/>
      <c r="O457" s="53"/>
      <c r="P457" s="364"/>
    </row>
    <row r="458" spans="1:16" ht="39.6" hidden="1" customHeight="1" x14ac:dyDescent="0.2">
      <c r="A458" s="32"/>
      <c r="B458" s="52" t="s">
        <v>25</v>
      </c>
      <c r="C458" s="9"/>
      <c r="D458" s="34" t="s">
        <v>15</v>
      </c>
      <c r="E458" s="34" t="s">
        <v>13</v>
      </c>
      <c r="F458" s="34" t="s">
        <v>24</v>
      </c>
      <c r="G458" s="48"/>
      <c r="H458" s="48"/>
      <c r="I458" s="34"/>
      <c r="J458" s="51">
        <f>J459</f>
        <v>0</v>
      </c>
      <c r="K458" s="51"/>
      <c r="L458" s="51">
        <f>L459</f>
        <v>85</v>
      </c>
      <c r="M458" s="51">
        <f>M459</f>
        <v>85</v>
      </c>
      <c r="N458" s="51">
        <f>N459</f>
        <v>0</v>
      </c>
      <c r="O458" s="51">
        <f>O459</f>
        <v>0</v>
      </c>
      <c r="P458" s="50">
        <f>P459</f>
        <v>0</v>
      </c>
    </row>
    <row r="459" spans="1:16" ht="43.5" hidden="1" customHeight="1" x14ac:dyDescent="0.2">
      <c r="A459" s="32"/>
      <c r="B459" s="49" t="s">
        <v>23</v>
      </c>
      <c r="C459" s="9"/>
      <c r="D459" s="9" t="s">
        <v>15</v>
      </c>
      <c r="E459" s="9" t="s">
        <v>13</v>
      </c>
      <c r="F459" s="9" t="s">
        <v>14</v>
      </c>
      <c r="G459" s="48"/>
      <c r="H459" s="48"/>
      <c r="I459" s="9"/>
      <c r="J459" s="47">
        <f>J462</f>
        <v>0</v>
      </c>
      <c r="K459" s="47"/>
      <c r="L459" s="47">
        <f>L462</f>
        <v>85</v>
      </c>
      <c r="M459" s="47">
        <f>M462</f>
        <v>85</v>
      </c>
      <c r="N459" s="47">
        <f>N462</f>
        <v>0</v>
      </c>
      <c r="O459" s="47">
        <f>O462</f>
        <v>0</v>
      </c>
      <c r="P459" s="46">
        <f>P462</f>
        <v>0</v>
      </c>
    </row>
    <row r="460" spans="1:16" ht="60.75" hidden="1" customHeight="1" x14ac:dyDescent="0.2">
      <c r="A460" s="32"/>
      <c r="B460" s="42" t="s">
        <v>22</v>
      </c>
      <c r="C460" s="31"/>
      <c r="D460" s="31" t="s">
        <v>15</v>
      </c>
      <c r="E460" s="31" t="s">
        <v>13</v>
      </c>
      <c r="F460" s="31" t="s">
        <v>21</v>
      </c>
      <c r="G460" s="1232" t="s">
        <v>20</v>
      </c>
      <c r="H460" s="1233"/>
      <c r="I460" s="1233"/>
      <c r="J460" s="1234"/>
      <c r="K460" s="45"/>
      <c r="L460" s="44"/>
      <c r="M460" s="43"/>
      <c r="N460" s="2"/>
      <c r="O460" s="2"/>
      <c r="P460" s="368"/>
    </row>
    <row r="461" spans="1:16" ht="48" hidden="1" customHeight="1" x14ac:dyDescent="0.2">
      <c r="A461" s="32"/>
      <c r="B461" s="42" t="s">
        <v>19</v>
      </c>
      <c r="C461" s="31"/>
      <c r="D461" s="31" t="s">
        <v>15</v>
      </c>
      <c r="E461" s="31" t="s">
        <v>13</v>
      </c>
      <c r="F461" s="31" t="s">
        <v>18</v>
      </c>
      <c r="G461" s="1232" t="s">
        <v>17</v>
      </c>
      <c r="H461" s="1233"/>
      <c r="I461" s="1233"/>
      <c r="J461" s="1234"/>
      <c r="K461" s="41"/>
      <c r="L461" s="2"/>
      <c r="M461" s="40"/>
      <c r="N461" s="2"/>
      <c r="O461" s="2"/>
      <c r="P461" s="368"/>
    </row>
    <row r="462" spans="1:16" ht="16.899999999999999" hidden="1" customHeight="1" x14ac:dyDescent="0.2">
      <c r="A462" s="32"/>
      <c r="B462" s="39" t="s">
        <v>16</v>
      </c>
      <c r="C462" s="31"/>
      <c r="D462" s="9" t="s">
        <v>15</v>
      </c>
      <c r="E462" s="9" t="s">
        <v>13</v>
      </c>
      <c r="F462" s="9" t="s">
        <v>14</v>
      </c>
      <c r="G462" s="33" t="s">
        <v>1</v>
      </c>
      <c r="H462" s="33"/>
      <c r="I462" s="9" t="s">
        <v>13</v>
      </c>
      <c r="J462" s="28"/>
      <c r="K462" s="30"/>
      <c r="L462" s="29">
        <v>85</v>
      </c>
      <c r="M462" s="28">
        <v>85</v>
      </c>
      <c r="N462" s="28"/>
      <c r="O462" s="28"/>
      <c r="P462" s="27"/>
    </row>
    <row r="463" spans="1:16" ht="25.5" hidden="1" x14ac:dyDescent="0.2">
      <c r="A463" s="32"/>
      <c r="B463" s="38" t="s">
        <v>8</v>
      </c>
      <c r="C463" s="805"/>
      <c r="D463" s="11"/>
      <c r="E463" s="11"/>
      <c r="F463" s="37" t="s">
        <v>2</v>
      </c>
      <c r="G463" s="11"/>
      <c r="H463" s="11"/>
      <c r="I463" s="11"/>
      <c r="J463" s="36">
        <f>J464+J466</f>
        <v>600.79999999999995</v>
      </c>
      <c r="K463" s="30"/>
      <c r="L463" s="29"/>
      <c r="M463" s="28"/>
      <c r="N463" s="36">
        <f>N464+N466</f>
        <v>640.20000000000005</v>
      </c>
      <c r="O463" s="36">
        <f>O464+O466</f>
        <v>0</v>
      </c>
      <c r="P463" s="370">
        <f>P464+P466</f>
        <v>0</v>
      </c>
    </row>
    <row r="464" spans="1:16" ht="16.899999999999999" hidden="1" customHeight="1" x14ac:dyDescent="0.2">
      <c r="A464" s="32"/>
      <c r="B464" s="16" t="s">
        <v>7</v>
      </c>
      <c r="C464" s="805"/>
      <c r="D464" s="11"/>
      <c r="E464" s="11"/>
      <c r="F464" s="10" t="s">
        <v>2</v>
      </c>
      <c r="G464" s="9" t="s">
        <v>5</v>
      </c>
      <c r="H464" s="9"/>
      <c r="I464" s="11"/>
      <c r="J464" s="7">
        <f>J465</f>
        <v>493.39</v>
      </c>
      <c r="K464" s="30"/>
      <c r="L464" s="29"/>
      <c r="M464" s="28"/>
      <c r="N464" s="7">
        <f>N465</f>
        <v>638.005</v>
      </c>
      <c r="O464" s="7">
        <f>O465</f>
        <v>0</v>
      </c>
      <c r="P464" s="364">
        <f>P465</f>
        <v>0</v>
      </c>
    </row>
    <row r="465" spans="1:24" ht="16.899999999999999" hidden="1" customHeight="1" x14ac:dyDescent="0.2">
      <c r="A465" s="32"/>
      <c r="B465" s="16" t="s">
        <v>6</v>
      </c>
      <c r="C465" s="805"/>
      <c r="D465" s="11"/>
      <c r="E465" s="11"/>
      <c r="F465" s="10" t="s">
        <v>2</v>
      </c>
      <c r="G465" s="9" t="s">
        <v>5</v>
      </c>
      <c r="H465" s="9"/>
      <c r="I465" s="9" t="s">
        <v>0</v>
      </c>
      <c r="J465" s="7">
        <f>378.948+114.442</f>
        <v>493.39</v>
      </c>
      <c r="K465" s="30"/>
      <c r="L465" s="29"/>
      <c r="M465" s="28"/>
      <c r="N465" s="7">
        <v>638.005</v>
      </c>
      <c r="O465" s="7"/>
      <c r="P465" s="364"/>
    </row>
    <row r="466" spans="1:24" ht="16.899999999999999" hidden="1" customHeight="1" x14ac:dyDescent="0.2">
      <c r="A466" s="32"/>
      <c r="B466" s="15" t="s">
        <v>4</v>
      </c>
      <c r="C466" s="805"/>
      <c r="D466" s="11"/>
      <c r="E466" s="11"/>
      <c r="F466" s="10" t="s">
        <v>2</v>
      </c>
      <c r="G466" s="9" t="s">
        <v>1</v>
      </c>
      <c r="H466" s="9"/>
      <c r="I466" s="9"/>
      <c r="J466" s="14">
        <f>J467</f>
        <v>107.41</v>
      </c>
      <c r="K466" s="30"/>
      <c r="L466" s="29"/>
      <c r="M466" s="28"/>
      <c r="N466" s="14">
        <f>N467</f>
        <v>2.1949999999999998</v>
      </c>
      <c r="O466" s="14">
        <f>O467</f>
        <v>0</v>
      </c>
      <c r="P466" s="371">
        <f>P467</f>
        <v>0</v>
      </c>
    </row>
    <row r="467" spans="1:24" ht="16.899999999999999" hidden="1" customHeight="1" x14ac:dyDescent="0.2">
      <c r="A467" s="32"/>
      <c r="B467" s="12" t="s">
        <v>3</v>
      </c>
      <c r="C467" s="805"/>
      <c r="D467" s="11"/>
      <c r="E467" s="11"/>
      <c r="F467" s="10" t="s">
        <v>2</v>
      </c>
      <c r="G467" s="9" t="s">
        <v>1</v>
      </c>
      <c r="H467" s="9"/>
      <c r="I467" s="9" t="s">
        <v>0</v>
      </c>
      <c r="J467" s="7">
        <f>86.41+21</f>
        <v>107.41</v>
      </c>
      <c r="K467" s="30"/>
      <c r="L467" s="29"/>
      <c r="M467" s="28"/>
      <c r="N467" s="7">
        <v>2.1949999999999998</v>
      </c>
      <c r="O467" s="7"/>
      <c r="P467" s="364"/>
      <c r="X467" s="1"/>
    </row>
    <row r="468" spans="1:24" ht="24" x14ac:dyDescent="0.2">
      <c r="A468" s="32"/>
      <c r="B468" s="35" t="s">
        <v>12</v>
      </c>
      <c r="C468" s="31"/>
      <c r="D468" s="9"/>
      <c r="E468" s="9"/>
      <c r="F468" s="34" t="s">
        <v>10</v>
      </c>
      <c r="G468" s="33"/>
      <c r="H468" s="33"/>
      <c r="I468" s="9"/>
      <c r="J468" s="28">
        <f>J469</f>
        <v>1109.2180000000001</v>
      </c>
      <c r="K468" s="30"/>
      <c r="L468" s="29"/>
      <c r="M468" s="28"/>
      <c r="N468" s="28">
        <f t="shared" ref="N468:P469" si="49">N469</f>
        <v>713.495</v>
      </c>
      <c r="O468" s="28">
        <f t="shared" si="49"/>
        <v>822.47400000000005</v>
      </c>
      <c r="P468" s="27">
        <f t="shared" si="49"/>
        <v>871.82299999999998</v>
      </c>
      <c r="X468" s="1"/>
    </row>
    <row r="469" spans="1:24" ht="16.899999999999999" customHeight="1" x14ac:dyDescent="0.2">
      <c r="A469" s="32"/>
      <c r="B469" s="15" t="s">
        <v>4</v>
      </c>
      <c r="C469" s="31"/>
      <c r="D469" s="9"/>
      <c r="E469" s="9"/>
      <c r="F469" s="9" t="s">
        <v>10</v>
      </c>
      <c r="G469" s="9" t="s">
        <v>1</v>
      </c>
      <c r="H469" s="9"/>
      <c r="I469" s="9"/>
      <c r="J469" s="28">
        <f>J470</f>
        <v>1109.2180000000001</v>
      </c>
      <c r="K469" s="30"/>
      <c r="L469" s="29"/>
      <c r="M469" s="28"/>
      <c r="N469" s="28">
        <f t="shared" si="49"/>
        <v>713.495</v>
      </c>
      <c r="O469" s="28">
        <f t="shared" si="49"/>
        <v>822.47400000000005</v>
      </c>
      <c r="P469" s="27">
        <f t="shared" si="49"/>
        <v>871.82299999999998</v>
      </c>
      <c r="X469" s="1"/>
    </row>
    <row r="470" spans="1:24" ht="16.899999999999999" customHeight="1" x14ac:dyDescent="0.2">
      <c r="A470" s="32"/>
      <c r="B470" s="16" t="s">
        <v>11</v>
      </c>
      <c r="C470" s="31"/>
      <c r="D470" s="9"/>
      <c r="E470" s="9"/>
      <c r="F470" s="9" t="s">
        <v>10</v>
      </c>
      <c r="G470" s="9" t="s">
        <v>1</v>
      </c>
      <c r="H470" s="9" t="s">
        <v>455</v>
      </c>
      <c r="I470" s="9" t="s">
        <v>448</v>
      </c>
      <c r="J470" s="53">
        <v>1109.2180000000001</v>
      </c>
      <c r="K470" s="30"/>
      <c r="L470" s="29"/>
      <c r="M470" s="463"/>
      <c r="N470" s="53">
        <v>713.495</v>
      </c>
      <c r="O470" s="53">
        <v>822.47400000000005</v>
      </c>
      <c r="P470" s="364">
        <v>871.82299999999998</v>
      </c>
      <c r="X470" s="1"/>
    </row>
    <row r="471" spans="1:24" ht="25.5" x14ac:dyDescent="0.2">
      <c r="A471" s="145"/>
      <c r="B471" s="23" t="s">
        <v>8</v>
      </c>
      <c r="C471" s="22"/>
      <c r="D471" s="20"/>
      <c r="E471" s="20"/>
      <c r="F471" s="21" t="s">
        <v>2</v>
      </c>
      <c r="G471" s="20"/>
      <c r="H471" s="20"/>
      <c r="I471" s="20"/>
      <c r="J471" s="17">
        <f>J472+J474</f>
        <v>600.79999999999995</v>
      </c>
      <c r="K471" s="19"/>
      <c r="L471" s="18">
        <f>L472+L474</f>
        <v>605.88300000000004</v>
      </c>
      <c r="M471" s="18">
        <f>M472+M474</f>
        <v>605.88300000000004</v>
      </c>
      <c r="N471" s="17">
        <f>N472+N474</f>
        <v>600.79999999999995</v>
      </c>
      <c r="O471" s="17">
        <f>O472+O474</f>
        <v>662.9</v>
      </c>
      <c r="P471" s="806">
        <f>P472+P474</f>
        <v>0</v>
      </c>
      <c r="X471" s="1"/>
    </row>
    <row r="472" spans="1:24" x14ac:dyDescent="0.2">
      <c r="A472" s="32"/>
      <c r="B472" s="16" t="s">
        <v>7</v>
      </c>
      <c r="C472" s="805"/>
      <c r="D472" s="11"/>
      <c r="E472" s="11"/>
      <c r="F472" s="10" t="s">
        <v>2</v>
      </c>
      <c r="G472" s="9" t="s">
        <v>5</v>
      </c>
      <c r="H472" s="9"/>
      <c r="I472" s="11"/>
      <c r="J472" s="7">
        <f>J473</f>
        <v>493.39</v>
      </c>
      <c r="K472" s="8"/>
      <c r="L472" s="7">
        <v>555.32000000000005</v>
      </c>
      <c r="M472" s="7">
        <v>555.32000000000005</v>
      </c>
      <c r="N472" s="7">
        <f>N473</f>
        <v>493.39</v>
      </c>
      <c r="O472" s="7">
        <f>O473</f>
        <v>638.4</v>
      </c>
      <c r="P472" s="364">
        <f>P473</f>
        <v>0</v>
      </c>
      <c r="X472" s="1"/>
    </row>
    <row r="473" spans="1:24" x14ac:dyDescent="0.2">
      <c r="A473" s="32"/>
      <c r="B473" s="16" t="s">
        <v>6</v>
      </c>
      <c r="C473" s="805"/>
      <c r="D473" s="11"/>
      <c r="E473" s="11"/>
      <c r="F473" s="10" t="s">
        <v>2</v>
      </c>
      <c r="G473" s="9" t="s">
        <v>5</v>
      </c>
      <c r="H473" s="9" t="s">
        <v>480</v>
      </c>
      <c r="I473" s="9" t="s">
        <v>487</v>
      </c>
      <c r="J473" s="7">
        <f>378.948+114.442</f>
        <v>493.39</v>
      </c>
      <c r="K473" s="8"/>
      <c r="L473" s="7">
        <v>555.32000000000005</v>
      </c>
      <c r="M473" s="7">
        <v>555.32000000000005</v>
      </c>
      <c r="N473" s="7">
        <f>378.948+114.442</f>
        <v>493.39</v>
      </c>
      <c r="O473" s="7">
        <v>638.4</v>
      </c>
      <c r="P473" s="364">
        <v>0</v>
      </c>
      <c r="X473" s="1"/>
    </row>
    <row r="474" spans="1:24" ht="25.5" x14ac:dyDescent="0.2">
      <c r="A474" s="32"/>
      <c r="B474" s="15" t="s">
        <v>4</v>
      </c>
      <c r="C474" s="805"/>
      <c r="D474" s="11"/>
      <c r="E474" s="11"/>
      <c r="F474" s="10" t="s">
        <v>2</v>
      </c>
      <c r="G474" s="9" t="s">
        <v>1</v>
      </c>
      <c r="H474" s="9"/>
      <c r="I474" s="9"/>
      <c r="J474" s="14">
        <f>J475</f>
        <v>107.41</v>
      </c>
      <c r="K474" s="8"/>
      <c r="L474" s="8">
        <v>50.563000000000002</v>
      </c>
      <c r="M474" s="8">
        <v>50.563000000000002</v>
      </c>
      <c r="N474" s="14">
        <f>N475</f>
        <v>107.41</v>
      </c>
      <c r="O474" s="14">
        <f>O475</f>
        <v>24.5</v>
      </c>
      <c r="P474" s="371">
        <f>P475</f>
        <v>0</v>
      </c>
      <c r="X474" s="1"/>
    </row>
    <row r="475" spans="1:24" ht="13.5" thickBot="1" x14ac:dyDescent="0.25">
      <c r="A475" s="26"/>
      <c r="B475" s="843" t="s">
        <v>3</v>
      </c>
      <c r="C475" s="798"/>
      <c r="D475" s="799"/>
      <c r="E475" s="799"/>
      <c r="F475" s="800" t="s">
        <v>2</v>
      </c>
      <c r="G475" s="25" t="s">
        <v>1</v>
      </c>
      <c r="H475" s="25" t="s">
        <v>480</v>
      </c>
      <c r="I475" s="25" t="s">
        <v>487</v>
      </c>
      <c r="J475" s="807">
        <f>86.41+21</f>
        <v>107.41</v>
      </c>
      <c r="K475" s="808"/>
      <c r="L475" s="808">
        <v>50.563000000000002</v>
      </c>
      <c r="M475" s="808">
        <v>50.563000000000002</v>
      </c>
      <c r="N475" s="807">
        <f>86.41+21</f>
        <v>107.41</v>
      </c>
      <c r="O475" s="807">
        <v>24.5</v>
      </c>
      <c r="P475" s="648">
        <v>0</v>
      </c>
      <c r="X475" s="1"/>
    </row>
    <row r="476" spans="1:24" x14ac:dyDescent="0.2">
      <c r="X476" s="1"/>
    </row>
    <row r="478" spans="1:24" x14ac:dyDescent="0.2">
      <c r="O478" s="478">
        <f>O441+O405</f>
        <v>626.84299999999996</v>
      </c>
      <c r="P478" s="479">
        <f>P441+P405</f>
        <v>664.45399999999995</v>
      </c>
    </row>
  </sheetData>
  <mergeCells count="13">
    <mergeCell ref="A16:P16"/>
    <mergeCell ref="A17:P17"/>
    <mergeCell ref="L2:P2"/>
    <mergeCell ref="B12:J12"/>
    <mergeCell ref="A13:P13"/>
    <mergeCell ref="A14:P14"/>
    <mergeCell ref="A15:P15"/>
    <mergeCell ref="G461:J461"/>
    <mergeCell ref="G127:J127"/>
    <mergeCell ref="G128:J128"/>
    <mergeCell ref="G434:J434"/>
    <mergeCell ref="G435:J435"/>
    <mergeCell ref="G460:J460"/>
  </mergeCells>
  <pageMargins left="0.59055118110236227" right="0.59055118110236227" top="0.31496062992125984" bottom="0.31496062992125984" header="0.31496062992125984" footer="0.31496062992125984"/>
  <pageSetup scale="60" firstPageNumber="55" fitToHeight="3" orientation="portrait" useFirstPageNumber="1" r:id="rId1"/>
  <headerFooter alignWithMargins="0"/>
  <rowBreaks count="1" manualBreakCount="1">
    <brk id="207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352"/>
  <sheetViews>
    <sheetView view="pageBreakPreview" zoomScale="106" zoomScaleNormal="100" zoomScaleSheetLayoutView="106" workbookViewId="0">
      <selection activeCell="E32" sqref="E32"/>
    </sheetView>
  </sheetViews>
  <sheetFormatPr defaultRowHeight="12.75" x14ac:dyDescent="0.2"/>
  <cols>
    <col min="1" max="1" width="5.28515625" style="1" customWidth="1"/>
    <col min="2" max="2" width="62.42578125" style="6" customWidth="1"/>
    <col min="3" max="3" width="10" style="5" customWidth="1"/>
    <col min="4" max="4" width="9.28515625" style="4" customWidth="1"/>
    <col min="5" max="5" width="10.42578125" style="4" customWidth="1"/>
    <col min="6" max="6" width="11.5703125" style="4" customWidth="1"/>
    <col min="7" max="7" width="10.28515625" style="4" customWidth="1"/>
    <col min="8" max="8" width="14.7109375" style="263" customWidth="1"/>
    <col min="9" max="9" width="18.7109375" style="263" hidden="1" customWidth="1"/>
    <col min="10" max="10" width="15.7109375" style="1" hidden="1" customWidth="1"/>
    <col min="11" max="11" width="11.140625" style="1" customWidth="1"/>
    <col min="12" max="13" width="9.140625" style="1" customWidth="1"/>
    <col min="14" max="14" width="14.7109375" style="263" customWidth="1"/>
    <col min="15" max="16" width="8.85546875" style="1" hidden="1" customWidth="1"/>
    <col min="17" max="17" width="15.42578125" style="1" hidden="1" customWidth="1"/>
    <col min="18" max="20" width="9.140625" style="1" hidden="1" customWidth="1"/>
    <col min="21" max="256" width="9.140625" style="1"/>
    <col min="257" max="257" width="5.28515625" style="1" customWidth="1"/>
    <col min="258" max="258" width="62.42578125" style="1" customWidth="1"/>
    <col min="259" max="259" width="10" style="1" customWidth="1"/>
    <col min="260" max="260" width="9.28515625" style="1" customWidth="1"/>
    <col min="261" max="261" width="10.42578125" style="1" customWidth="1"/>
    <col min="262" max="262" width="11.5703125" style="1" customWidth="1"/>
    <col min="263" max="263" width="10.28515625" style="1" customWidth="1"/>
    <col min="264" max="264" width="14.7109375" style="1" customWidth="1"/>
    <col min="265" max="266" width="0" style="1" hidden="1" customWidth="1"/>
    <col min="267" max="269" width="9.140625" style="1" customWidth="1"/>
    <col min="270" max="270" width="14.7109375" style="1" customWidth="1"/>
    <col min="271" max="276" width="0" style="1" hidden="1" customWidth="1"/>
    <col min="277" max="512" width="9.140625" style="1"/>
    <col min="513" max="513" width="5.28515625" style="1" customWidth="1"/>
    <col min="514" max="514" width="62.42578125" style="1" customWidth="1"/>
    <col min="515" max="515" width="10" style="1" customWidth="1"/>
    <col min="516" max="516" width="9.28515625" style="1" customWidth="1"/>
    <col min="517" max="517" width="10.42578125" style="1" customWidth="1"/>
    <col min="518" max="518" width="11.5703125" style="1" customWidth="1"/>
    <col min="519" max="519" width="10.28515625" style="1" customWidth="1"/>
    <col min="520" max="520" width="14.7109375" style="1" customWidth="1"/>
    <col min="521" max="522" width="0" style="1" hidden="1" customWidth="1"/>
    <col min="523" max="525" width="9.140625" style="1" customWidth="1"/>
    <col min="526" max="526" width="14.7109375" style="1" customWidth="1"/>
    <col min="527" max="532" width="0" style="1" hidden="1" customWidth="1"/>
    <col min="533" max="768" width="9.140625" style="1"/>
    <col min="769" max="769" width="5.28515625" style="1" customWidth="1"/>
    <col min="770" max="770" width="62.42578125" style="1" customWidth="1"/>
    <col min="771" max="771" width="10" style="1" customWidth="1"/>
    <col min="772" max="772" width="9.28515625" style="1" customWidth="1"/>
    <col min="773" max="773" width="10.42578125" style="1" customWidth="1"/>
    <col min="774" max="774" width="11.5703125" style="1" customWidth="1"/>
    <col min="775" max="775" width="10.28515625" style="1" customWidth="1"/>
    <col min="776" max="776" width="14.7109375" style="1" customWidth="1"/>
    <col min="777" max="778" width="0" style="1" hidden="1" customWidth="1"/>
    <col min="779" max="781" width="9.140625" style="1" customWidth="1"/>
    <col min="782" max="782" width="14.7109375" style="1" customWidth="1"/>
    <col min="783" max="788" width="0" style="1" hidden="1" customWidth="1"/>
    <col min="789" max="1024" width="9.140625" style="1"/>
    <col min="1025" max="1025" width="5.28515625" style="1" customWidth="1"/>
    <col min="1026" max="1026" width="62.42578125" style="1" customWidth="1"/>
    <col min="1027" max="1027" width="10" style="1" customWidth="1"/>
    <col min="1028" max="1028" width="9.28515625" style="1" customWidth="1"/>
    <col min="1029" max="1029" width="10.42578125" style="1" customWidth="1"/>
    <col min="1030" max="1030" width="11.5703125" style="1" customWidth="1"/>
    <col min="1031" max="1031" width="10.28515625" style="1" customWidth="1"/>
    <col min="1032" max="1032" width="14.7109375" style="1" customWidth="1"/>
    <col min="1033" max="1034" width="0" style="1" hidden="1" customWidth="1"/>
    <col min="1035" max="1037" width="9.140625" style="1" customWidth="1"/>
    <col min="1038" max="1038" width="14.7109375" style="1" customWidth="1"/>
    <col min="1039" max="1044" width="0" style="1" hidden="1" customWidth="1"/>
    <col min="1045" max="1280" width="9.140625" style="1"/>
    <col min="1281" max="1281" width="5.28515625" style="1" customWidth="1"/>
    <col min="1282" max="1282" width="62.42578125" style="1" customWidth="1"/>
    <col min="1283" max="1283" width="10" style="1" customWidth="1"/>
    <col min="1284" max="1284" width="9.28515625" style="1" customWidth="1"/>
    <col min="1285" max="1285" width="10.42578125" style="1" customWidth="1"/>
    <col min="1286" max="1286" width="11.5703125" style="1" customWidth="1"/>
    <col min="1287" max="1287" width="10.28515625" style="1" customWidth="1"/>
    <col min="1288" max="1288" width="14.7109375" style="1" customWidth="1"/>
    <col min="1289" max="1290" width="0" style="1" hidden="1" customWidth="1"/>
    <col min="1291" max="1293" width="9.140625" style="1" customWidth="1"/>
    <col min="1294" max="1294" width="14.7109375" style="1" customWidth="1"/>
    <col min="1295" max="1300" width="0" style="1" hidden="1" customWidth="1"/>
    <col min="1301" max="1536" width="9.140625" style="1"/>
    <col min="1537" max="1537" width="5.28515625" style="1" customWidth="1"/>
    <col min="1538" max="1538" width="62.42578125" style="1" customWidth="1"/>
    <col min="1539" max="1539" width="10" style="1" customWidth="1"/>
    <col min="1540" max="1540" width="9.28515625" style="1" customWidth="1"/>
    <col min="1541" max="1541" width="10.42578125" style="1" customWidth="1"/>
    <col min="1542" max="1542" width="11.5703125" style="1" customWidth="1"/>
    <col min="1543" max="1543" width="10.28515625" style="1" customWidth="1"/>
    <col min="1544" max="1544" width="14.7109375" style="1" customWidth="1"/>
    <col min="1545" max="1546" width="0" style="1" hidden="1" customWidth="1"/>
    <col min="1547" max="1549" width="9.140625" style="1" customWidth="1"/>
    <col min="1550" max="1550" width="14.7109375" style="1" customWidth="1"/>
    <col min="1551" max="1556" width="0" style="1" hidden="1" customWidth="1"/>
    <col min="1557" max="1792" width="9.140625" style="1"/>
    <col min="1793" max="1793" width="5.28515625" style="1" customWidth="1"/>
    <col min="1794" max="1794" width="62.42578125" style="1" customWidth="1"/>
    <col min="1795" max="1795" width="10" style="1" customWidth="1"/>
    <col min="1796" max="1796" width="9.28515625" style="1" customWidth="1"/>
    <col min="1797" max="1797" width="10.42578125" style="1" customWidth="1"/>
    <col min="1798" max="1798" width="11.5703125" style="1" customWidth="1"/>
    <col min="1799" max="1799" width="10.28515625" style="1" customWidth="1"/>
    <col min="1800" max="1800" width="14.7109375" style="1" customWidth="1"/>
    <col min="1801" max="1802" width="0" style="1" hidden="1" customWidth="1"/>
    <col min="1803" max="1805" width="9.140625" style="1" customWidth="1"/>
    <col min="1806" max="1806" width="14.7109375" style="1" customWidth="1"/>
    <col min="1807" max="1812" width="0" style="1" hidden="1" customWidth="1"/>
    <col min="1813" max="2048" width="9.140625" style="1"/>
    <col min="2049" max="2049" width="5.28515625" style="1" customWidth="1"/>
    <col min="2050" max="2050" width="62.42578125" style="1" customWidth="1"/>
    <col min="2051" max="2051" width="10" style="1" customWidth="1"/>
    <col min="2052" max="2052" width="9.28515625" style="1" customWidth="1"/>
    <col min="2053" max="2053" width="10.42578125" style="1" customWidth="1"/>
    <col min="2054" max="2054" width="11.5703125" style="1" customWidth="1"/>
    <col min="2055" max="2055" width="10.28515625" style="1" customWidth="1"/>
    <col min="2056" max="2056" width="14.7109375" style="1" customWidth="1"/>
    <col min="2057" max="2058" width="0" style="1" hidden="1" customWidth="1"/>
    <col min="2059" max="2061" width="9.140625" style="1" customWidth="1"/>
    <col min="2062" max="2062" width="14.7109375" style="1" customWidth="1"/>
    <col min="2063" max="2068" width="0" style="1" hidden="1" customWidth="1"/>
    <col min="2069" max="2304" width="9.140625" style="1"/>
    <col min="2305" max="2305" width="5.28515625" style="1" customWidth="1"/>
    <col min="2306" max="2306" width="62.42578125" style="1" customWidth="1"/>
    <col min="2307" max="2307" width="10" style="1" customWidth="1"/>
    <col min="2308" max="2308" width="9.28515625" style="1" customWidth="1"/>
    <col min="2309" max="2309" width="10.42578125" style="1" customWidth="1"/>
    <col min="2310" max="2310" width="11.5703125" style="1" customWidth="1"/>
    <col min="2311" max="2311" width="10.28515625" style="1" customWidth="1"/>
    <col min="2312" max="2312" width="14.7109375" style="1" customWidth="1"/>
    <col min="2313" max="2314" width="0" style="1" hidden="1" customWidth="1"/>
    <col min="2315" max="2317" width="9.140625" style="1" customWidth="1"/>
    <col min="2318" max="2318" width="14.7109375" style="1" customWidth="1"/>
    <col min="2319" max="2324" width="0" style="1" hidden="1" customWidth="1"/>
    <col min="2325" max="2560" width="9.140625" style="1"/>
    <col min="2561" max="2561" width="5.28515625" style="1" customWidth="1"/>
    <col min="2562" max="2562" width="62.42578125" style="1" customWidth="1"/>
    <col min="2563" max="2563" width="10" style="1" customWidth="1"/>
    <col min="2564" max="2564" width="9.28515625" style="1" customWidth="1"/>
    <col min="2565" max="2565" width="10.42578125" style="1" customWidth="1"/>
    <col min="2566" max="2566" width="11.5703125" style="1" customWidth="1"/>
    <col min="2567" max="2567" width="10.28515625" style="1" customWidth="1"/>
    <col min="2568" max="2568" width="14.7109375" style="1" customWidth="1"/>
    <col min="2569" max="2570" width="0" style="1" hidden="1" customWidth="1"/>
    <col min="2571" max="2573" width="9.140625" style="1" customWidth="1"/>
    <col min="2574" max="2574" width="14.7109375" style="1" customWidth="1"/>
    <col min="2575" max="2580" width="0" style="1" hidden="1" customWidth="1"/>
    <col min="2581" max="2816" width="9.140625" style="1"/>
    <col min="2817" max="2817" width="5.28515625" style="1" customWidth="1"/>
    <col min="2818" max="2818" width="62.42578125" style="1" customWidth="1"/>
    <col min="2819" max="2819" width="10" style="1" customWidth="1"/>
    <col min="2820" max="2820" width="9.28515625" style="1" customWidth="1"/>
    <col min="2821" max="2821" width="10.42578125" style="1" customWidth="1"/>
    <col min="2822" max="2822" width="11.5703125" style="1" customWidth="1"/>
    <col min="2823" max="2823" width="10.28515625" style="1" customWidth="1"/>
    <col min="2824" max="2824" width="14.7109375" style="1" customWidth="1"/>
    <col min="2825" max="2826" width="0" style="1" hidden="1" customWidth="1"/>
    <col min="2827" max="2829" width="9.140625" style="1" customWidth="1"/>
    <col min="2830" max="2830" width="14.7109375" style="1" customWidth="1"/>
    <col min="2831" max="2836" width="0" style="1" hidden="1" customWidth="1"/>
    <col min="2837" max="3072" width="9.140625" style="1"/>
    <col min="3073" max="3073" width="5.28515625" style="1" customWidth="1"/>
    <col min="3074" max="3074" width="62.42578125" style="1" customWidth="1"/>
    <col min="3075" max="3075" width="10" style="1" customWidth="1"/>
    <col min="3076" max="3076" width="9.28515625" style="1" customWidth="1"/>
    <col min="3077" max="3077" width="10.42578125" style="1" customWidth="1"/>
    <col min="3078" max="3078" width="11.5703125" style="1" customWidth="1"/>
    <col min="3079" max="3079" width="10.28515625" style="1" customWidth="1"/>
    <col min="3080" max="3080" width="14.7109375" style="1" customWidth="1"/>
    <col min="3081" max="3082" width="0" style="1" hidden="1" customWidth="1"/>
    <col min="3083" max="3085" width="9.140625" style="1" customWidth="1"/>
    <col min="3086" max="3086" width="14.7109375" style="1" customWidth="1"/>
    <col min="3087" max="3092" width="0" style="1" hidden="1" customWidth="1"/>
    <col min="3093" max="3328" width="9.140625" style="1"/>
    <col min="3329" max="3329" width="5.28515625" style="1" customWidth="1"/>
    <col min="3330" max="3330" width="62.42578125" style="1" customWidth="1"/>
    <col min="3331" max="3331" width="10" style="1" customWidth="1"/>
    <col min="3332" max="3332" width="9.28515625" style="1" customWidth="1"/>
    <col min="3333" max="3333" width="10.42578125" style="1" customWidth="1"/>
    <col min="3334" max="3334" width="11.5703125" style="1" customWidth="1"/>
    <col min="3335" max="3335" width="10.28515625" style="1" customWidth="1"/>
    <col min="3336" max="3336" width="14.7109375" style="1" customWidth="1"/>
    <col min="3337" max="3338" width="0" style="1" hidden="1" customWidth="1"/>
    <col min="3339" max="3341" width="9.140625" style="1" customWidth="1"/>
    <col min="3342" max="3342" width="14.7109375" style="1" customWidth="1"/>
    <col min="3343" max="3348" width="0" style="1" hidden="1" customWidth="1"/>
    <col min="3349" max="3584" width="9.140625" style="1"/>
    <col min="3585" max="3585" width="5.28515625" style="1" customWidth="1"/>
    <col min="3586" max="3586" width="62.42578125" style="1" customWidth="1"/>
    <col min="3587" max="3587" width="10" style="1" customWidth="1"/>
    <col min="3588" max="3588" width="9.28515625" style="1" customWidth="1"/>
    <col min="3589" max="3589" width="10.42578125" style="1" customWidth="1"/>
    <col min="3590" max="3590" width="11.5703125" style="1" customWidth="1"/>
    <col min="3591" max="3591" width="10.28515625" style="1" customWidth="1"/>
    <col min="3592" max="3592" width="14.7109375" style="1" customWidth="1"/>
    <col min="3593" max="3594" width="0" style="1" hidden="1" customWidth="1"/>
    <col min="3595" max="3597" width="9.140625" style="1" customWidth="1"/>
    <col min="3598" max="3598" width="14.7109375" style="1" customWidth="1"/>
    <col min="3599" max="3604" width="0" style="1" hidden="1" customWidth="1"/>
    <col min="3605" max="3840" width="9.140625" style="1"/>
    <col min="3841" max="3841" width="5.28515625" style="1" customWidth="1"/>
    <col min="3842" max="3842" width="62.42578125" style="1" customWidth="1"/>
    <col min="3843" max="3843" width="10" style="1" customWidth="1"/>
    <col min="3844" max="3844" width="9.28515625" style="1" customWidth="1"/>
    <col min="3845" max="3845" width="10.42578125" style="1" customWidth="1"/>
    <col min="3846" max="3846" width="11.5703125" style="1" customWidth="1"/>
    <col min="3847" max="3847" width="10.28515625" style="1" customWidth="1"/>
    <col min="3848" max="3848" width="14.7109375" style="1" customWidth="1"/>
    <col min="3849" max="3850" width="0" style="1" hidden="1" customWidth="1"/>
    <col min="3851" max="3853" width="9.140625" style="1" customWidth="1"/>
    <col min="3854" max="3854" width="14.7109375" style="1" customWidth="1"/>
    <col min="3855" max="3860" width="0" style="1" hidden="1" customWidth="1"/>
    <col min="3861" max="4096" width="9.140625" style="1"/>
    <col min="4097" max="4097" width="5.28515625" style="1" customWidth="1"/>
    <col min="4098" max="4098" width="62.42578125" style="1" customWidth="1"/>
    <col min="4099" max="4099" width="10" style="1" customWidth="1"/>
    <col min="4100" max="4100" width="9.28515625" style="1" customWidth="1"/>
    <col min="4101" max="4101" width="10.42578125" style="1" customWidth="1"/>
    <col min="4102" max="4102" width="11.5703125" style="1" customWidth="1"/>
    <col min="4103" max="4103" width="10.28515625" style="1" customWidth="1"/>
    <col min="4104" max="4104" width="14.7109375" style="1" customWidth="1"/>
    <col min="4105" max="4106" width="0" style="1" hidden="1" customWidth="1"/>
    <col min="4107" max="4109" width="9.140625" style="1" customWidth="1"/>
    <col min="4110" max="4110" width="14.7109375" style="1" customWidth="1"/>
    <col min="4111" max="4116" width="0" style="1" hidden="1" customWidth="1"/>
    <col min="4117" max="4352" width="9.140625" style="1"/>
    <col min="4353" max="4353" width="5.28515625" style="1" customWidth="1"/>
    <col min="4354" max="4354" width="62.42578125" style="1" customWidth="1"/>
    <col min="4355" max="4355" width="10" style="1" customWidth="1"/>
    <col min="4356" max="4356" width="9.28515625" style="1" customWidth="1"/>
    <col min="4357" max="4357" width="10.42578125" style="1" customWidth="1"/>
    <col min="4358" max="4358" width="11.5703125" style="1" customWidth="1"/>
    <col min="4359" max="4359" width="10.28515625" style="1" customWidth="1"/>
    <col min="4360" max="4360" width="14.7109375" style="1" customWidth="1"/>
    <col min="4361" max="4362" width="0" style="1" hidden="1" customWidth="1"/>
    <col min="4363" max="4365" width="9.140625" style="1" customWidth="1"/>
    <col min="4366" max="4366" width="14.7109375" style="1" customWidth="1"/>
    <col min="4367" max="4372" width="0" style="1" hidden="1" customWidth="1"/>
    <col min="4373" max="4608" width="9.140625" style="1"/>
    <col min="4609" max="4609" width="5.28515625" style="1" customWidth="1"/>
    <col min="4610" max="4610" width="62.42578125" style="1" customWidth="1"/>
    <col min="4611" max="4611" width="10" style="1" customWidth="1"/>
    <col min="4612" max="4612" width="9.28515625" style="1" customWidth="1"/>
    <col min="4613" max="4613" width="10.42578125" style="1" customWidth="1"/>
    <col min="4614" max="4614" width="11.5703125" style="1" customWidth="1"/>
    <col min="4615" max="4615" width="10.28515625" style="1" customWidth="1"/>
    <col min="4616" max="4616" width="14.7109375" style="1" customWidth="1"/>
    <col min="4617" max="4618" width="0" style="1" hidden="1" customWidth="1"/>
    <col min="4619" max="4621" width="9.140625" style="1" customWidth="1"/>
    <col min="4622" max="4622" width="14.7109375" style="1" customWidth="1"/>
    <col min="4623" max="4628" width="0" style="1" hidden="1" customWidth="1"/>
    <col min="4629" max="4864" width="9.140625" style="1"/>
    <col min="4865" max="4865" width="5.28515625" style="1" customWidth="1"/>
    <col min="4866" max="4866" width="62.42578125" style="1" customWidth="1"/>
    <col min="4867" max="4867" width="10" style="1" customWidth="1"/>
    <col min="4868" max="4868" width="9.28515625" style="1" customWidth="1"/>
    <col min="4869" max="4869" width="10.42578125" style="1" customWidth="1"/>
    <col min="4870" max="4870" width="11.5703125" style="1" customWidth="1"/>
    <col min="4871" max="4871" width="10.28515625" style="1" customWidth="1"/>
    <col min="4872" max="4872" width="14.7109375" style="1" customWidth="1"/>
    <col min="4873" max="4874" width="0" style="1" hidden="1" customWidth="1"/>
    <col min="4875" max="4877" width="9.140625" style="1" customWidth="1"/>
    <col min="4878" max="4878" width="14.7109375" style="1" customWidth="1"/>
    <col min="4879" max="4884" width="0" style="1" hidden="1" customWidth="1"/>
    <col min="4885" max="5120" width="9.140625" style="1"/>
    <col min="5121" max="5121" width="5.28515625" style="1" customWidth="1"/>
    <col min="5122" max="5122" width="62.42578125" style="1" customWidth="1"/>
    <col min="5123" max="5123" width="10" style="1" customWidth="1"/>
    <col min="5124" max="5124" width="9.28515625" style="1" customWidth="1"/>
    <col min="5125" max="5125" width="10.42578125" style="1" customWidth="1"/>
    <col min="5126" max="5126" width="11.5703125" style="1" customWidth="1"/>
    <col min="5127" max="5127" width="10.28515625" style="1" customWidth="1"/>
    <col min="5128" max="5128" width="14.7109375" style="1" customWidth="1"/>
    <col min="5129" max="5130" width="0" style="1" hidden="1" customWidth="1"/>
    <col min="5131" max="5133" width="9.140625" style="1" customWidth="1"/>
    <col min="5134" max="5134" width="14.7109375" style="1" customWidth="1"/>
    <col min="5135" max="5140" width="0" style="1" hidden="1" customWidth="1"/>
    <col min="5141" max="5376" width="9.140625" style="1"/>
    <col min="5377" max="5377" width="5.28515625" style="1" customWidth="1"/>
    <col min="5378" max="5378" width="62.42578125" style="1" customWidth="1"/>
    <col min="5379" max="5379" width="10" style="1" customWidth="1"/>
    <col min="5380" max="5380" width="9.28515625" style="1" customWidth="1"/>
    <col min="5381" max="5381" width="10.42578125" style="1" customWidth="1"/>
    <col min="5382" max="5382" width="11.5703125" style="1" customWidth="1"/>
    <col min="5383" max="5383" width="10.28515625" style="1" customWidth="1"/>
    <col min="5384" max="5384" width="14.7109375" style="1" customWidth="1"/>
    <col min="5385" max="5386" width="0" style="1" hidden="1" customWidth="1"/>
    <col min="5387" max="5389" width="9.140625" style="1" customWidth="1"/>
    <col min="5390" max="5390" width="14.7109375" style="1" customWidth="1"/>
    <col min="5391" max="5396" width="0" style="1" hidden="1" customWidth="1"/>
    <col min="5397" max="5632" width="9.140625" style="1"/>
    <col min="5633" max="5633" width="5.28515625" style="1" customWidth="1"/>
    <col min="5634" max="5634" width="62.42578125" style="1" customWidth="1"/>
    <col min="5635" max="5635" width="10" style="1" customWidth="1"/>
    <col min="5636" max="5636" width="9.28515625" style="1" customWidth="1"/>
    <col min="5637" max="5637" width="10.42578125" style="1" customWidth="1"/>
    <col min="5638" max="5638" width="11.5703125" style="1" customWidth="1"/>
    <col min="5639" max="5639" width="10.28515625" style="1" customWidth="1"/>
    <col min="5640" max="5640" width="14.7109375" style="1" customWidth="1"/>
    <col min="5641" max="5642" width="0" style="1" hidden="1" customWidth="1"/>
    <col min="5643" max="5645" width="9.140625" style="1" customWidth="1"/>
    <col min="5646" max="5646" width="14.7109375" style="1" customWidth="1"/>
    <col min="5647" max="5652" width="0" style="1" hidden="1" customWidth="1"/>
    <col min="5653" max="5888" width="9.140625" style="1"/>
    <col min="5889" max="5889" width="5.28515625" style="1" customWidth="1"/>
    <col min="5890" max="5890" width="62.42578125" style="1" customWidth="1"/>
    <col min="5891" max="5891" width="10" style="1" customWidth="1"/>
    <col min="5892" max="5892" width="9.28515625" style="1" customWidth="1"/>
    <col min="5893" max="5893" width="10.42578125" style="1" customWidth="1"/>
    <col min="5894" max="5894" width="11.5703125" style="1" customWidth="1"/>
    <col min="5895" max="5895" width="10.28515625" style="1" customWidth="1"/>
    <col min="5896" max="5896" width="14.7109375" style="1" customWidth="1"/>
    <col min="5897" max="5898" width="0" style="1" hidden="1" customWidth="1"/>
    <col min="5899" max="5901" width="9.140625" style="1" customWidth="1"/>
    <col min="5902" max="5902" width="14.7109375" style="1" customWidth="1"/>
    <col min="5903" max="5908" width="0" style="1" hidden="1" customWidth="1"/>
    <col min="5909" max="6144" width="9.140625" style="1"/>
    <col min="6145" max="6145" width="5.28515625" style="1" customWidth="1"/>
    <col min="6146" max="6146" width="62.42578125" style="1" customWidth="1"/>
    <col min="6147" max="6147" width="10" style="1" customWidth="1"/>
    <col min="6148" max="6148" width="9.28515625" style="1" customWidth="1"/>
    <col min="6149" max="6149" width="10.42578125" style="1" customWidth="1"/>
    <col min="6150" max="6150" width="11.5703125" style="1" customWidth="1"/>
    <col min="6151" max="6151" width="10.28515625" style="1" customWidth="1"/>
    <col min="6152" max="6152" width="14.7109375" style="1" customWidth="1"/>
    <col min="6153" max="6154" width="0" style="1" hidden="1" customWidth="1"/>
    <col min="6155" max="6157" width="9.140625" style="1" customWidth="1"/>
    <col min="6158" max="6158" width="14.7109375" style="1" customWidth="1"/>
    <col min="6159" max="6164" width="0" style="1" hidden="1" customWidth="1"/>
    <col min="6165" max="6400" width="9.140625" style="1"/>
    <col min="6401" max="6401" width="5.28515625" style="1" customWidth="1"/>
    <col min="6402" max="6402" width="62.42578125" style="1" customWidth="1"/>
    <col min="6403" max="6403" width="10" style="1" customWidth="1"/>
    <col min="6404" max="6404" width="9.28515625" style="1" customWidth="1"/>
    <col min="6405" max="6405" width="10.42578125" style="1" customWidth="1"/>
    <col min="6406" max="6406" width="11.5703125" style="1" customWidth="1"/>
    <col min="6407" max="6407" width="10.28515625" style="1" customWidth="1"/>
    <col min="6408" max="6408" width="14.7109375" style="1" customWidth="1"/>
    <col min="6409" max="6410" width="0" style="1" hidden="1" customWidth="1"/>
    <col min="6411" max="6413" width="9.140625" style="1" customWidth="1"/>
    <col min="6414" max="6414" width="14.7109375" style="1" customWidth="1"/>
    <col min="6415" max="6420" width="0" style="1" hidden="1" customWidth="1"/>
    <col min="6421" max="6656" width="9.140625" style="1"/>
    <col min="6657" max="6657" width="5.28515625" style="1" customWidth="1"/>
    <col min="6658" max="6658" width="62.42578125" style="1" customWidth="1"/>
    <col min="6659" max="6659" width="10" style="1" customWidth="1"/>
    <col min="6660" max="6660" width="9.28515625" style="1" customWidth="1"/>
    <col min="6661" max="6661" width="10.42578125" style="1" customWidth="1"/>
    <col min="6662" max="6662" width="11.5703125" style="1" customWidth="1"/>
    <col min="6663" max="6663" width="10.28515625" style="1" customWidth="1"/>
    <col min="6664" max="6664" width="14.7109375" style="1" customWidth="1"/>
    <col min="6665" max="6666" width="0" style="1" hidden="1" customWidth="1"/>
    <col min="6667" max="6669" width="9.140625" style="1" customWidth="1"/>
    <col min="6670" max="6670" width="14.7109375" style="1" customWidth="1"/>
    <col min="6671" max="6676" width="0" style="1" hidden="1" customWidth="1"/>
    <col min="6677" max="6912" width="9.140625" style="1"/>
    <col min="6913" max="6913" width="5.28515625" style="1" customWidth="1"/>
    <col min="6914" max="6914" width="62.42578125" style="1" customWidth="1"/>
    <col min="6915" max="6915" width="10" style="1" customWidth="1"/>
    <col min="6916" max="6916" width="9.28515625" style="1" customWidth="1"/>
    <col min="6917" max="6917" width="10.42578125" style="1" customWidth="1"/>
    <col min="6918" max="6918" width="11.5703125" style="1" customWidth="1"/>
    <col min="6919" max="6919" width="10.28515625" style="1" customWidth="1"/>
    <col min="6920" max="6920" width="14.7109375" style="1" customWidth="1"/>
    <col min="6921" max="6922" width="0" style="1" hidden="1" customWidth="1"/>
    <col min="6923" max="6925" width="9.140625" style="1" customWidth="1"/>
    <col min="6926" max="6926" width="14.7109375" style="1" customWidth="1"/>
    <col min="6927" max="6932" width="0" style="1" hidden="1" customWidth="1"/>
    <col min="6933" max="7168" width="9.140625" style="1"/>
    <col min="7169" max="7169" width="5.28515625" style="1" customWidth="1"/>
    <col min="7170" max="7170" width="62.42578125" style="1" customWidth="1"/>
    <col min="7171" max="7171" width="10" style="1" customWidth="1"/>
    <col min="7172" max="7172" width="9.28515625" style="1" customWidth="1"/>
    <col min="7173" max="7173" width="10.42578125" style="1" customWidth="1"/>
    <col min="7174" max="7174" width="11.5703125" style="1" customWidth="1"/>
    <col min="7175" max="7175" width="10.28515625" style="1" customWidth="1"/>
    <col min="7176" max="7176" width="14.7109375" style="1" customWidth="1"/>
    <col min="7177" max="7178" width="0" style="1" hidden="1" customWidth="1"/>
    <col min="7179" max="7181" width="9.140625" style="1" customWidth="1"/>
    <col min="7182" max="7182" width="14.7109375" style="1" customWidth="1"/>
    <col min="7183" max="7188" width="0" style="1" hidden="1" customWidth="1"/>
    <col min="7189" max="7424" width="9.140625" style="1"/>
    <col min="7425" max="7425" width="5.28515625" style="1" customWidth="1"/>
    <col min="7426" max="7426" width="62.42578125" style="1" customWidth="1"/>
    <col min="7427" max="7427" width="10" style="1" customWidth="1"/>
    <col min="7428" max="7428" width="9.28515625" style="1" customWidth="1"/>
    <col min="7429" max="7429" width="10.42578125" style="1" customWidth="1"/>
    <col min="7430" max="7430" width="11.5703125" style="1" customWidth="1"/>
    <col min="7431" max="7431" width="10.28515625" style="1" customWidth="1"/>
    <col min="7432" max="7432" width="14.7109375" style="1" customWidth="1"/>
    <col min="7433" max="7434" width="0" style="1" hidden="1" customWidth="1"/>
    <col min="7435" max="7437" width="9.140625" style="1" customWidth="1"/>
    <col min="7438" max="7438" width="14.7109375" style="1" customWidth="1"/>
    <col min="7439" max="7444" width="0" style="1" hidden="1" customWidth="1"/>
    <col min="7445" max="7680" width="9.140625" style="1"/>
    <col min="7681" max="7681" width="5.28515625" style="1" customWidth="1"/>
    <col min="7682" max="7682" width="62.42578125" style="1" customWidth="1"/>
    <col min="7683" max="7683" width="10" style="1" customWidth="1"/>
    <col min="7684" max="7684" width="9.28515625" style="1" customWidth="1"/>
    <col min="7685" max="7685" width="10.42578125" style="1" customWidth="1"/>
    <col min="7686" max="7686" width="11.5703125" style="1" customWidth="1"/>
    <col min="7687" max="7687" width="10.28515625" style="1" customWidth="1"/>
    <col min="7688" max="7688" width="14.7109375" style="1" customWidth="1"/>
    <col min="7689" max="7690" width="0" style="1" hidden="1" customWidth="1"/>
    <col min="7691" max="7693" width="9.140625" style="1" customWidth="1"/>
    <col min="7694" max="7694" width="14.7109375" style="1" customWidth="1"/>
    <col min="7695" max="7700" width="0" style="1" hidden="1" customWidth="1"/>
    <col min="7701" max="7936" width="9.140625" style="1"/>
    <col min="7937" max="7937" width="5.28515625" style="1" customWidth="1"/>
    <col min="7938" max="7938" width="62.42578125" style="1" customWidth="1"/>
    <col min="7939" max="7939" width="10" style="1" customWidth="1"/>
    <col min="7940" max="7940" width="9.28515625" style="1" customWidth="1"/>
    <col min="7941" max="7941" width="10.42578125" style="1" customWidth="1"/>
    <col min="7942" max="7942" width="11.5703125" style="1" customWidth="1"/>
    <col min="7943" max="7943" width="10.28515625" style="1" customWidth="1"/>
    <col min="7944" max="7944" width="14.7109375" style="1" customWidth="1"/>
    <col min="7945" max="7946" width="0" style="1" hidden="1" customWidth="1"/>
    <col min="7947" max="7949" width="9.140625" style="1" customWidth="1"/>
    <col min="7950" max="7950" width="14.7109375" style="1" customWidth="1"/>
    <col min="7951" max="7956" width="0" style="1" hidden="1" customWidth="1"/>
    <col min="7957" max="8192" width="9.140625" style="1"/>
    <col min="8193" max="8193" width="5.28515625" style="1" customWidth="1"/>
    <col min="8194" max="8194" width="62.42578125" style="1" customWidth="1"/>
    <col min="8195" max="8195" width="10" style="1" customWidth="1"/>
    <col min="8196" max="8196" width="9.28515625" style="1" customWidth="1"/>
    <col min="8197" max="8197" width="10.42578125" style="1" customWidth="1"/>
    <col min="8198" max="8198" width="11.5703125" style="1" customWidth="1"/>
    <col min="8199" max="8199" width="10.28515625" style="1" customWidth="1"/>
    <col min="8200" max="8200" width="14.7109375" style="1" customWidth="1"/>
    <col min="8201" max="8202" width="0" style="1" hidden="1" customWidth="1"/>
    <col min="8203" max="8205" width="9.140625" style="1" customWidth="1"/>
    <col min="8206" max="8206" width="14.7109375" style="1" customWidth="1"/>
    <col min="8207" max="8212" width="0" style="1" hidden="1" customWidth="1"/>
    <col min="8213" max="8448" width="9.140625" style="1"/>
    <col min="8449" max="8449" width="5.28515625" style="1" customWidth="1"/>
    <col min="8450" max="8450" width="62.42578125" style="1" customWidth="1"/>
    <col min="8451" max="8451" width="10" style="1" customWidth="1"/>
    <col min="8452" max="8452" width="9.28515625" style="1" customWidth="1"/>
    <col min="8453" max="8453" width="10.42578125" style="1" customWidth="1"/>
    <col min="8454" max="8454" width="11.5703125" style="1" customWidth="1"/>
    <col min="8455" max="8455" width="10.28515625" style="1" customWidth="1"/>
    <col min="8456" max="8456" width="14.7109375" style="1" customWidth="1"/>
    <col min="8457" max="8458" width="0" style="1" hidden="1" customWidth="1"/>
    <col min="8459" max="8461" width="9.140625" style="1" customWidth="1"/>
    <col min="8462" max="8462" width="14.7109375" style="1" customWidth="1"/>
    <col min="8463" max="8468" width="0" style="1" hidden="1" customWidth="1"/>
    <col min="8469" max="8704" width="9.140625" style="1"/>
    <col min="8705" max="8705" width="5.28515625" style="1" customWidth="1"/>
    <col min="8706" max="8706" width="62.42578125" style="1" customWidth="1"/>
    <col min="8707" max="8707" width="10" style="1" customWidth="1"/>
    <col min="8708" max="8708" width="9.28515625" style="1" customWidth="1"/>
    <col min="8709" max="8709" width="10.42578125" style="1" customWidth="1"/>
    <col min="8710" max="8710" width="11.5703125" style="1" customWidth="1"/>
    <col min="8711" max="8711" width="10.28515625" style="1" customWidth="1"/>
    <col min="8712" max="8712" width="14.7109375" style="1" customWidth="1"/>
    <col min="8713" max="8714" width="0" style="1" hidden="1" customWidth="1"/>
    <col min="8715" max="8717" width="9.140625" style="1" customWidth="1"/>
    <col min="8718" max="8718" width="14.7109375" style="1" customWidth="1"/>
    <col min="8719" max="8724" width="0" style="1" hidden="1" customWidth="1"/>
    <col min="8725" max="8960" width="9.140625" style="1"/>
    <col min="8961" max="8961" width="5.28515625" style="1" customWidth="1"/>
    <col min="8962" max="8962" width="62.42578125" style="1" customWidth="1"/>
    <col min="8963" max="8963" width="10" style="1" customWidth="1"/>
    <col min="8964" max="8964" width="9.28515625" style="1" customWidth="1"/>
    <col min="8965" max="8965" width="10.42578125" style="1" customWidth="1"/>
    <col min="8966" max="8966" width="11.5703125" style="1" customWidth="1"/>
    <col min="8967" max="8967" width="10.28515625" style="1" customWidth="1"/>
    <col min="8968" max="8968" width="14.7109375" style="1" customWidth="1"/>
    <col min="8969" max="8970" width="0" style="1" hidden="1" customWidth="1"/>
    <col min="8971" max="8973" width="9.140625" style="1" customWidth="1"/>
    <col min="8974" max="8974" width="14.7109375" style="1" customWidth="1"/>
    <col min="8975" max="8980" width="0" style="1" hidden="1" customWidth="1"/>
    <col min="8981" max="9216" width="9.140625" style="1"/>
    <col min="9217" max="9217" width="5.28515625" style="1" customWidth="1"/>
    <col min="9218" max="9218" width="62.42578125" style="1" customWidth="1"/>
    <col min="9219" max="9219" width="10" style="1" customWidth="1"/>
    <col min="9220" max="9220" width="9.28515625" style="1" customWidth="1"/>
    <col min="9221" max="9221" width="10.42578125" style="1" customWidth="1"/>
    <col min="9222" max="9222" width="11.5703125" style="1" customWidth="1"/>
    <col min="9223" max="9223" width="10.28515625" style="1" customWidth="1"/>
    <col min="9224" max="9224" width="14.7109375" style="1" customWidth="1"/>
    <col min="9225" max="9226" width="0" style="1" hidden="1" customWidth="1"/>
    <col min="9227" max="9229" width="9.140625" style="1" customWidth="1"/>
    <col min="9230" max="9230" width="14.7109375" style="1" customWidth="1"/>
    <col min="9231" max="9236" width="0" style="1" hidden="1" customWidth="1"/>
    <col min="9237" max="9472" width="9.140625" style="1"/>
    <col min="9473" max="9473" width="5.28515625" style="1" customWidth="1"/>
    <col min="9474" max="9474" width="62.42578125" style="1" customWidth="1"/>
    <col min="9475" max="9475" width="10" style="1" customWidth="1"/>
    <col min="9476" max="9476" width="9.28515625" style="1" customWidth="1"/>
    <col min="9477" max="9477" width="10.42578125" style="1" customWidth="1"/>
    <col min="9478" max="9478" width="11.5703125" style="1" customWidth="1"/>
    <col min="9479" max="9479" width="10.28515625" style="1" customWidth="1"/>
    <col min="9480" max="9480" width="14.7109375" style="1" customWidth="1"/>
    <col min="9481" max="9482" width="0" style="1" hidden="1" customWidth="1"/>
    <col min="9483" max="9485" width="9.140625" style="1" customWidth="1"/>
    <col min="9486" max="9486" width="14.7109375" style="1" customWidth="1"/>
    <col min="9487" max="9492" width="0" style="1" hidden="1" customWidth="1"/>
    <col min="9493" max="9728" width="9.140625" style="1"/>
    <col min="9729" max="9729" width="5.28515625" style="1" customWidth="1"/>
    <col min="9730" max="9730" width="62.42578125" style="1" customWidth="1"/>
    <col min="9731" max="9731" width="10" style="1" customWidth="1"/>
    <col min="9732" max="9732" width="9.28515625" style="1" customWidth="1"/>
    <col min="9733" max="9733" width="10.42578125" style="1" customWidth="1"/>
    <col min="9734" max="9734" width="11.5703125" style="1" customWidth="1"/>
    <col min="9735" max="9735" width="10.28515625" style="1" customWidth="1"/>
    <col min="9736" max="9736" width="14.7109375" style="1" customWidth="1"/>
    <col min="9737" max="9738" width="0" style="1" hidden="1" customWidth="1"/>
    <col min="9739" max="9741" width="9.140625" style="1" customWidth="1"/>
    <col min="9742" max="9742" width="14.7109375" style="1" customWidth="1"/>
    <col min="9743" max="9748" width="0" style="1" hidden="1" customWidth="1"/>
    <col min="9749" max="9984" width="9.140625" style="1"/>
    <col min="9985" max="9985" width="5.28515625" style="1" customWidth="1"/>
    <col min="9986" max="9986" width="62.42578125" style="1" customWidth="1"/>
    <col min="9987" max="9987" width="10" style="1" customWidth="1"/>
    <col min="9988" max="9988" width="9.28515625" style="1" customWidth="1"/>
    <col min="9989" max="9989" width="10.42578125" style="1" customWidth="1"/>
    <col min="9990" max="9990" width="11.5703125" style="1" customWidth="1"/>
    <col min="9991" max="9991" width="10.28515625" style="1" customWidth="1"/>
    <col min="9992" max="9992" width="14.7109375" style="1" customWidth="1"/>
    <col min="9993" max="9994" width="0" style="1" hidden="1" customWidth="1"/>
    <col min="9995" max="9997" width="9.140625" style="1" customWidth="1"/>
    <col min="9998" max="9998" width="14.7109375" style="1" customWidth="1"/>
    <col min="9999" max="10004" width="0" style="1" hidden="1" customWidth="1"/>
    <col min="10005" max="10240" width="9.140625" style="1"/>
    <col min="10241" max="10241" width="5.28515625" style="1" customWidth="1"/>
    <col min="10242" max="10242" width="62.42578125" style="1" customWidth="1"/>
    <col min="10243" max="10243" width="10" style="1" customWidth="1"/>
    <col min="10244" max="10244" width="9.28515625" style="1" customWidth="1"/>
    <col min="10245" max="10245" width="10.42578125" style="1" customWidth="1"/>
    <col min="10246" max="10246" width="11.5703125" style="1" customWidth="1"/>
    <col min="10247" max="10247" width="10.28515625" style="1" customWidth="1"/>
    <col min="10248" max="10248" width="14.7109375" style="1" customWidth="1"/>
    <col min="10249" max="10250" width="0" style="1" hidden="1" customWidth="1"/>
    <col min="10251" max="10253" width="9.140625" style="1" customWidth="1"/>
    <col min="10254" max="10254" width="14.7109375" style="1" customWidth="1"/>
    <col min="10255" max="10260" width="0" style="1" hidden="1" customWidth="1"/>
    <col min="10261" max="10496" width="9.140625" style="1"/>
    <col min="10497" max="10497" width="5.28515625" style="1" customWidth="1"/>
    <col min="10498" max="10498" width="62.42578125" style="1" customWidth="1"/>
    <col min="10499" max="10499" width="10" style="1" customWidth="1"/>
    <col min="10500" max="10500" width="9.28515625" style="1" customWidth="1"/>
    <col min="10501" max="10501" width="10.42578125" style="1" customWidth="1"/>
    <col min="10502" max="10502" width="11.5703125" style="1" customWidth="1"/>
    <col min="10503" max="10503" width="10.28515625" style="1" customWidth="1"/>
    <col min="10504" max="10504" width="14.7109375" style="1" customWidth="1"/>
    <col min="10505" max="10506" width="0" style="1" hidden="1" customWidth="1"/>
    <col min="10507" max="10509" width="9.140625" style="1" customWidth="1"/>
    <col min="10510" max="10510" width="14.7109375" style="1" customWidth="1"/>
    <col min="10511" max="10516" width="0" style="1" hidden="1" customWidth="1"/>
    <col min="10517" max="10752" width="9.140625" style="1"/>
    <col min="10753" max="10753" width="5.28515625" style="1" customWidth="1"/>
    <col min="10754" max="10754" width="62.42578125" style="1" customWidth="1"/>
    <col min="10755" max="10755" width="10" style="1" customWidth="1"/>
    <col min="10756" max="10756" width="9.28515625" style="1" customWidth="1"/>
    <col min="10757" max="10757" width="10.42578125" style="1" customWidth="1"/>
    <col min="10758" max="10758" width="11.5703125" style="1" customWidth="1"/>
    <col min="10759" max="10759" width="10.28515625" style="1" customWidth="1"/>
    <col min="10760" max="10760" width="14.7109375" style="1" customWidth="1"/>
    <col min="10761" max="10762" width="0" style="1" hidden="1" customWidth="1"/>
    <col min="10763" max="10765" width="9.140625" style="1" customWidth="1"/>
    <col min="10766" max="10766" width="14.7109375" style="1" customWidth="1"/>
    <col min="10767" max="10772" width="0" style="1" hidden="1" customWidth="1"/>
    <col min="10773" max="11008" width="9.140625" style="1"/>
    <col min="11009" max="11009" width="5.28515625" style="1" customWidth="1"/>
    <col min="11010" max="11010" width="62.42578125" style="1" customWidth="1"/>
    <col min="11011" max="11011" width="10" style="1" customWidth="1"/>
    <col min="11012" max="11012" width="9.28515625" style="1" customWidth="1"/>
    <col min="11013" max="11013" width="10.42578125" style="1" customWidth="1"/>
    <col min="11014" max="11014" width="11.5703125" style="1" customWidth="1"/>
    <col min="11015" max="11015" width="10.28515625" style="1" customWidth="1"/>
    <col min="11016" max="11016" width="14.7109375" style="1" customWidth="1"/>
    <col min="11017" max="11018" width="0" style="1" hidden="1" customWidth="1"/>
    <col min="11019" max="11021" width="9.140625" style="1" customWidth="1"/>
    <col min="11022" max="11022" width="14.7109375" style="1" customWidth="1"/>
    <col min="11023" max="11028" width="0" style="1" hidden="1" customWidth="1"/>
    <col min="11029" max="11264" width="9.140625" style="1"/>
    <col min="11265" max="11265" width="5.28515625" style="1" customWidth="1"/>
    <col min="11266" max="11266" width="62.42578125" style="1" customWidth="1"/>
    <col min="11267" max="11267" width="10" style="1" customWidth="1"/>
    <col min="11268" max="11268" width="9.28515625" style="1" customWidth="1"/>
    <col min="11269" max="11269" width="10.42578125" style="1" customWidth="1"/>
    <col min="11270" max="11270" width="11.5703125" style="1" customWidth="1"/>
    <col min="11271" max="11271" width="10.28515625" style="1" customWidth="1"/>
    <col min="11272" max="11272" width="14.7109375" style="1" customWidth="1"/>
    <col min="11273" max="11274" width="0" style="1" hidden="1" customWidth="1"/>
    <col min="11275" max="11277" width="9.140625" style="1" customWidth="1"/>
    <col min="11278" max="11278" width="14.7109375" style="1" customWidth="1"/>
    <col min="11279" max="11284" width="0" style="1" hidden="1" customWidth="1"/>
    <col min="11285" max="11520" width="9.140625" style="1"/>
    <col min="11521" max="11521" width="5.28515625" style="1" customWidth="1"/>
    <col min="11522" max="11522" width="62.42578125" style="1" customWidth="1"/>
    <col min="11523" max="11523" width="10" style="1" customWidth="1"/>
    <col min="11524" max="11524" width="9.28515625" style="1" customWidth="1"/>
    <col min="11525" max="11525" width="10.42578125" style="1" customWidth="1"/>
    <col min="11526" max="11526" width="11.5703125" style="1" customWidth="1"/>
    <col min="11527" max="11527" width="10.28515625" style="1" customWidth="1"/>
    <col min="11528" max="11528" width="14.7109375" style="1" customWidth="1"/>
    <col min="11529" max="11530" width="0" style="1" hidden="1" customWidth="1"/>
    <col min="11531" max="11533" width="9.140625" style="1" customWidth="1"/>
    <col min="11534" max="11534" width="14.7109375" style="1" customWidth="1"/>
    <col min="11535" max="11540" width="0" style="1" hidden="1" customWidth="1"/>
    <col min="11541" max="11776" width="9.140625" style="1"/>
    <col min="11777" max="11777" width="5.28515625" style="1" customWidth="1"/>
    <col min="11778" max="11778" width="62.42578125" style="1" customWidth="1"/>
    <col min="11779" max="11779" width="10" style="1" customWidth="1"/>
    <col min="11780" max="11780" width="9.28515625" style="1" customWidth="1"/>
    <col min="11781" max="11781" width="10.42578125" style="1" customWidth="1"/>
    <col min="11782" max="11782" width="11.5703125" style="1" customWidth="1"/>
    <col min="11783" max="11783" width="10.28515625" style="1" customWidth="1"/>
    <col min="11784" max="11784" width="14.7109375" style="1" customWidth="1"/>
    <col min="11785" max="11786" width="0" style="1" hidden="1" customWidth="1"/>
    <col min="11787" max="11789" width="9.140625" style="1" customWidth="1"/>
    <col min="11790" max="11790" width="14.7109375" style="1" customWidth="1"/>
    <col min="11791" max="11796" width="0" style="1" hidden="1" customWidth="1"/>
    <col min="11797" max="12032" width="9.140625" style="1"/>
    <col min="12033" max="12033" width="5.28515625" style="1" customWidth="1"/>
    <col min="12034" max="12034" width="62.42578125" style="1" customWidth="1"/>
    <col min="12035" max="12035" width="10" style="1" customWidth="1"/>
    <col min="12036" max="12036" width="9.28515625" style="1" customWidth="1"/>
    <col min="12037" max="12037" width="10.42578125" style="1" customWidth="1"/>
    <col min="12038" max="12038" width="11.5703125" style="1" customWidth="1"/>
    <col min="12039" max="12039" width="10.28515625" style="1" customWidth="1"/>
    <col min="12040" max="12040" width="14.7109375" style="1" customWidth="1"/>
    <col min="12041" max="12042" width="0" style="1" hidden="1" customWidth="1"/>
    <col min="12043" max="12045" width="9.140625" style="1" customWidth="1"/>
    <col min="12046" max="12046" width="14.7109375" style="1" customWidth="1"/>
    <col min="12047" max="12052" width="0" style="1" hidden="1" customWidth="1"/>
    <col min="12053" max="12288" width="9.140625" style="1"/>
    <col min="12289" max="12289" width="5.28515625" style="1" customWidth="1"/>
    <col min="12290" max="12290" width="62.42578125" style="1" customWidth="1"/>
    <col min="12291" max="12291" width="10" style="1" customWidth="1"/>
    <col min="12292" max="12292" width="9.28515625" style="1" customWidth="1"/>
    <col min="12293" max="12293" width="10.42578125" style="1" customWidth="1"/>
    <col min="12294" max="12294" width="11.5703125" style="1" customWidth="1"/>
    <col min="12295" max="12295" width="10.28515625" style="1" customWidth="1"/>
    <col min="12296" max="12296" width="14.7109375" style="1" customWidth="1"/>
    <col min="12297" max="12298" width="0" style="1" hidden="1" customWidth="1"/>
    <col min="12299" max="12301" width="9.140625" style="1" customWidth="1"/>
    <col min="12302" max="12302" width="14.7109375" style="1" customWidth="1"/>
    <col min="12303" max="12308" width="0" style="1" hidden="1" customWidth="1"/>
    <col min="12309" max="12544" width="9.140625" style="1"/>
    <col min="12545" max="12545" width="5.28515625" style="1" customWidth="1"/>
    <col min="12546" max="12546" width="62.42578125" style="1" customWidth="1"/>
    <col min="12547" max="12547" width="10" style="1" customWidth="1"/>
    <col min="12548" max="12548" width="9.28515625" style="1" customWidth="1"/>
    <col min="12549" max="12549" width="10.42578125" style="1" customWidth="1"/>
    <col min="12550" max="12550" width="11.5703125" style="1" customWidth="1"/>
    <col min="12551" max="12551" width="10.28515625" style="1" customWidth="1"/>
    <col min="12552" max="12552" width="14.7109375" style="1" customWidth="1"/>
    <col min="12553" max="12554" width="0" style="1" hidden="1" customWidth="1"/>
    <col min="12555" max="12557" width="9.140625" style="1" customWidth="1"/>
    <col min="12558" max="12558" width="14.7109375" style="1" customWidth="1"/>
    <col min="12559" max="12564" width="0" style="1" hidden="1" customWidth="1"/>
    <col min="12565" max="12800" width="9.140625" style="1"/>
    <col min="12801" max="12801" width="5.28515625" style="1" customWidth="1"/>
    <col min="12802" max="12802" width="62.42578125" style="1" customWidth="1"/>
    <col min="12803" max="12803" width="10" style="1" customWidth="1"/>
    <col min="12804" max="12804" width="9.28515625" style="1" customWidth="1"/>
    <col min="12805" max="12805" width="10.42578125" style="1" customWidth="1"/>
    <col min="12806" max="12806" width="11.5703125" style="1" customWidth="1"/>
    <col min="12807" max="12807" width="10.28515625" style="1" customWidth="1"/>
    <col min="12808" max="12808" width="14.7109375" style="1" customWidth="1"/>
    <col min="12809" max="12810" width="0" style="1" hidden="1" customWidth="1"/>
    <col min="12811" max="12813" width="9.140625" style="1" customWidth="1"/>
    <col min="12814" max="12814" width="14.7109375" style="1" customWidth="1"/>
    <col min="12815" max="12820" width="0" style="1" hidden="1" customWidth="1"/>
    <col min="12821" max="13056" width="9.140625" style="1"/>
    <col min="13057" max="13057" width="5.28515625" style="1" customWidth="1"/>
    <col min="13058" max="13058" width="62.42578125" style="1" customWidth="1"/>
    <col min="13059" max="13059" width="10" style="1" customWidth="1"/>
    <col min="13060" max="13060" width="9.28515625" style="1" customWidth="1"/>
    <col min="13061" max="13061" width="10.42578125" style="1" customWidth="1"/>
    <col min="13062" max="13062" width="11.5703125" style="1" customWidth="1"/>
    <col min="13063" max="13063" width="10.28515625" style="1" customWidth="1"/>
    <col min="13064" max="13064" width="14.7109375" style="1" customWidth="1"/>
    <col min="13065" max="13066" width="0" style="1" hidden="1" customWidth="1"/>
    <col min="13067" max="13069" width="9.140625" style="1" customWidth="1"/>
    <col min="13070" max="13070" width="14.7109375" style="1" customWidth="1"/>
    <col min="13071" max="13076" width="0" style="1" hidden="1" customWidth="1"/>
    <col min="13077" max="13312" width="9.140625" style="1"/>
    <col min="13313" max="13313" width="5.28515625" style="1" customWidth="1"/>
    <col min="13314" max="13314" width="62.42578125" style="1" customWidth="1"/>
    <col min="13315" max="13315" width="10" style="1" customWidth="1"/>
    <col min="13316" max="13316" width="9.28515625" style="1" customWidth="1"/>
    <col min="13317" max="13317" width="10.42578125" style="1" customWidth="1"/>
    <col min="13318" max="13318" width="11.5703125" style="1" customWidth="1"/>
    <col min="13319" max="13319" width="10.28515625" style="1" customWidth="1"/>
    <col min="13320" max="13320" width="14.7109375" style="1" customWidth="1"/>
    <col min="13321" max="13322" width="0" style="1" hidden="1" customWidth="1"/>
    <col min="13323" max="13325" width="9.140625" style="1" customWidth="1"/>
    <col min="13326" max="13326" width="14.7109375" style="1" customWidth="1"/>
    <col min="13327" max="13332" width="0" style="1" hidden="1" customWidth="1"/>
    <col min="13333" max="13568" width="9.140625" style="1"/>
    <col min="13569" max="13569" width="5.28515625" style="1" customWidth="1"/>
    <col min="13570" max="13570" width="62.42578125" style="1" customWidth="1"/>
    <col min="13571" max="13571" width="10" style="1" customWidth="1"/>
    <col min="13572" max="13572" width="9.28515625" style="1" customWidth="1"/>
    <col min="13573" max="13573" width="10.42578125" style="1" customWidth="1"/>
    <col min="13574" max="13574" width="11.5703125" style="1" customWidth="1"/>
    <col min="13575" max="13575" width="10.28515625" style="1" customWidth="1"/>
    <col min="13576" max="13576" width="14.7109375" style="1" customWidth="1"/>
    <col min="13577" max="13578" width="0" style="1" hidden="1" customWidth="1"/>
    <col min="13579" max="13581" width="9.140625" style="1" customWidth="1"/>
    <col min="13582" max="13582" width="14.7109375" style="1" customWidth="1"/>
    <col min="13583" max="13588" width="0" style="1" hidden="1" customWidth="1"/>
    <col min="13589" max="13824" width="9.140625" style="1"/>
    <col min="13825" max="13825" width="5.28515625" style="1" customWidth="1"/>
    <col min="13826" max="13826" width="62.42578125" style="1" customWidth="1"/>
    <col min="13827" max="13827" width="10" style="1" customWidth="1"/>
    <col min="13828" max="13828" width="9.28515625" style="1" customWidth="1"/>
    <col min="13829" max="13829" width="10.42578125" style="1" customWidth="1"/>
    <col min="13830" max="13830" width="11.5703125" style="1" customWidth="1"/>
    <col min="13831" max="13831" width="10.28515625" style="1" customWidth="1"/>
    <col min="13832" max="13832" width="14.7109375" style="1" customWidth="1"/>
    <col min="13833" max="13834" width="0" style="1" hidden="1" customWidth="1"/>
    <col min="13835" max="13837" width="9.140625" style="1" customWidth="1"/>
    <col min="13838" max="13838" width="14.7109375" style="1" customWidth="1"/>
    <col min="13839" max="13844" width="0" style="1" hidden="1" customWidth="1"/>
    <col min="13845" max="14080" width="9.140625" style="1"/>
    <col min="14081" max="14081" width="5.28515625" style="1" customWidth="1"/>
    <col min="14082" max="14082" width="62.42578125" style="1" customWidth="1"/>
    <col min="14083" max="14083" width="10" style="1" customWidth="1"/>
    <col min="14084" max="14084" width="9.28515625" style="1" customWidth="1"/>
    <col min="14085" max="14085" width="10.42578125" style="1" customWidth="1"/>
    <col min="14086" max="14086" width="11.5703125" style="1" customWidth="1"/>
    <col min="14087" max="14087" width="10.28515625" style="1" customWidth="1"/>
    <col min="14088" max="14088" width="14.7109375" style="1" customWidth="1"/>
    <col min="14089" max="14090" width="0" style="1" hidden="1" customWidth="1"/>
    <col min="14091" max="14093" width="9.140625" style="1" customWidth="1"/>
    <col min="14094" max="14094" width="14.7109375" style="1" customWidth="1"/>
    <col min="14095" max="14100" width="0" style="1" hidden="1" customWidth="1"/>
    <col min="14101" max="14336" width="9.140625" style="1"/>
    <col min="14337" max="14337" width="5.28515625" style="1" customWidth="1"/>
    <col min="14338" max="14338" width="62.42578125" style="1" customWidth="1"/>
    <col min="14339" max="14339" width="10" style="1" customWidth="1"/>
    <col min="14340" max="14340" width="9.28515625" style="1" customWidth="1"/>
    <col min="14341" max="14341" width="10.42578125" style="1" customWidth="1"/>
    <col min="14342" max="14342" width="11.5703125" style="1" customWidth="1"/>
    <col min="14343" max="14343" width="10.28515625" style="1" customWidth="1"/>
    <col min="14344" max="14344" width="14.7109375" style="1" customWidth="1"/>
    <col min="14345" max="14346" width="0" style="1" hidden="1" customWidth="1"/>
    <col min="14347" max="14349" width="9.140625" style="1" customWidth="1"/>
    <col min="14350" max="14350" width="14.7109375" style="1" customWidth="1"/>
    <col min="14351" max="14356" width="0" style="1" hidden="1" customWidth="1"/>
    <col min="14357" max="14592" width="9.140625" style="1"/>
    <col min="14593" max="14593" width="5.28515625" style="1" customWidth="1"/>
    <col min="14594" max="14594" width="62.42578125" style="1" customWidth="1"/>
    <col min="14595" max="14595" width="10" style="1" customWidth="1"/>
    <col min="14596" max="14596" width="9.28515625" style="1" customWidth="1"/>
    <col min="14597" max="14597" width="10.42578125" style="1" customWidth="1"/>
    <col min="14598" max="14598" width="11.5703125" style="1" customWidth="1"/>
    <col min="14599" max="14599" width="10.28515625" style="1" customWidth="1"/>
    <col min="14600" max="14600" width="14.7109375" style="1" customWidth="1"/>
    <col min="14601" max="14602" width="0" style="1" hidden="1" customWidth="1"/>
    <col min="14603" max="14605" width="9.140625" style="1" customWidth="1"/>
    <col min="14606" max="14606" width="14.7109375" style="1" customWidth="1"/>
    <col min="14607" max="14612" width="0" style="1" hidden="1" customWidth="1"/>
    <col min="14613" max="14848" width="9.140625" style="1"/>
    <col min="14849" max="14849" width="5.28515625" style="1" customWidth="1"/>
    <col min="14850" max="14850" width="62.42578125" style="1" customWidth="1"/>
    <col min="14851" max="14851" width="10" style="1" customWidth="1"/>
    <col min="14852" max="14852" width="9.28515625" style="1" customWidth="1"/>
    <col min="14853" max="14853" width="10.42578125" style="1" customWidth="1"/>
    <col min="14854" max="14854" width="11.5703125" style="1" customWidth="1"/>
    <col min="14855" max="14855" width="10.28515625" style="1" customWidth="1"/>
    <col min="14856" max="14856" width="14.7109375" style="1" customWidth="1"/>
    <col min="14857" max="14858" width="0" style="1" hidden="1" customWidth="1"/>
    <col min="14859" max="14861" width="9.140625" style="1" customWidth="1"/>
    <col min="14862" max="14862" width="14.7109375" style="1" customWidth="1"/>
    <col min="14863" max="14868" width="0" style="1" hidden="1" customWidth="1"/>
    <col min="14869" max="15104" width="9.140625" style="1"/>
    <col min="15105" max="15105" width="5.28515625" style="1" customWidth="1"/>
    <col min="15106" max="15106" width="62.42578125" style="1" customWidth="1"/>
    <col min="15107" max="15107" width="10" style="1" customWidth="1"/>
    <col min="15108" max="15108" width="9.28515625" style="1" customWidth="1"/>
    <col min="15109" max="15109" width="10.42578125" style="1" customWidth="1"/>
    <col min="15110" max="15110" width="11.5703125" style="1" customWidth="1"/>
    <col min="15111" max="15111" width="10.28515625" style="1" customWidth="1"/>
    <col min="15112" max="15112" width="14.7109375" style="1" customWidth="1"/>
    <col min="15113" max="15114" width="0" style="1" hidden="1" customWidth="1"/>
    <col min="15115" max="15117" width="9.140625" style="1" customWidth="1"/>
    <col min="15118" max="15118" width="14.7109375" style="1" customWidth="1"/>
    <col min="15119" max="15124" width="0" style="1" hidden="1" customWidth="1"/>
    <col min="15125" max="15360" width="9.140625" style="1"/>
    <col min="15361" max="15361" width="5.28515625" style="1" customWidth="1"/>
    <col min="15362" max="15362" width="62.42578125" style="1" customWidth="1"/>
    <col min="15363" max="15363" width="10" style="1" customWidth="1"/>
    <col min="15364" max="15364" width="9.28515625" style="1" customWidth="1"/>
    <col min="15365" max="15365" width="10.42578125" style="1" customWidth="1"/>
    <col min="15366" max="15366" width="11.5703125" style="1" customWidth="1"/>
    <col min="15367" max="15367" width="10.28515625" style="1" customWidth="1"/>
    <col min="15368" max="15368" width="14.7109375" style="1" customWidth="1"/>
    <col min="15369" max="15370" width="0" style="1" hidden="1" customWidth="1"/>
    <col min="15371" max="15373" width="9.140625" style="1" customWidth="1"/>
    <col min="15374" max="15374" width="14.7109375" style="1" customWidth="1"/>
    <col min="15375" max="15380" width="0" style="1" hidden="1" customWidth="1"/>
    <col min="15381" max="15616" width="9.140625" style="1"/>
    <col min="15617" max="15617" width="5.28515625" style="1" customWidth="1"/>
    <col min="15618" max="15618" width="62.42578125" style="1" customWidth="1"/>
    <col min="15619" max="15619" width="10" style="1" customWidth="1"/>
    <col min="15620" max="15620" width="9.28515625" style="1" customWidth="1"/>
    <col min="15621" max="15621" width="10.42578125" style="1" customWidth="1"/>
    <col min="15622" max="15622" width="11.5703125" style="1" customWidth="1"/>
    <col min="15623" max="15623" width="10.28515625" style="1" customWidth="1"/>
    <col min="15624" max="15624" width="14.7109375" style="1" customWidth="1"/>
    <col min="15625" max="15626" width="0" style="1" hidden="1" customWidth="1"/>
    <col min="15627" max="15629" width="9.140625" style="1" customWidth="1"/>
    <col min="15630" max="15630" width="14.7109375" style="1" customWidth="1"/>
    <col min="15631" max="15636" width="0" style="1" hidden="1" customWidth="1"/>
    <col min="15637" max="15872" width="9.140625" style="1"/>
    <col min="15873" max="15873" width="5.28515625" style="1" customWidth="1"/>
    <col min="15874" max="15874" width="62.42578125" style="1" customWidth="1"/>
    <col min="15875" max="15875" width="10" style="1" customWidth="1"/>
    <col min="15876" max="15876" width="9.28515625" style="1" customWidth="1"/>
    <col min="15877" max="15877" width="10.42578125" style="1" customWidth="1"/>
    <col min="15878" max="15878" width="11.5703125" style="1" customWidth="1"/>
    <col min="15879" max="15879" width="10.28515625" style="1" customWidth="1"/>
    <col min="15880" max="15880" width="14.7109375" style="1" customWidth="1"/>
    <col min="15881" max="15882" width="0" style="1" hidden="1" customWidth="1"/>
    <col min="15883" max="15885" width="9.140625" style="1" customWidth="1"/>
    <col min="15886" max="15886" width="14.7109375" style="1" customWidth="1"/>
    <col min="15887" max="15892" width="0" style="1" hidden="1" customWidth="1"/>
    <col min="15893" max="16128" width="9.140625" style="1"/>
    <col min="16129" max="16129" width="5.28515625" style="1" customWidth="1"/>
    <col min="16130" max="16130" width="62.42578125" style="1" customWidth="1"/>
    <col min="16131" max="16131" width="10" style="1" customWidth="1"/>
    <col min="16132" max="16132" width="9.28515625" style="1" customWidth="1"/>
    <col min="16133" max="16133" width="10.42578125" style="1" customWidth="1"/>
    <col min="16134" max="16134" width="11.5703125" style="1" customWidth="1"/>
    <col min="16135" max="16135" width="10.28515625" style="1" customWidth="1"/>
    <col min="16136" max="16136" width="14.7109375" style="1" customWidth="1"/>
    <col min="16137" max="16138" width="0" style="1" hidden="1" customWidth="1"/>
    <col min="16139" max="16141" width="9.140625" style="1" customWidth="1"/>
    <col min="16142" max="16142" width="14.7109375" style="1" customWidth="1"/>
    <col min="16143" max="16148" width="0" style="1" hidden="1" customWidth="1"/>
    <col min="16149" max="16384" width="9.140625" style="1"/>
  </cols>
  <sheetData>
    <row r="1" spans="1:18" ht="15.75" x14ac:dyDescent="0.25">
      <c r="E1" s="934"/>
      <c r="F1" s="934"/>
      <c r="G1" s="934"/>
      <c r="H1" s="871" t="s">
        <v>444</v>
      </c>
      <c r="I1" s="261"/>
      <c r="J1" s="261"/>
      <c r="K1" s="261"/>
      <c r="L1" s="261"/>
      <c r="M1" s="261"/>
      <c r="O1" s="261"/>
      <c r="P1" s="261"/>
      <c r="Q1" s="261"/>
      <c r="R1" s="261"/>
    </row>
    <row r="2" spans="1:18" ht="15.75" x14ac:dyDescent="0.25">
      <c r="E2" s="261"/>
      <c r="F2" s="261"/>
      <c r="G2" s="261"/>
      <c r="H2" s="871" t="s">
        <v>443</v>
      </c>
      <c r="I2" s="261"/>
      <c r="J2" s="261"/>
      <c r="K2" s="261"/>
      <c r="L2" s="261"/>
      <c r="M2" s="261"/>
      <c r="P2" s="261"/>
      <c r="Q2" s="261"/>
      <c r="R2" s="261"/>
    </row>
    <row r="3" spans="1:18" ht="15.75" x14ac:dyDescent="0.25">
      <c r="E3" s="261"/>
      <c r="F3" s="261"/>
      <c r="G3" s="261"/>
      <c r="H3" s="871" t="s">
        <v>442</v>
      </c>
      <c r="I3" s="261"/>
      <c r="J3" s="261"/>
      <c r="K3" s="261"/>
      <c r="L3" s="261"/>
      <c r="M3" s="261"/>
      <c r="O3" s="261"/>
      <c r="P3" s="261"/>
      <c r="Q3" s="261"/>
      <c r="R3" s="261"/>
    </row>
    <row r="4" spans="1:18" ht="15.75" x14ac:dyDescent="0.25">
      <c r="E4" s="261"/>
      <c r="F4" s="261"/>
      <c r="G4" s="261"/>
      <c r="H4" s="871" t="s">
        <v>441</v>
      </c>
      <c r="I4" s="261"/>
      <c r="J4" s="261"/>
      <c r="K4" s="261"/>
      <c r="L4" s="261"/>
      <c r="M4" s="261"/>
      <c r="O4" s="261"/>
      <c r="P4" s="261"/>
      <c r="Q4" s="261"/>
      <c r="R4" s="261"/>
    </row>
    <row r="5" spans="1:18" ht="15.75" x14ac:dyDescent="0.2">
      <c r="E5" s="332"/>
      <c r="F5" s="332"/>
      <c r="G5" s="332"/>
      <c r="H5" s="872" t="s">
        <v>894</v>
      </c>
      <c r="I5" s="332"/>
      <c r="J5" s="332"/>
      <c r="K5" s="332"/>
      <c r="L5" s="332"/>
      <c r="M5" s="332"/>
      <c r="O5" s="331" t="s">
        <v>606</v>
      </c>
      <c r="Q5" s="330"/>
      <c r="R5" s="330"/>
    </row>
    <row r="6" spans="1:18" ht="15.75" x14ac:dyDescent="0.25">
      <c r="I6" s="4"/>
      <c r="J6" s="4"/>
      <c r="K6" s="4"/>
      <c r="L6" s="4"/>
      <c r="M6" s="263"/>
      <c r="O6" s="770"/>
      <c r="P6" s="770"/>
      <c r="Q6" s="770"/>
      <c r="R6" s="770"/>
    </row>
    <row r="7" spans="1:18" ht="15.75" hidden="1" x14ac:dyDescent="0.25">
      <c r="E7" s="254"/>
      <c r="F7" s="254"/>
      <c r="G7" s="254"/>
      <c r="H7" s="771" t="s">
        <v>439</v>
      </c>
      <c r="I7" s="4"/>
      <c r="J7" s="254"/>
      <c r="K7" s="254"/>
      <c r="L7" s="254"/>
      <c r="M7" s="771"/>
      <c r="O7" s="770"/>
      <c r="P7" s="770"/>
      <c r="Q7" s="770"/>
      <c r="R7" s="770"/>
    </row>
    <row r="8" spans="1:18" ht="15.75" hidden="1" x14ac:dyDescent="0.25">
      <c r="E8" s="254"/>
      <c r="F8" s="254"/>
      <c r="G8" s="254"/>
      <c r="H8" s="328"/>
      <c r="I8" s="4"/>
      <c r="J8" s="254"/>
      <c r="K8" s="254"/>
      <c r="L8" s="254"/>
      <c r="M8" s="328"/>
      <c r="P8" s="770"/>
      <c r="Q8" s="770"/>
    </row>
    <row r="9" spans="1:18" ht="15.75" hidden="1" x14ac:dyDescent="0.25">
      <c r="E9" s="254"/>
      <c r="F9" s="254"/>
      <c r="G9" s="254"/>
      <c r="H9" s="771" t="s">
        <v>843</v>
      </c>
      <c r="I9" s="4"/>
      <c r="J9" s="254"/>
      <c r="K9" s="254"/>
      <c r="L9" s="254"/>
      <c r="M9" s="771"/>
      <c r="O9" s="770"/>
      <c r="P9" s="770"/>
      <c r="Q9" s="770"/>
      <c r="R9" s="770"/>
    </row>
    <row r="10" spans="1:18" ht="15.75" hidden="1" x14ac:dyDescent="0.25">
      <c r="H10" s="334"/>
      <c r="I10" s="335">
        <v>73707.5</v>
      </c>
      <c r="J10" s="4"/>
      <c r="K10" s="4"/>
      <c r="L10" s="4"/>
      <c r="M10" s="263"/>
      <c r="N10" s="334"/>
      <c r="O10" s="770"/>
      <c r="P10" s="770"/>
      <c r="Q10" s="770"/>
    </row>
    <row r="11" spans="1:18" x14ac:dyDescent="0.2">
      <c r="G11" s="336"/>
      <c r="H11" s="337"/>
      <c r="I11" s="338">
        <v>3685.4</v>
      </c>
      <c r="N11" s="337"/>
    </row>
    <row r="12" spans="1:18" ht="15.75" x14ac:dyDescent="0.2">
      <c r="B12" s="1241"/>
      <c r="C12" s="1241"/>
      <c r="D12" s="1241"/>
      <c r="E12" s="1241"/>
      <c r="F12" s="1241"/>
      <c r="G12" s="1241"/>
      <c r="H12" s="1241"/>
      <c r="I12" s="339" t="e">
        <f>I10-I11-#REF!</f>
        <v>#REF!</v>
      </c>
      <c r="N12" s="1"/>
    </row>
    <row r="13" spans="1:18" ht="15.6" customHeight="1" x14ac:dyDescent="0.2">
      <c r="A13" s="1242" t="s">
        <v>603</v>
      </c>
      <c r="B13" s="1242"/>
      <c r="C13" s="1242"/>
      <c r="D13" s="1242"/>
      <c r="E13" s="1242"/>
      <c r="F13" s="1242"/>
      <c r="G13" s="1242"/>
      <c r="H13" s="1242"/>
      <c r="I13" s="1"/>
      <c r="N13" s="1"/>
    </row>
    <row r="14" spans="1:18" ht="15.6" customHeight="1" x14ac:dyDescent="0.2">
      <c r="A14" s="1242" t="s">
        <v>602</v>
      </c>
      <c r="B14" s="1242"/>
      <c r="C14" s="1242"/>
      <c r="D14" s="1242"/>
      <c r="E14" s="1242"/>
      <c r="F14" s="1242"/>
      <c r="G14" s="1242"/>
      <c r="H14" s="1242"/>
      <c r="I14" s="1"/>
      <c r="N14" s="1"/>
    </row>
    <row r="15" spans="1:18" ht="15" customHeight="1" x14ac:dyDescent="0.2">
      <c r="A15" s="1242" t="s">
        <v>836</v>
      </c>
      <c r="B15" s="1242"/>
      <c r="C15" s="1242"/>
      <c r="D15" s="1242"/>
      <c r="E15" s="1242"/>
      <c r="F15" s="1242"/>
      <c r="G15" s="1242"/>
      <c r="H15" s="1242"/>
      <c r="I15" s="1"/>
      <c r="N15" s="1"/>
    </row>
    <row r="16" spans="1:18" ht="16.5" thickBot="1" x14ac:dyDescent="0.3">
      <c r="A16" s="319"/>
      <c r="B16" s="236"/>
      <c r="C16" s="235"/>
      <c r="D16" s="234"/>
      <c r="E16" s="234"/>
      <c r="F16" s="234"/>
      <c r="G16" s="234"/>
      <c r="H16" s="1294" t="s">
        <v>818</v>
      </c>
      <c r="I16" s="318"/>
      <c r="N16" s="318"/>
    </row>
    <row r="17" spans="1:10" ht="21.75" thickBot="1" x14ac:dyDescent="0.25">
      <c r="A17" s="1295" t="s">
        <v>600</v>
      </c>
      <c r="B17" s="1296" t="s">
        <v>315</v>
      </c>
      <c r="C17" s="1297" t="s">
        <v>599</v>
      </c>
      <c r="D17" s="1298" t="s">
        <v>598</v>
      </c>
      <c r="E17" s="1298" t="s">
        <v>597</v>
      </c>
      <c r="F17" s="1298" t="s">
        <v>596</v>
      </c>
      <c r="G17" s="1298" t="s">
        <v>595</v>
      </c>
      <c r="H17" s="1299" t="s">
        <v>592</v>
      </c>
      <c r="I17" s="758" t="s">
        <v>593</v>
      </c>
      <c r="J17" s="317" t="s">
        <v>592</v>
      </c>
    </row>
    <row r="18" spans="1:10" ht="13.5" thickBot="1" x14ac:dyDescent="0.25">
      <c r="A18" s="1300"/>
      <c r="B18" s="1301" t="s">
        <v>607</v>
      </c>
      <c r="C18" s="1302"/>
      <c r="D18" s="1303"/>
      <c r="E18" s="1303"/>
      <c r="F18" s="1303"/>
      <c r="G18" s="1303"/>
      <c r="H18" s="1392">
        <f>H20</f>
        <v>102626.07399999998</v>
      </c>
      <c r="I18" s="759">
        <f>I19+I53+I329</f>
        <v>78942.399999999994</v>
      </c>
      <c r="J18" s="316">
        <f>J19+J53+J329</f>
        <v>79872.899999999994</v>
      </c>
    </row>
    <row r="19" spans="1:10" ht="21.75" hidden="1" thickBot="1" x14ac:dyDescent="0.25">
      <c r="A19" s="1304">
        <v>1</v>
      </c>
      <c r="B19" s="1305" t="s">
        <v>590</v>
      </c>
      <c r="C19" s="1298" t="s">
        <v>423</v>
      </c>
      <c r="D19" s="1298"/>
      <c r="E19" s="1298"/>
      <c r="F19" s="1298"/>
      <c r="G19" s="1298"/>
      <c r="H19" s="1393">
        <f>H21</f>
        <v>22654.674999999999</v>
      </c>
      <c r="I19" s="760">
        <f>I21</f>
        <v>2531.0699999999997</v>
      </c>
      <c r="J19" s="290">
        <f>J21</f>
        <v>2637.06</v>
      </c>
    </row>
    <row r="20" spans="1:10" ht="24.75" thickBot="1" x14ac:dyDescent="0.25">
      <c r="A20" s="1304">
        <v>1</v>
      </c>
      <c r="B20" s="1381" t="s">
        <v>573</v>
      </c>
      <c r="C20" s="1298" t="s">
        <v>423</v>
      </c>
      <c r="D20" s="1298"/>
      <c r="E20" s="1298"/>
      <c r="F20" s="1298"/>
      <c r="G20" s="1298"/>
      <c r="H20" s="1393">
        <f>H21+H115+H141+H190+H246+H256++H277+H295+H107</f>
        <v>102626.07399999998</v>
      </c>
      <c r="I20" s="760">
        <f>I21+I90+I116+I165+I221+I232+I252+I267+I82</f>
        <v>44063.945</v>
      </c>
      <c r="J20" s="291">
        <f>J21+J90+J116+J165+J221+J232+J252+J267+J82</f>
        <v>42129.229999999996</v>
      </c>
    </row>
    <row r="21" spans="1:10" x14ac:dyDescent="0.2">
      <c r="A21" s="1308"/>
      <c r="B21" s="1382" t="s">
        <v>424</v>
      </c>
      <c r="C21" s="1310"/>
      <c r="D21" s="1311" t="s">
        <v>448</v>
      </c>
      <c r="E21" s="1311" t="s">
        <v>451</v>
      </c>
      <c r="F21" s="1311"/>
      <c r="G21" s="1311"/>
      <c r="H21" s="1394">
        <f>H28+H36+H55+H72+H84+H90</f>
        <v>22654.674999999999</v>
      </c>
      <c r="I21" s="761">
        <f>I22+I36+I47</f>
        <v>2531.0699999999997</v>
      </c>
      <c r="J21" s="285">
        <f>J22+J36+J47</f>
        <v>2637.06</v>
      </c>
    </row>
    <row r="22" spans="1:10" ht="21" hidden="1" x14ac:dyDescent="0.2">
      <c r="A22" s="754"/>
      <c r="B22" s="686" t="s">
        <v>589</v>
      </c>
      <c r="C22" s="1313"/>
      <c r="D22" s="345" t="s">
        <v>448</v>
      </c>
      <c r="E22" s="345" t="s">
        <v>480</v>
      </c>
      <c r="F22" s="345"/>
      <c r="G22" s="345"/>
      <c r="H22" s="1395"/>
      <c r="I22" s="762">
        <f t="shared" ref="I22:J26" si="0">I23</f>
        <v>0</v>
      </c>
      <c r="J22" s="314">
        <f t="shared" si="0"/>
        <v>0</v>
      </c>
    </row>
    <row r="23" spans="1:10" ht="22.5" hidden="1" x14ac:dyDescent="0.2">
      <c r="A23" s="1315"/>
      <c r="B23" s="687" t="s">
        <v>588</v>
      </c>
      <c r="C23" s="1316"/>
      <c r="D23" s="346" t="s">
        <v>448</v>
      </c>
      <c r="E23" s="346" t="s">
        <v>480</v>
      </c>
      <c r="F23" s="346" t="s">
        <v>157</v>
      </c>
      <c r="G23" s="346"/>
      <c r="H23" s="1396"/>
      <c r="I23" s="763">
        <f t="shared" si="0"/>
        <v>0</v>
      </c>
      <c r="J23" s="312">
        <f t="shared" si="0"/>
        <v>0</v>
      </c>
    </row>
    <row r="24" spans="1:10" ht="22.5" hidden="1" x14ac:dyDescent="0.2">
      <c r="A24" s="754"/>
      <c r="B24" s="687" t="s">
        <v>585</v>
      </c>
      <c r="C24" s="1316"/>
      <c r="D24" s="346" t="s">
        <v>448</v>
      </c>
      <c r="E24" s="346" t="s">
        <v>480</v>
      </c>
      <c r="F24" s="346" t="s">
        <v>587</v>
      </c>
      <c r="G24" s="346"/>
      <c r="H24" s="1396"/>
      <c r="I24" s="763">
        <f t="shared" si="0"/>
        <v>0</v>
      </c>
      <c r="J24" s="312">
        <f t="shared" si="0"/>
        <v>0</v>
      </c>
    </row>
    <row r="25" spans="1:10" hidden="1" x14ac:dyDescent="0.2">
      <c r="A25" s="754"/>
      <c r="B25" s="687" t="s">
        <v>571</v>
      </c>
      <c r="C25" s="1316"/>
      <c r="D25" s="346" t="s">
        <v>584</v>
      </c>
      <c r="E25" s="346" t="s">
        <v>583</v>
      </c>
      <c r="F25" s="346" t="s">
        <v>586</v>
      </c>
      <c r="G25" s="346"/>
      <c r="H25" s="1396"/>
      <c r="I25" s="763">
        <f t="shared" si="0"/>
        <v>0</v>
      </c>
      <c r="J25" s="312">
        <f t="shared" si="0"/>
        <v>0</v>
      </c>
    </row>
    <row r="26" spans="1:10" ht="22.5" hidden="1" x14ac:dyDescent="0.2">
      <c r="A26" s="754"/>
      <c r="B26" s="687" t="s">
        <v>585</v>
      </c>
      <c r="C26" s="1316"/>
      <c r="D26" s="346" t="s">
        <v>584</v>
      </c>
      <c r="E26" s="346" t="s">
        <v>583</v>
      </c>
      <c r="F26" s="346" t="s">
        <v>582</v>
      </c>
      <c r="G26" s="346"/>
      <c r="H26" s="1396"/>
      <c r="I26" s="763">
        <f t="shared" si="0"/>
        <v>0</v>
      </c>
      <c r="J26" s="312">
        <f t="shared" si="0"/>
        <v>0</v>
      </c>
    </row>
    <row r="27" spans="1:10" hidden="1" x14ac:dyDescent="0.2">
      <c r="A27" s="754"/>
      <c r="B27" s="1318" t="s">
        <v>560</v>
      </c>
      <c r="C27" s="1319"/>
      <c r="D27" s="346" t="s">
        <v>448</v>
      </c>
      <c r="E27" s="346" t="s">
        <v>480</v>
      </c>
      <c r="F27" s="346" t="s">
        <v>582</v>
      </c>
      <c r="G27" s="346" t="s">
        <v>5</v>
      </c>
      <c r="H27" s="1396"/>
      <c r="I27" s="763"/>
      <c r="J27" s="312"/>
    </row>
    <row r="28" spans="1:10" ht="24" x14ac:dyDescent="0.2">
      <c r="A28" s="754"/>
      <c r="B28" s="1383" t="s">
        <v>589</v>
      </c>
      <c r="C28" s="1319"/>
      <c r="D28" s="345" t="s">
        <v>448</v>
      </c>
      <c r="E28" s="345" t="s">
        <v>480</v>
      </c>
      <c r="F28" s="346"/>
      <c r="G28" s="346"/>
      <c r="H28" s="1395">
        <f>H29</f>
        <v>1627.578</v>
      </c>
      <c r="I28" s="763"/>
      <c r="J28" s="312"/>
    </row>
    <row r="29" spans="1:10" ht="24.75" customHeight="1" x14ac:dyDescent="0.2">
      <c r="A29" s="754"/>
      <c r="B29" s="687" t="s">
        <v>861</v>
      </c>
      <c r="C29" s="1319"/>
      <c r="D29" s="346" t="s">
        <v>448</v>
      </c>
      <c r="E29" s="346" t="s">
        <v>480</v>
      </c>
      <c r="F29" s="346" t="s">
        <v>157</v>
      </c>
      <c r="G29" s="346"/>
      <c r="H29" s="1396">
        <f>H30</f>
        <v>1627.578</v>
      </c>
      <c r="I29" s="763"/>
      <c r="J29" s="312"/>
    </row>
    <row r="30" spans="1:10" ht="22.5" x14ac:dyDescent="0.2">
      <c r="A30" s="754"/>
      <c r="B30" s="687" t="s">
        <v>862</v>
      </c>
      <c r="C30" s="1319"/>
      <c r="D30" s="346" t="s">
        <v>448</v>
      </c>
      <c r="E30" s="346" t="s">
        <v>480</v>
      </c>
      <c r="F30" s="346" t="s">
        <v>587</v>
      </c>
      <c r="G30" s="346"/>
      <c r="H30" s="1396">
        <f>H31</f>
        <v>1627.578</v>
      </c>
      <c r="I30" s="763"/>
      <c r="J30" s="312"/>
    </row>
    <row r="31" spans="1:10" x14ac:dyDescent="0.2">
      <c r="A31" s="754"/>
      <c r="B31" s="687" t="s">
        <v>571</v>
      </c>
      <c r="C31" s="1319"/>
      <c r="D31" s="346" t="s">
        <v>448</v>
      </c>
      <c r="E31" s="346" t="s">
        <v>480</v>
      </c>
      <c r="F31" s="346" t="s">
        <v>586</v>
      </c>
      <c r="G31" s="346"/>
      <c r="H31" s="1396">
        <f>H32</f>
        <v>1627.578</v>
      </c>
      <c r="I31" s="763"/>
      <c r="J31" s="312"/>
    </row>
    <row r="32" spans="1:10" ht="22.5" x14ac:dyDescent="0.2">
      <c r="A32" s="754"/>
      <c r="B32" s="687" t="s">
        <v>862</v>
      </c>
      <c r="C32" s="1319"/>
      <c r="D32" s="346" t="s">
        <v>448</v>
      </c>
      <c r="E32" s="346" t="s">
        <v>480</v>
      </c>
      <c r="F32" s="346" t="s">
        <v>582</v>
      </c>
      <c r="G32" s="346"/>
      <c r="H32" s="1396">
        <f>H33</f>
        <v>1627.578</v>
      </c>
      <c r="I32" s="763"/>
      <c r="J32" s="312"/>
    </row>
    <row r="33" spans="1:11" x14ac:dyDescent="0.2">
      <c r="A33" s="754"/>
      <c r="B33" s="1320" t="s">
        <v>560</v>
      </c>
      <c r="C33" s="1319"/>
      <c r="D33" s="346" t="s">
        <v>448</v>
      </c>
      <c r="E33" s="346" t="s">
        <v>480</v>
      </c>
      <c r="F33" s="346" t="s">
        <v>582</v>
      </c>
      <c r="G33" s="346" t="s">
        <v>5</v>
      </c>
      <c r="H33" s="1396">
        <v>1627.578</v>
      </c>
      <c r="I33" s="763"/>
      <c r="J33" s="312"/>
    </row>
    <row r="34" spans="1:11" hidden="1" x14ac:dyDescent="0.2">
      <c r="A34" s="754"/>
      <c r="B34" s="1318"/>
      <c r="C34" s="1319"/>
      <c r="D34" s="346"/>
      <c r="E34" s="346"/>
      <c r="F34" s="346"/>
      <c r="G34" s="346"/>
      <c r="H34" s="1396"/>
      <c r="I34" s="763"/>
      <c r="J34" s="312"/>
    </row>
    <row r="35" spans="1:11" hidden="1" x14ac:dyDescent="0.2">
      <c r="A35" s="754"/>
      <c r="B35" s="1318"/>
      <c r="C35" s="1319"/>
      <c r="D35" s="346"/>
      <c r="E35" s="346"/>
      <c r="F35" s="346"/>
      <c r="G35" s="346"/>
      <c r="H35" s="1396"/>
      <c r="I35" s="763"/>
      <c r="J35" s="312"/>
    </row>
    <row r="36" spans="1:11" ht="36" x14ac:dyDescent="0.2">
      <c r="A36" s="754"/>
      <c r="B36" s="1383" t="s">
        <v>581</v>
      </c>
      <c r="C36" s="1313"/>
      <c r="D36" s="345" t="s">
        <v>448</v>
      </c>
      <c r="E36" s="345" t="s">
        <v>487</v>
      </c>
      <c r="F36" s="345"/>
      <c r="G36" s="345"/>
      <c r="H36" s="1395">
        <f>H37</f>
        <v>2151.9859999999999</v>
      </c>
      <c r="I36" s="762">
        <f>I37</f>
        <v>2531.0699999999997</v>
      </c>
      <c r="J36" s="314">
        <f>J37</f>
        <v>2637.06</v>
      </c>
    </row>
    <row r="37" spans="1:11" ht="26.25" customHeight="1" x14ac:dyDescent="0.2">
      <c r="A37" s="1315"/>
      <c r="B37" s="687" t="s">
        <v>577</v>
      </c>
      <c r="C37" s="1316"/>
      <c r="D37" s="346" t="s">
        <v>448</v>
      </c>
      <c r="E37" s="346" t="s">
        <v>487</v>
      </c>
      <c r="F37" s="346" t="s">
        <v>157</v>
      </c>
      <c r="G37" s="346"/>
      <c r="H37" s="1396">
        <f>H38+H43</f>
        <v>2151.9859999999999</v>
      </c>
      <c r="I37" s="763">
        <f>I38+I43</f>
        <v>2531.0699999999997</v>
      </c>
      <c r="J37" s="312">
        <f>J38+J43</f>
        <v>2637.06</v>
      </c>
    </row>
    <row r="38" spans="1:11" ht="27" customHeight="1" x14ac:dyDescent="0.2">
      <c r="A38" s="754"/>
      <c r="B38" s="687" t="s">
        <v>580</v>
      </c>
      <c r="C38" s="1316"/>
      <c r="D38" s="346" t="s">
        <v>448</v>
      </c>
      <c r="E38" s="346" t="s">
        <v>487</v>
      </c>
      <c r="F38" s="346" t="s">
        <v>155</v>
      </c>
      <c r="G38" s="346"/>
      <c r="H38" s="1396">
        <f t="shared" ref="H38:J39" si="1">H39</f>
        <v>2151.9859999999999</v>
      </c>
      <c r="I38" s="763">
        <f t="shared" si="1"/>
        <v>1871.5079999999998</v>
      </c>
      <c r="J38" s="312">
        <f t="shared" si="1"/>
        <v>1911.5409999999999</v>
      </c>
    </row>
    <row r="39" spans="1:11" x14ac:dyDescent="0.2">
      <c r="A39" s="754"/>
      <c r="B39" s="687" t="s">
        <v>571</v>
      </c>
      <c r="C39" s="1316"/>
      <c r="D39" s="346" t="s">
        <v>448</v>
      </c>
      <c r="E39" s="346" t="s">
        <v>487</v>
      </c>
      <c r="F39" s="346" t="s">
        <v>154</v>
      </c>
      <c r="G39" s="346"/>
      <c r="H39" s="1396">
        <f t="shared" si="1"/>
        <v>2151.9859999999999</v>
      </c>
      <c r="I39" s="763">
        <f t="shared" si="1"/>
        <v>1871.5079999999998</v>
      </c>
      <c r="J39" s="312">
        <f t="shared" si="1"/>
        <v>1911.5409999999999</v>
      </c>
    </row>
    <row r="40" spans="1:11" x14ac:dyDescent="0.2">
      <c r="A40" s="754"/>
      <c r="B40" s="687" t="s">
        <v>153</v>
      </c>
      <c r="C40" s="1316"/>
      <c r="D40" s="346" t="s">
        <v>448</v>
      </c>
      <c r="E40" s="346" t="s">
        <v>487</v>
      </c>
      <c r="F40" s="346" t="s">
        <v>152</v>
      </c>
      <c r="G40" s="346"/>
      <c r="H40" s="1396">
        <f>H41+H42</f>
        <v>2151.9859999999999</v>
      </c>
      <c r="I40" s="763">
        <f>I41+I42</f>
        <v>1871.5079999999998</v>
      </c>
      <c r="J40" s="312">
        <f>J41+J42</f>
        <v>1911.5409999999999</v>
      </c>
    </row>
    <row r="41" spans="1:11" x14ac:dyDescent="0.2">
      <c r="A41" s="754"/>
      <c r="B41" s="1318" t="s">
        <v>560</v>
      </c>
      <c r="C41" s="1319"/>
      <c r="D41" s="346" t="s">
        <v>448</v>
      </c>
      <c r="E41" s="346" t="s">
        <v>487</v>
      </c>
      <c r="F41" s="346" t="s">
        <v>152</v>
      </c>
      <c r="G41" s="346" t="s">
        <v>5</v>
      </c>
      <c r="H41" s="1396">
        <v>786.16700000000003</v>
      </c>
      <c r="I41" s="763">
        <v>672.428</v>
      </c>
      <c r="J41" s="311">
        <v>739.67200000000003</v>
      </c>
    </row>
    <row r="42" spans="1:11" ht="23.25" thickBot="1" x14ac:dyDescent="0.25">
      <c r="A42" s="754"/>
      <c r="B42" s="1318" t="s">
        <v>447</v>
      </c>
      <c r="C42" s="1319"/>
      <c r="D42" s="346" t="s">
        <v>448</v>
      </c>
      <c r="E42" s="346" t="s">
        <v>487</v>
      </c>
      <c r="F42" s="346" t="s">
        <v>152</v>
      </c>
      <c r="G42" s="346" t="s">
        <v>1</v>
      </c>
      <c r="H42" s="1397">
        <f>1729.395-330-33.576</f>
        <v>1365.819</v>
      </c>
      <c r="I42" s="763">
        <v>1199.08</v>
      </c>
      <c r="J42" s="311">
        <v>1171.8689999999999</v>
      </c>
      <c r="K42" s="935"/>
    </row>
    <row r="43" spans="1:11" ht="33.75" hidden="1" x14ac:dyDescent="0.2">
      <c r="A43" s="1315"/>
      <c r="B43" s="1321" t="s">
        <v>579</v>
      </c>
      <c r="C43" s="1322"/>
      <c r="D43" s="346" t="s">
        <v>448</v>
      </c>
      <c r="E43" s="346" t="s">
        <v>487</v>
      </c>
      <c r="F43" s="346" t="s">
        <v>117</v>
      </c>
      <c r="G43" s="346"/>
      <c r="H43" s="1396">
        <f t="shared" ref="H43:J45" si="2">H44</f>
        <v>0</v>
      </c>
      <c r="I43" s="763">
        <f t="shared" si="2"/>
        <v>659.56200000000001</v>
      </c>
      <c r="J43" s="312">
        <f t="shared" si="2"/>
        <v>725.51900000000001</v>
      </c>
    </row>
    <row r="44" spans="1:11" hidden="1" x14ac:dyDescent="0.2">
      <c r="A44" s="1315"/>
      <c r="B44" s="1321" t="s">
        <v>571</v>
      </c>
      <c r="C44" s="1322"/>
      <c r="D44" s="346" t="s">
        <v>448</v>
      </c>
      <c r="E44" s="346" t="s">
        <v>487</v>
      </c>
      <c r="F44" s="346" t="s">
        <v>116</v>
      </c>
      <c r="G44" s="346"/>
      <c r="H44" s="1396">
        <f t="shared" si="2"/>
        <v>0</v>
      </c>
      <c r="I44" s="763">
        <f t="shared" si="2"/>
        <v>659.56200000000001</v>
      </c>
      <c r="J44" s="312">
        <f t="shared" si="2"/>
        <v>725.51900000000001</v>
      </c>
    </row>
    <row r="45" spans="1:11" ht="33.75" hidden="1" x14ac:dyDescent="0.2">
      <c r="A45" s="1315"/>
      <c r="B45" s="1321" t="s">
        <v>578</v>
      </c>
      <c r="C45" s="1322"/>
      <c r="D45" s="346" t="s">
        <v>448</v>
      </c>
      <c r="E45" s="346" t="s">
        <v>487</v>
      </c>
      <c r="F45" s="346" t="s">
        <v>113</v>
      </c>
      <c r="G45" s="346"/>
      <c r="H45" s="1396">
        <f t="shared" si="2"/>
        <v>0</v>
      </c>
      <c r="I45" s="763">
        <f t="shared" si="2"/>
        <v>659.56200000000001</v>
      </c>
      <c r="J45" s="312">
        <f t="shared" si="2"/>
        <v>725.51900000000001</v>
      </c>
    </row>
    <row r="46" spans="1:11" hidden="1" x14ac:dyDescent="0.2">
      <c r="A46" s="754"/>
      <c r="B46" s="1318" t="s">
        <v>560</v>
      </c>
      <c r="C46" s="1319"/>
      <c r="D46" s="346" t="s">
        <v>448</v>
      </c>
      <c r="E46" s="346" t="s">
        <v>487</v>
      </c>
      <c r="F46" s="346" t="s">
        <v>113</v>
      </c>
      <c r="G46" s="346" t="s">
        <v>5</v>
      </c>
      <c r="H46" s="1396"/>
      <c r="I46" s="763">
        <v>659.56200000000001</v>
      </c>
      <c r="J46" s="311">
        <v>725.51900000000001</v>
      </c>
    </row>
    <row r="47" spans="1:11" ht="22.5" hidden="1" x14ac:dyDescent="0.2">
      <c r="A47" s="754"/>
      <c r="B47" s="1321" t="s">
        <v>122</v>
      </c>
      <c r="C47" s="1323"/>
      <c r="D47" s="345" t="s">
        <v>448</v>
      </c>
      <c r="E47" s="345" t="s">
        <v>574</v>
      </c>
      <c r="F47" s="345"/>
      <c r="G47" s="345"/>
      <c r="H47" s="1395">
        <f t="shared" ref="H47:J51" si="3">H48</f>
        <v>0</v>
      </c>
      <c r="I47" s="762">
        <f t="shared" si="3"/>
        <v>0</v>
      </c>
      <c r="J47" s="313">
        <f t="shared" si="3"/>
        <v>0</v>
      </c>
    </row>
    <row r="48" spans="1:11" ht="33.75" hidden="1" x14ac:dyDescent="0.2">
      <c r="A48" s="1315"/>
      <c r="B48" s="687" t="s">
        <v>577</v>
      </c>
      <c r="C48" s="1316"/>
      <c r="D48" s="346" t="s">
        <v>448</v>
      </c>
      <c r="E48" s="346" t="s">
        <v>574</v>
      </c>
      <c r="F48" s="346" t="s">
        <v>157</v>
      </c>
      <c r="G48" s="346"/>
      <c r="H48" s="1396">
        <f t="shared" si="3"/>
        <v>0</v>
      </c>
      <c r="I48" s="763">
        <f t="shared" si="3"/>
        <v>0</v>
      </c>
      <c r="J48" s="311">
        <f t="shared" si="3"/>
        <v>0</v>
      </c>
    </row>
    <row r="49" spans="1:11" ht="22.5" hidden="1" x14ac:dyDescent="0.2">
      <c r="A49" s="754"/>
      <c r="B49" s="687" t="s">
        <v>576</v>
      </c>
      <c r="C49" s="1316"/>
      <c r="D49" s="346" t="s">
        <v>448</v>
      </c>
      <c r="E49" s="346" t="s">
        <v>574</v>
      </c>
      <c r="F49" s="346" t="s">
        <v>155</v>
      </c>
      <c r="G49" s="346"/>
      <c r="H49" s="1396">
        <f t="shared" si="3"/>
        <v>0</v>
      </c>
      <c r="I49" s="763">
        <f t="shared" si="3"/>
        <v>0</v>
      </c>
      <c r="J49" s="311">
        <f t="shared" si="3"/>
        <v>0</v>
      </c>
    </row>
    <row r="50" spans="1:11" hidden="1" x14ac:dyDescent="0.2">
      <c r="A50" s="754"/>
      <c r="B50" s="687" t="s">
        <v>571</v>
      </c>
      <c r="C50" s="1316"/>
      <c r="D50" s="346" t="s">
        <v>448</v>
      </c>
      <c r="E50" s="346" t="s">
        <v>574</v>
      </c>
      <c r="F50" s="346" t="s">
        <v>154</v>
      </c>
      <c r="G50" s="346"/>
      <c r="H50" s="1396">
        <f t="shared" si="3"/>
        <v>0</v>
      </c>
      <c r="I50" s="763">
        <f t="shared" si="3"/>
        <v>0</v>
      </c>
      <c r="J50" s="311">
        <f t="shared" si="3"/>
        <v>0</v>
      </c>
    </row>
    <row r="51" spans="1:11" ht="22.5" hidden="1" x14ac:dyDescent="0.2">
      <c r="A51" s="754"/>
      <c r="B51" s="1321" t="s">
        <v>575</v>
      </c>
      <c r="C51" s="1322"/>
      <c r="D51" s="346" t="s">
        <v>448</v>
      </c>
      <c r="E51" s="346" t="s">
        <v>574</v>
      </c>
      <c r="F51" s="346" t="s">
        <v>129</v>
      </c>
      <c r="G51" s="346"/>
      <c r="H51" s="1396">
        <f t="shared" si="3"/>
        <v>0</v>
      </c>
      <c r="I51" s="763">
        <f t="shared" si="3"/>
        <v>0</v>
      </c>
      <c r="J51" s="311">
        <f t="shared" si="3"/>
        <v>0</v>
      </c>
    </row>
    <row r="52" spans="1:11" ht="13.5" hidden="1" thickBot="1" x14ac:dyDescent="0.25">
      <c r="A52" s="1324"/>
      <c r="B52" s="1325" t="s">
        <v>564</v>
      </c>
      <c r="C52" s="1326"/>
      <c r="D52" s="1327" t="s">
        <v>448</v>
      </c>
      <c r="E52" s="1327" t="s">
        <v>574</v>
      </c>
      <c r="F52" s="1327" t="s">
        <v>129</v>
      </c>
      <c r="G52" s="1327" t="s">
        <v>120</v>
      </c>
      <c r="H52" s="1398"/>
      <c r="I52" s="764"/>
      <c r="J52" s="315"/>
    </row>
    <row r="53" spans="1:11" ht="24.75" thickBot="1" x14ac:dyDescent="0.25">
      <c r="A53" s="1304">
        <v>2</v>
      </c>
      <c r="B53" s="1381" t="s">
        <v>573</v>
      </c>
      <c r="C53" s="1298" t="s">
        <v>423</v>
      </c>
      <c r="D53" s="1298"/>
      <c r="E53" s="1298"/>
      <c r="F53" s="1298"/>
      <c r="G53" s="1298"/>
      <c r="H53" s="1393">
        <f>H54+H115+H141+H190+H246+H257+H277+H295+H107</f>
        <v>97539.037999999986</v>
      </c>
      <c r="I53" s="760">
        <f>I54+I115+I141+I190+I246+I257+I277+I295+I107</f>
        <v>68198.73</v>
      </c>
      <c r="J53" s="291">
        <f>J54+J115+J141+J190+J246+J257+J277+J295+J107</f>
        <v>68972.84</v>
      </c>
    </row>
    <row r="54" spans="1:11" x14ac:dyDescent="0.2">
      <c r="A54" s="1329"/>
      <c r="B54" s="1382" t="s">
        <v>424</v>
      </c>
      <c r="C54" s="1310"/>
      <c r="D54" s="1311" t="s">
        <v>448</v>
      </c>
      <c r="E54" s="1311" t="s">
        <v>451</v>
      </c>
      <c r="F54" s="1311"/>
      <c r="G54" s="1311"/>
      <c r="H54" s="1394">
        <f>H55+H84+H90+H78</f>
        <v>18655.638999999999</v>
      </c>
      <c r="I54" s="761">
        <f>I55+I84+I90</f>
        <v>18535.740000000002</v>
      </c>
      <c r="J54" s="285">
        <f>J55+J84+J90</f>
        <v>19711.260000000002</v>
      </c>
    </row>
    <row r="55" spans="1:11" ht="36" x14ac:dyDescent="0.2">
      <c r="A55" s="754"/>
      <c r="B55" s="1384" t="s">
        <v>105</v>
      </c>
      <c r="C55" s="1323"/>
      <c r="D55" s="345" t="s">
        <v>448</v>
      </c>
      <c r="E55" s="345" t="s">
        <v>445</v>
      </c>
      <c r="F55" s="345"/>
      <c r="G55" s="345"/>
      <c r="H55" s="1395">
        <f>H56</f>
        <v>14798.391</v>
      </c>
      <c r="I55" s="762">
        <f>I56</f>
        <v>15223.140000000001</v>
      </c>
      <c r="J55" s="314">
        <f>J56</f>
        <v>16197.52</v>
      </c>
    </row>
    <row r="56" spans="1:11" ht="28.5" customHeight="1" x14ac:dyDescent="0.2">
      <c r="A56" s="1315"/>
      <c r="B56" s="687" t="s">
        <v>572</v>
      </c>
      <c r="C56" s="1316"/>
      <c r="D56" s="346" t="s">
        <v>448</v>
      </c>
      <c r="E56" s="346" t="s">
        <v>445</v>
      </c>
      <c r="F56" s="346" t="s">
        <v>157</v>
      </c>
      <c r="G56" s="346"/>
      <c r="H56" s="1396">
        <f>H57+H68</f>
        <v>14798.391</v>
      </c>
      <c r="I56" s="763">
        <f>I57+I68</f>
        <v>15223.140000000001</v>
      </c>
      <c r="J56" s="312">
        <f>J57+J68</f>
        <v>16197.52</v>
      </c>
    </row>
    <row r="57" spans="1:11" ht="30.75" customHeight="1" x14ac:dyDescent="0.2">
      <c r="A57" s="754"/>
      <c r="B57" s="1331" t="s">
        <v>156</v>
      </c>
      <c r="C57" s="1316"/>
      <c r="D57" s="346" t="s">
        <v>448</v>
      </c>
      <c r="E57" s="346" t="s">
        <v>445</v>
      </c>
      <c r="F57" s="346" t="s">
        <v>155</v>
      </c>
      <c r="G57" s="346"/>
      <c r="H57" s="1396">
        <f>H58</f>
        <v>13345.157999999999</v>
      </c>
      <c r="I57" s="763">
        <f>I58</f>
        <v>13595.477000000001</v>
      </c>
      <c r="J57" s="312">
        <f>J58</f>
        <v>14414.787</v>
      </c>
    </row>
    <row r="58" spans="1:11" x14ac:dyDescent="0.2">
      <c r="A58" s="754"/>
      <c r="B58" s="687" t="s">
        <v>571</v>
      </c>
      <c r="C58" s="1316"/>
      <c r="D58" s="346" t="s">
        <v>448</v>
      </c>
      <c r="E58" s="346" t="s">
        <v>445</v>
      </c>
      <c r="F58" s="346" t="s">
        <v>154</v>
      </c>
      <c r="G58" s="346"/>
      <c r="H58" s="1396">
        <f>H59+H62+H64+H66</f>
        <v>13345.157999999999</v>
      </c>
      <c r="I58" s="763">
        <f>I59+I62+I64+I66</f>
        <v>13595.477000000001</v>
      </c>
      <c r="J58" s="312">
        <f>J59+J62+J64+J66</f>
        <v>14414.787</v>
      </c>
    </row>
    <row r="59" spans="1:11" x14ac:dyDescent="0.2">
      <c r="A59" s="754"/>
      <c r="B59" s="1331" t="s">
        <v>153</v>
      </c>
      <c r="C59" s="1322"/>
      <c r="D59" s="346" t="s">
        <v>448</v>
      </c>
      <c r="E59" s="346" t="s">
        <v>445</v>
      </c>
      <c r="F59" s="346" t="s">
        <v>152</v>
      </c>
      <c r="G59" s="346"/>
      <c r="H59" s="1396">
        <f>H60+H61</f>
        <v>13009.147999999999</v>
      </c>
      <c r="I59" s="763">
        <f>I60+I61</f>
        <v>13595.477000000001</v>
      </c>
      <c r="J59" s="312">
        <f>J60+J61</f>
        <v>14414.787</v>
      </c>
    </row>
    <row r="60" spans="1:11" x14ac:dyDescent="0.2">
      <c r="A60" s="754"/>
      <c r="B60" s="1318" t="s">
        <v>560</v>
      </c>
      <c r="C60" s="1319"/>
      <c r="D60" s="346" t="s">
        <v>448</v>
      </c>
      <c r="E60" s="346" t="s">
        <v>445</v>
      </c>
      <c r="F60" s="346" t="s">
        <v>152</v>
      </c>
      <c r="G60" s="346" t="s">
        <v>5</v>
      </c>
      <c r="H60" s="1396">
        <v>9646.7189999999991</v>
      </c>
      <c r="I60" s="763">
        <v>8998.8070000000007</v>
      </c>
      <c r="J60" s="311">
        <v>9997.6880000000001</v>
      </c>
    </row>
    <row r="61" spans="1:11" ht="22.5" x14ac:dyDescent="0.2">
      <c r="A61" s="754"/>
      <c r="B61" s="1318" t="s">
        <v>447</v>
      </c>
      <c r="C61" s="1319"/>
      <c r="D61" s="346" t="s">
        <v>448</v>
      </c>
      <c r="E61" s="346" t="s">
        <v>445</v>
      </c>
      <c r="F61" s="346" t="s">
        <v>152</v>
      </c>
      <c r="G61" s="346" t="s">
        <v>1</v>
      </c>
      <c r="H61" s="1396">
        <f>3400.429-38</f>
        <v>3362.4290000000001</v>
      </c>
      <c r="I61" s="763">
        <v>4596.67</v>
      </c>
      <c r="J61" s="311">
        <v>4417.0990000000002</v>
      </c>
      <c r="K61" s="935"/>
    </row>
    <row r="62" spans="1:11" ht="22.5" x14ac:dyDescent="0.2">
      <c r="A62" s="754"/>
      <c r="B62" s="1332" t="s">
        <v>151</v>
      </c>
      <c r="C62" s="1322"/>
      <c r="D62" s="346" t="s">
        <v>448</v>
      </c>
      <c r="E62" s="346" t="s">
        <v>445</v>
      </c>
      <c r="F62" s="346" t="s">
        <v>611</v>
      </c>
      <c r="G62" s="346"/>
      <c r="H62" s="1399">
        <f>H63</f>
        <v>47.31</v>
      </c>
      <c r="I62" s="465">
        <f>I63</f>
        <v>0</v>
      </c>
      <c r="J62" s="269">
        <f>J63</f>
        <v>0</v>
      </c>
    </row>
    <row r="63" spans="1:11" x14ac:dyDescent="0.2">
      <c r="A63" s="754"/>
      <c r="B63" s="1318" t="s">
        <v>564</v>
      </c>
      <c r="C63" s="1319"/>
      <c r="D63" s="346" t="s">
        <v>448</v>
      </c>
      <c r="E63" s="346" t="s">
        <v>445</v>
      </c>
      <c r="F63" s="346" t="s">
        <v>611</v>
      </c>
      <c r="G63" s="346" t="s">
        <v>120</v>
      </c>
      <c r="H63" s="1399">
        <v>47.31</v>
      </c>
      <c r="I63" s="465"/>
      <c r="J63" s="269"/>
    </row>
    <row r="64" spans="1:11" ht="22.5" x14ac:dyDescent="0.2">
      <c r="A64" s="754"/>
      <c r="B64" s="1334" t="s">
        <v>149</v>
      </c>
      <c r="C64" s="1322"/>
      <c r="D64" s="346" t="s">
        <v>448</v>
      </c>
      <c r="E64" s="346" t="s">
        <v>445</v>
      </c>
      <c r="F64" s="346" t="s">
        <v>148</v>
      </c>
      <c r="G64" s="346"/>
      <c r="H64" s="1399">
        <f>H65</f>
        <v>288.7</v>
      </c>
      <c r="I64" s="465">
        <f>I65</f>
        <v>0</v>
      </c>
      <c r="J64" s="269">
        <f>J65</f>
        <v>0</v>
      </c>
    </row>
    <row r="65" spans="1:14" x14ac:dyDescent="0.2">
      <c r="A65" s="754"/>
      <c r="B65" s="1318" t="s">
        <v>564</v>
      </c>
      <c r="C65" s="1319"/>
      <c r="D65" s="346" t="s">
        <v>448</v>
      </c>
      <c r="E65" s="346" t="s">
        <v>445</v>
      </c>
      <c r="F65" s="346" t="s">
        <v>148</v>
      </c>
      <c r="G65" s="346" t="s">
        <v>120</v>
      </c>
      <c r="H65" s="1399">
        <v>288.7</v>
      </c>
      <c r="I65" s="465"/>
      <c r="J65" s="269"/>
    </row>
    <row r="66" spans="1:14" ht="45" hidden="1" x14ac:dyDescent="0.2">
      <c r="A66" s="754"/>
      <c r="B66" s="1335" t="s">
        <v>145</v>
      </c>
      <c r="C66" s="1319"/>
      <c r="D66" s="346" t="s">
        <v>448</v>
      </c>
      <c r="E66" s="346" t="s">
        <v>445</v>
      </c>
      <c r="F66" s="346" t="s">
        <v>144</v>
      </c>
      <c r="G66" s="346"/>
      <c r="H66" s="1399">
        <f>H67</f>
        <v>0</v>
      </c>
      <c r="I66" s="465">
        <f>I67</f>
        <v>0</v>
      </c>
      <c r="J66" s="269">
        <f>J67</f>
        <v>0</v>
      </c>
    </row>
    <row r="67" spans="1:14" hidden="1" x14ac:dyDescent="0.2">
      <c r="A67" s="754"/>
      <c r="B67" s="1318" t="s">
        <v>564</v>
      </c>
      <c r="C67" s="1319"/>
      <c r="D67" s="346" t="s">
        <v>448</v>
      </c>
      <c r="E67" s="346" t="s">
        <v>445</v>
      </c>
      <c r="F67" s="346" t="s">
        <v>144</v>
      </c>
      <c r="G67" s="346" t="s">
        <v>120</v>
      </c>
      <c r="H67" s="1399">
        <v>0</v>
      </c>
      <c r="I67" s="465"/>
      <c r="J67" s="269"/>
    </row>
    <row r="68" spans="1:14" ht="33.75" x14ac:dyDescent="0.2">
      <c r="A68" s="754"/>
      <c r="B68" s="1336" t="s">
        <v>111</v>
      </c>
      <c r="C68" s="1319"/>
      <c r="D68" s="346" t="s">
        <v>448</v>
      </c>
      <c r="E68" s="346" t="s">
        <v>445</v>
      </c>
      <c r="F68" s="1337" t="s">
        <v>110</v>
      </c>
      <c r="G68" s="346"/>
      <c r="H68" s="1399">
        <f>H69</f>
        <v>1453.2329999999999</v>
      </c>
      <c r="I68" s="465">
        <f t="shared" ref="I68:J70" si="4">I69</f>
        <v>1627.663</v>
      </c>
      <c r="J68" s="269">
        <f t="shared" si="4"/>
        <v>1782.7329999999999</v>
      </c>
    </row>
    <row r="69" spans="1:14" x14ac:dyDescent="0.2">
      <c r="A69" s="754"/>
      <c r="B69" s="1331" t="s">
        <v>109</v>
      </c>
      <c r="C69" s="1319"/>
      <c r="D69" s="346" t="s">
        <v>448</v>
      </c>
      <c r="E69" s="346" t="s">
        <v>445</v>
      </c>
      <c r="F69" s="1337" t="s">
        <v>108</v>
      </c>
      <c r="G69" s="346"/>
      <c r="H69" s="1399">
        <f>H70</f>
        <v>1453.2329999999999</v>
      </c>
      <c r="I69" s="465">
        <f t="shared" si="4"/>
        <v>1627.663</v>
      </c>
      <c r="J69" s="269">
        <f t="shared" si="4"/>
        <v>1782.7329999999999</v>
      </c>
    </row>
    <row r="70" spans="1:14" ht="22.5" x14ac:dyDescent="0.2">
      <c r="A70" s="754"/>
      <c r="B70" s="1338" t="s">
        <v>107</v>
      </c>
      <c r="C70" s="1319"/>
      <c r="D70" s="346" t="s">
        <v>448</v>
      </c>
      <c r="E70" s="346" t="s">
        <v>445</v>
      </c>
      <c r="F70" s="1337" t="s">
        <v>104</v>
      </c>
      <c r="G70" s="346"/>
      <c r="H70" s="1399">
        <f>H71</f>
        <v>1453.2329999999999</v>
      </c>
      <c r="I70" s="465">
        <f t="shared" si="4"/>
        <v>1627.663</v>
      </c>
      <c r="J70" s="269">
        <f t="shared" si="4"/>
        <v>1782.7329999999999</v>
      </c>
    </row>
    <row r="71" spans="1:14" x14ac:dyDescent="0.2">
      <c r="A71" s="754"/>
      <c r="B71" s="1318" t="s">
        <v>560</v>
      </c>
      <c r="C71" s="1319"/>
      <c r="D71" s="346" t="s">
        <v>448</v>
      </c>
      <c r="E71" s="346" t="s">
        <v>445</v>
      </c>
      <c r="F71" s="1337" t="s">
        <v>104</v>
      </c>
      <c r="G71" s="346" t="s">
        <v>5</v>
      </c>
      <c r="H71" s="1399">
        <v>1453.2329999999999</v>
      </c>
      <c r="I71" s="465">
        <v>1627.663</v>
      </c>
      <c r="J71" s="269">
        <v>1782.7329999999999</v>
      </c>
    </row>
    <row r="72" spans="1:14" s="689" customFormat="1" ht="24" x14ac:dyDescent="0.2">
      <c r="A72" s="754"/>
      <c r="B72" s="1385" t="s">
        <v>122</v>
      </c>
      <c r="C72" s="1340"/>
      <c r="D72" s="345" t="s">
        <v>448</v>
      </c>
      <c r="E72" s="345" t="s">
        <v>574</v>
      </c>
      <c r="F72" s="692"/>
      <c r="G72" s="345"/>
      <c r="H72" s="1400">
        <f>H73</f>
        <v>219.47200000000001</v>
      </c>
      <c r="I72" s="753"/>
      <c r="J72" s="275"/>
      <c r="N72" s="690"/>
    </row>
    <row r="73" spans="1:14" ht="33.75" x14ac:dyDescent="0.2">
      <c r="A73" s="754"/>
      <c r="B73" s="1342" t="s">
        <v>577</v>
      </c>
      <c r="C73" s="1319"/>
      <c r="D73" s="346" t="s">
        <v>448</v>
      </c>
      <c r="E73" s="346" t="s">
        <v>574</v>
      </c>
      <c r="F73" s="1337" t="s">
        <v>157</v>
      </c>
      <c r="G73" s="346"/>
      <c r="H73" s="1399">
        <f>H74</f>
        <v>219.47200000000001</v>
      </c>
      <c r="I73" s="465"/>
      <c r="J73" s="269"/>
    </row>
    <row r="74" spans="1:14" ht="22.5" x14ac:dyDescent="0.2">
      <c r="A74" s="754"/>
      <c r="B74" s="1342" t="s">
        <v>576</v>
      </c>
      <c r="C74" s="1319"/>
      <c r="D74" s="346" t="s">
        <v>448</v>
      </c>
      <c r="E74" s="346" t="s">
        <v>574</v>
      </c>
      <c r="F74" s="1337" t="s">
        <v>155</v>
      </c>
      <c r="G74" s="346"/>
      <c r="H74" s="1399">
        <f>H75</f>
        <v>219.47200000000001</v>
      </c>
      <c r="I74" s="465"/>
      <c r="J74" s="269"/>
    </row>
    <row r="75" spans="1:14" x14ac:dyDescent="0.2">
      <c r="A75" s="754"/>
      <c r="B75" s="1342" t="s">
        <v>571</v>
      </c>
      <c r="C75" s="1319"/>
      <c r="D75" s="346" t="s">
        <v>448</v>
      </c>
      <c r="E75" s="346" t="s">
        <v>574</v>
      </c>
      <c r="F75" s="1337" t="s">
        <v>154</v>
      </c>
      <c r="G75" s="346"/>
      <c r="H75" s="1399">
        <f>H76</f>
        <v>219.47200000000001</v>
      </c>
      <c r="I75" s="465"/>
      <c r="J75" s="269"/>
    </row>
    <row r="76" spans="1:14" ht="22.5" x14ac:dyDescent="0.2">
      <c r="A76" s="754"/>
      <c r="B76" s="1342" t="s">
        <v>575</v>
      </c>
      <c r="C76" s="1319"/>
      <c r="D76" s="346" t="s">
        <v>448</v>
      </c>
      <c r="E76" s="346" t="s">
        <v>574</v>
      </c>
      <c r="F76" s="1337" t="s">
        <v>129</v>
      </c>
      <c r="G76" s="346"/>
      <c r="H76" s="1399">
        <f>H77</f>
        <v>219.47200000000001</v>
      </c>
      <c r="I76" s="465"/>
      <c r="J76" s="269"/>
    </row>
    <row r="77" spans="1:14" x14ac:dyDescent="0.2">
      <c r="A77" s="754"/>
      <c r="B77" s="1343" t="s">
        <v>564</v>
      </c>
      <c r="C77" s="1319"/>
      <c r="D77" s="346" t="s">
        <v>448</v>
      </c>
      <c r="E77" s="346" t="s">
        <v>574</v>
      </c>
      <c r="F77" s="1337" t="s">
        <v>129</v>
      </c>
      <c r="G77" s="346" t="s">
        <v>120</v>
      </c>
      <c r="H77" s="1399">
        <v>219.47200000000001</v>
      </c>
      <c r="I77" s="465"/>
      <c r="J77" s="269"/>
    </row>
    <row r="78" spans="1:14" s="689" customFormat="1" hidden="1" x14ac:dyDescent="0.2">
      <c r="A78" s="754"/>
      <c r="B78" s="1339" t="s">
        <v>412</v>
      </c>
      <c r="C78" s="345"/>
      <c r="D78" s="345" t="s">
        <v>448</v>
      </c>
      <c r="E78" s="345" t="s">
        <v>498</v>
      </c>
      <c r="F78" s="692"/>
      <c r="G78" s="345"/>
      <c r="H78" s="1400">
        <f>H79</f>
        <v>0</v>
      </c>
      <c r="I78" s="753"/>
      <c r="J78" s="275"/>
      <c r="N78" s="690"/>
    </row>
    <row r="79" spans="1:14" ht="33.75" hidden="1" x14ac:dyDescent="0.2">
      <c r="A79" s="1315"/>
      <c r="B79" s="691" t="s">
        <v>491</v>
      </c>
      <c r="C79" s="346"/>
      <c r="D79" s="346" t="s">
        <v>448</v>
      </c>
      <c r="E79" s="346" t="s">
        <v>498</v>
      </c>
      <c r="F79" s="346" t="s">
        <v>89</v>
      </c>
      <c r="G79" s="346"/>
      <c r="H79" s="1399">
        <f>H80</f>
        <v>0</v>
      </c>
      <c r="I79" s="465"/>
      <c r="J79" s="269"/>
    </row>
    <row r="80" spans="1:14" hidden="1" x14ac:dyDescent="0.2">
      <c r="A80" s="754"/>
      <c r="B80" s="645" t="s">
        <v>109</v>
      </c>
      <c r="C80" s="346"/>
      <c r="D80" s="346" t="s">
        <v>448</v>
      </c>
      <c r="E80" s="346" t="s">
        <v>498</v>
      </c>
      <c r="F80" s="346" t="s">
        <v>570</v>
      </c>
      <c r="G80" s="346"/>
      <c r="H80" s="1399">
        <f>H81</f>
        <v>0</v>
      </c>
      <c r="I80" s="465"/>
      <c r="J80" s="269"/>
    </row>
    <row r="81" spans="1:10" hidden="1" x14ac:dyDescent="0.2">
      <c r="A81" s="754"/>
      <c r="B81" s="645" t="s">
        <v>109</v>
      </c>
      <c r="C81" s="346"/>
      <c r="D81" s="346" t="s">
        <v>448</v>
      </c>
      <c r="E81" s="346" t="s">
        <v>498</v>
      </c>
      <c r="F81" s="346" t="s">
        <v>82</v>
      </c>
      <c r="G81" s="346"/>
      <c r="H81" s="1399">
        <f>H82</f>
        <v>0</v>
      </c>
      <c r="I81" s="465"/>
      <c r="J81" s="269"/>
    </row>
    <row r="82" spans="1:10" ht="22.5" hidden="1" x14ac:dyDescent="0.2">
      <c r="A82" s="754"/>
      <c r="B82" s="1342" t="s">
        <v>776</v>
      </c>
      <c r="C82" s="346"/>
      <c r="D82" s="346" t="s">
        <v>448</v>
      </c>
      <c r="E82" s="346" t="s">
        <v>498</v>
      </c>
      <c r="F82" s="346" t="s">
        <v>777</v>
      </c>
      <c r="G82" s="346"/>
      <c r="H82" s="1399">
        <f>H83</f>
        <v>0</v>
      </c>
      <c r="I82" s="465"/>
      <c r="J82" s="269"/>
    </row>
    <row r="83" spans="1:10" ht="22.5" hidden="1" x14ac:dyDescent="0.2">
      <c r="A83" s="754"/>
      <c r="B83" s="1318" t="s">
        <v>447</v>
      </c>
      <c r="C83" s="346"/>
      <c r="D83" s="346" t="s">
        <v>448</v>
      </c>
      <c r="E83" s="346" t="s">
        <v>498</v>
      </c>
      <c r="F83" s="346" t="s">
        <v>777</v>
      </c>
      <c r="G83" s="346" t="s">
        <v>1</v>
      </c>
      <c r="H83" s="1399">
        <v>0</v>
      </c>
      <c r="I83" s="465"/>
      <c r="J83" s="269"/>
    </row>
    <row r="84" spans="1:10" x14ac:dyDescent="0.2">
      <c r="A84" s="754"/>
      <c r="B84" s="1383" t="s">
        <v>68</v>
      </c>
      <c r="C84" s="1313"/>
      <c r="D84" s="345" t="s">
        <v>448</v>
      </c>
      <c r="E84" s="345" t="s">
        <v>456</v>
      </c>
      <c r="F84" s="345"/>
      <c r="G84" s="345"/>
      <c r="H84" s="1400">
        <f t="shared" ref="H84:J88" si="5">H85</f>
        <v>3078</v>
      </c>
      <c r="I84" s="753">
        <f t="shared" si="5"/>
        <v>2500.6</v>
      </c>
      <c r="J84" s="275">
        <f t="shared" si="5"/>
        <v>2701.74</v>
      </c>
    </row>
    <row r="85" spans="1:10" ht="33.75" x14ac:dyDescent="0.2">
      <c r="A85" s="1315"/>
      <c r="B85" s="687" t="s">
        <v>491</v>
      </c>
      <c r="C85" s="1316"/>
      <c r="D85" s="346" t="s">
        <v>448</v>
      </c>
      <c r="E85" s="346" t="s">
        <v>456</v>
      </c>
      <c r="F85" s="346" t="s">
        <v>89</v>
      </c>
      <c r="G85" s="346"/>
      <c r="H85" s="1399">
        <f t="shared" si="5"/>
        <v>3078</v>
      </c>
      <c r="I85" s="465">
        <f t="shared" si="5"/>
        <v>2500.6</v>
      </c>
      <c r="J85" s="269">
        <f t="shared" si="5"/>
        <v>2701.74</v>
      </c>
    </row>
    <row r="86" spans="1:10" x14ac:dyDescent="0.2">
      <c r="A86" s="754"/>
      <c r="B86" s="1316" t="s">
        <v>109</v>
      </c>
      <c r="C86" s="1316"/>
      <c r="D86" s="346" t="s">
        <v>448</v>
      </c>
      <c r="E86" s="346" t="s">
        <v>456</v>
      </c>
      <c r="F86" s="346" t="s">
        <v>570</v>
      </c>
      <c r="G86" s="346"/>
      <c r="H86" s="1399">
        <f t="shared" si="5"/>
        <v>3078</v>
      </c>
      <c r="I86" s="465">
        <f t="shared" si="5"/>
        <v>2500.6</v>
      </c>
      <c r="J86" s="269">
        <f t="shared" si="5"/>
        <v>2701.74</v>
      </c>
    </row>
    <row r="87" spans="1:10" x14ac:dyDescent="0.2">
      <c r="A87" s="754"/>
      <c r="B87" s="1316" t="s">
        <v>109</v>
      </c>
      <c r="C87" s="1316"/>
      <c r="D87" s="346" t="s">
        <v>448</v>
      </c>
      <c r="E87" s="346" t="s">
        <v>456</v>
      </c>
      <c r="F87" s="346" t="s">
        <v>82</v>
      </c>
      <c r="G87" s="346"/>
      <c r="H87" s="1399">
        <f t="shared" si="5"/>
        <v>3078</v>
      </c>
      <c r="I87" s="465">
        <f t="shared" si="5"/>
        <v>2500.6</v>
      </c>
      <c r="J87" s="269">
        <f t="shared" si="5"/>
        <v>2701.74</v>
      </c>
    </row>
    <row r="88" spans="1:10" ht="22.5" x14ac:dyDescent="0.2">
      <c r="A88" s="754"/>
      <c r="B88" s="1316" t="s">
        <v>72</v>
      </c>
      <c r="C88" s="1316"/>
      <c r="D88" s="346" t="s">
        <v>448</v>
      </c>
      <c r="E88" s="346" t="s">
        <v>456</v>
      </c>
      <c r="F88" s="346" t="s">
        <v>67</v>
      </c>
      <c r="G88" s="346"/>
      <c r="H88" s="1399">
        <f t="shared" si="5"/>
        <v>3078</v>
      </c>
      <c r="I88" s="465">
        <f t="shared" si="5"/>
        <v>2500.6</v>
      </c>
      <c r="J88" s="269">
        <f t="shared" si="5"/>
        <v>2701.74</v>
      </c>
    </row>
    <row r="89" spans="1:10" ht="13.5" customHeight="1" x14ac:dyDescent="0.2">
      <c r="A89" s="754"/>
      <c r="B89" s="1318" t="s">
        <v>569</v>
      </c>
      <c r="C89" s="1319"/>
      <c r="D89" s="346" t="s">
        <v>448</v>
      </c>
      <c r="E89" s="346" t="s">
        <v>456</v>
      </c>
      <c r="F89" s="346" t="s">
        <v>67</v>
      </c>
      <c r="G89" s="346" t="s">
        <v>568</v>
      </c>
      <c r="H89" s="1399">
        <v>3078</v>
      </c>
      <c r="I89" s="465">
        <v>2500.6</v>
      </c>
      <c r="J89" s="269">
        <v>2701.74</v>
      </c>
    </row>
    <row r="90" spans="1:10" x14ac:dyDescent="0.2">
      <c r="A90" s="754"/>
      <c r="B90" s="1383" t="s">
        <v>93</v>
      </c>
      <c r="C90" s="1313"/>
      <c r="D90" s="345" t="s">
        <v>448</v>
      </c>
      <c r="E90" s="345" t="s">
        <v>562</v>
      </c>
      <c r="F90" s="345"/>
      <c r="G90" s="345"/>
      <c r="H90" s="1400">
        <f>H91+H97</f>
        <v>779.24799999999993</v>
      </c>
      <c r="I90" s="753">
        <f>I91+I97</f>
        <v>812</v>
      </c>
      <c r="J90" s="275">
        <f>J91+J97</f>
        <v>812</v>
      </c>
    </row>
    <row r="91" spans="1:10" ht="22.5" x14ac:dyDescent="0.2">
      <c r="A91" s="1315"/>
      <c r="B91" s="687" t="s">
        <v>102</v>
      </c>
      <c r="C91" s="1316"/>
      <c r="D91" s="346" t="s">
        <v>448</v>
      </c>
      <c r="E91" s="346" t="s">
        <v>562</v>
      </c>
      <c r="F91" s="346" t="s">
        <v>101</v>
      </c>
      <c r="G91" s="346"/>
      <c r="H91" s="1399">
        <f t="shared" ref="H91:J93" si="6">H92</f>
        <v>779.24799999999993</v>
      </c>
      <c r="I91" s="465">
        <f t="shared" si="6"/>
        <v>213.5</v>
      </c>
      <c r="J91" s="269">
        <f t="shared" si="6"/>
        <v>213.5</v>
      </c>
    </row>
    <row r="92" spans="1:10" x14ac:dyDescent="0.2">
      <c r="A92" s="1315"/>
      <c r="B92" s="687" t="s">
        <v>109</v>
      </c>
      <c r="C92" s="1316"/>
      <c r="D92" s="346" t="s">
        <v>448</v>
      </c>
      <c r="E92" s="346" t="s">
        <v>562</v>
      </c>
      <c r="F92" s="346" t="s">
        <v>100</v>
      </c>
      <c r="G92" s="346"/>
      <c r="H92" s="1399">
        <f t="shared" si="6"/>
        <v>779.24799999999993</v>
      </c>
      <c r="I92" s="465">
        <f t="shared" si="6"/>
        <v>213.5</v>
      </c>
      <c r="J92" s="269">
        <f t="shared" si="6"/>
        <v>213.5</v>
      </c>
    </row>
    <row r="93" spans="1:10" x14ac:dyDescent="0.2">
      <c r="A93" s="1315"/>
      <c r="B93" s="687" t="s">
        <v>109</v>
      </c>
      <c r="C93" s="1316"/>
      <c r="D93" s="346" t="s">
        <v>448</v>
      </c>
      <c r="E93" s="346" t="s">
        <v>562</v>
      </c>
      <c r="F93" s="346" t="s">
        <v>99</v>
      </c>
      <c r="G93" s="346"/>
      <c r="H93" s="1399">
        <f t="shared" si="6"/>
        <v>779.24799999999993</v>
      </c>
      <c r="I93" s="465">
        <f t="shared" si="6"/>
        <v>213.5</v>
      </c>
      <c r="J93" s="269">
        <f t="shared" si="6"/>
        <v>213.5</v>
      </c>
    </row>
    <row r="94" spans="1:10" x14ac:dyDescent="0.2">
      <c r="A94" s="1315"/>
      <c r="B94" s="687" t="s">
        <v>566</v>
      </c>
      <c r="C94" s="1316"/>
      <c r="D94" s="346" t="s">
        <v>448</v>
      </c>
      <c r="E94" s="346" t="s">
        <v>562</v>
      </c>
      <c r="F94" s="346" t="s">
        <v>92</v>
      </c>
      <c r="G94" s="346"/>
      <c r="H94" s="1399">
        <f>H95+H96</f>
        <v>779.24799999999993</v>
      </c>
      <c r="I94" s="465">
        <f>I95+I96</f>
        <v>213.5</v>
      </c>
      <c r="J94" s="269">
        <f>J95+J96</f>
        <v>213.5</v>
      </c>
    </row>
    <row r="95" spans="1:10" ht="22.5" x14ac:dyDescent="0.2">
      <c r="A95" s="754"/>
      <c r="B95" s="1318" t="s">
        <v>447</v>
      </c>
      <c r="C95" s="1319"/>
      <c r="D95" s="346" t="s">
        <v>448</v>
      </c>
      <c r="E95" s="346" t="s">
        <v>562</v>
      </c>
      <c r="F95" s="346" t="s">
        <v>92</v>
      </c>
      <c r="G95" s="346" t="s">
        <v>1</v>
      </c>
      <c r="H95" s="1399">
        <f>679.334-0.086</f>
        <v>679.24799999999993</v>
      </c>
      <c r="I95" s="465">
        <v>178.5</v>
      </c>
      <c r="J95" s="269">
        <v>178.5</v>
      </c>
    </row>
    <row r="96" spans="1:10" x14ac:dyDescent="0.2">
      <c r="A96" s="754"/>
      <c r="B96" s="1318" t="s">
        <v>449</v>
      </c>
      <c r="C96" s="1319"/>
      <c r="D96" s="346" t="s">
        <v>448</v>
      </c>
      <c r="E96" s="346" t="s">
        <v>562</v>
      </c>
      <c r="F96" s="346" t="s">
        <v>92</v>
      </c>
      <c r="G96" s="346" t="s">
        <v>91</v>
      </c>
      <c r="H96" s="1399">
        <v>100</v>
      </c>
      <c r="I96" s="465">
        <v>35</v>
      </c>
      <c r="J96" s="269">
        <v>35</v>
      </c>
    </row>
    <row r="97" spans="1:10" ht="33.75" hidden="1" x14ac:dyDescent="0.2">
      <c r="A97" s="1344"/>
      <c r="B97" s="687" t="s">
        <v>572</v>
      </c>
      <c r="C97" s="1313"/>
      <c r="D97" s="345" t="s">
        <v>448</v>
      </c>
      <c r="E97" s="345" t="s">
        <v>562</v>
      </c>
      <c r="F97" s="345" t="s">
        <v>157</v>
      </c>
      <c r="G97" s="345"/>
      <c r="H97" s="1400">
        <f t="shared" ref="H97:J98" si="7">H98</f>
        <v>0</v>
      </c>
      <c r="I97" s="753">
        <f t="shared" si="7"/>
        <v>598.5</v>
      </c>
      <c r="J97" s="275">
        <f t="shared" si="7"/>
        <v>598.5</v>
      </c>
    </row>
    <row r="98" spans="1:10" ht="33.75" hidden="1" x14ac:dyDescent="0.2">
      <c r="A98" s="1315"/>
      <c r="B98" s="1331" t="s">
        <v>156</v>
      </c>
      <c r="C98" s="1316"/>
      <c r="D98" s="346" t="s">
        <v>448</v>
      </c>
      <c r="E98" s="346" t="s">
        <v>562</v>
      </c>
      <c r="F98" s="346" t="s">
        <v>155</v>
      </c>
      <c r="G98" s="346"/>
      <c r="H98" s="1399">
        <f t="shared" si="7"/>
        <v>0</v>
      </c>
      <c r="I98" s="465">
        <f t="shared" si="7"/>
        <v>598.5</v>
      </c>
      <c r="J98" s="269">
        <f t="shared" si="7"/>
        <v>598.5</v>
      </c>
    </row>
    <row r="99" spans="1:10" hidden="1" x14ac:dyDescent="0.2">
      <c r="A99" s="1315"/>
      <c r="B99" s="687" t="s">
        <v>109</v>
      </c>
      <c r="C99" s="1316"/>
      <c r="D99" s="346" t="s">
        <v>448</v>
      </c>
      <c r="E99" s="346" t="s">
        <v>562</v>
      </c>
      <c r="F99" s="346" t="s">
        <v>154</v>
      </c>
      <c r="G99" s="346"/>
      <c r="H99" s="1399">
        <f>H104</f>
        <v>0</v>
      </c>
      <c r="I99" s="465">
        <f>I104</f>
        <v>598.5</v>
      </c>
      <c r="J99" s="269">
        <f>J104</f>
        <v>598.5</v>
      </c>
    </row>
    <row r="100" spans="1:10" hidden="1" x14ac:dyDescent="0.2">
      <c r="A100" s="1315"/>
      <c r="B100" s="687" t="s">
        <v>566</v>
      </c>
      <c r="C100" s="1316"/>
      <c r="D100" s="346" t="s">
        <v>448</v>
      </c>
      <c r="E100" s="346" t="s">
        <v>562</v>
      </c>
      <c r="F100" s="346" t="s">
        <v>565</v>
      </c>
      <c r="G100" s="346"/>
      <c r="H100" s="1399">
        <f>H101</f>
        <v>0</v>
      </c>
      <c r="I100" s="465">
        <f>I101</f>
        <v>0</v>
      </c>
      <c r="J100" s="269">
        <f>J101</f>
        <v>0</v>
      </c>
    </row>
    <row r="101" spans="1:10" ht="22.5" hidden="1" x14ac:dyDescent="0.2">
      <c r="A101" s="754"/>
      <c r="B101" s="1318" t="s">
        <v>447</v>
      </c>
      <c r="C101" s="1319"/>
      <c r="D101" s="346" t="s">
        <v>448</v>
      </c>
      <c r="E101" s="346" t="s">
        <v>562</v>
      </c>
      <c r="F101" s="346" t="s">
        <v>565</v>
      </c>
      <c r="G101" s="346" t="s">
        <v>1</v>
      </c>
      <c r="H101" s="1399"/>
      <c r="I101" s="465"/>
      <c r="J101" s="269"/>
    </row>
    <row r="102" spans="1:10" ht="22.5" hidden="1" x14ac:dyDescent="0.2">
      <c r="A102" s="754"/>
      <c r="B102" s="1332" t="s">
        <v>151</v>
      </c>
      <c r="C102" s="1322"/>
      <c r="D102" s="346" t="s">
        <v>448</v>
      </c>
      <c r="E102" s="346" t="s">
        <v>445</v>
      </c>
      <c r="F102" s="346" t="s">
        <v>150</v>
      </c>
      <c r="G102" s="346"/>
      <c r="H102" s="1399">
        <f>H103</f>
        <v>0</v>
      </c>
      <c r="I102" s="465">
        <f>I103</f>
        <v>0</v>
      </c>
      <c r="J102" s="269">
        <f>J103</f>
        <v>0</v>
      </c>
    </row>
    <row r="103" spans="1:10" hidden="1" x14ac:dyDescent="0.2">
      <c r="A103" s="754"/>
      <c r="B103" s="1318" t="s">
        <v>564</v>
      </c>
      <c r="C103" s="1319"/>
      <c r="D103" s="346" t="s">
        <v>448</v>
      </c>
      <c r="E103" s="346" t="s">
        <v>445</v>
      </c>
      <c r="F103" s="346" t="s">
        <v>150</v>
      </c>
      <c r="G103" s="346" t="s">
        <v>120</v>
      </c>
      <c r="H103" s="1399"/>
      <c r="I103" s="465"/>
      <c r="J103" s="269"/>
    </row>
    <row r="104" spans="1:10" ht="51" hidden="1" x14ac:dyDescent="0.2">
      <c r="A104" s="754"/>
      <c r="B104" s="340" t="s">
        <v>563</v>
      </c>
      <c r="C104" s="1322"/>
      <c r="D104" s="346" t="s">
        <v>448</v>
      </c>
      <c r="E104" s="346" t="s">
        <v>562</v>
      </c>
      <c r="F104" s="346" t="s">
        <v>127</v>
      </c>
      <c r="G104" s="346"/>
      <c r="H104" s="1399">
        <f>H105+H106</f>
        <v>0</v>
      </c>
      <c r="I104" s="465">
        <f>I105+I106</f>
        <v>598.5</v>
      </c>
      <c r="J104" s="269">
        <f>J105+J106</f>
        <v>598.5</v>
      </c>
    </row>
    <row r="105" spans="1:10" hidden="1" x14ac:dyDescent="0.2">
      <c r="A105" s="754"/>
      <c r="B105" s="1318" t="s">
        <v>560</v>
      </c>
      <c r="C105" s="1319"/>
      <c r="D105" s="346" t="s">
        <v>448</v>
      </c>
      <c r="E105" s="346" t="s">
        <v>562</v>
      </c>
      <c r="F105" s="346" t="s">
        <v>127</v>
      </c>
      <c r="G105" s="346" t="s">
        <v>5</v>
      </c>
      <c r="H105" s="1399"/>
      <c r="I105" s="465">
        <v>561.29999999999995</v>
      </c>
      <c r="J105" s="269">
        <v>561.29999999999995</v>
      </c>
    </row>
    <row r="106" spans="1:10" ht="22.5" hidden="1" x14ac:dyDescent="0.2">
      <c r="A106" s="754"/>
      <c r="B106" s="1318" t="s">
        <v>447</v>
      </c>
      <c r="C106" s="1319"/>
      <c r="D106" s="346" t="s">
        <v>448</v>
      </c>
      <c r="E106" s="346" t="s">
        <v>562</v>
      </c>
      <c r="F106" s="346" t="s">
        <v>127</v>
      </c>
      <c r="G106" s="346" t="s">
        <v>1</v>
      </c>
      <c r="H106" s="1399"/>
      <c r="I106" s="465">
        <v>37.200000000000003</v>
      </c>
      <c r="J106" s="269">
        <v>37.200000000000003</v>
      </c>
    </row>
    <row r="107" spans="1:10" x14ac:dyDescent="0.2">
      <c r="A107" s="754"/>
      <c r="B107" s="1345" t="s">
        <v>405</v>
      </c>
      <c r="C107" s="1319"/>
      <c r="D107" s="345" t="s">
        <v>480</v>
      </c>
      <c r="E107" s="345" t="s">
        <v>451</v>
      </c>
      <c r="F107" s="346"/>
      <c r="G107" s="346"/>
      <c r="H107" s="1400">
        <f>H108</f>
        <v>662.9</v>
      </c>
      <c r="I107" s="753">
        <f t="shared" ref="I107:J111" si="8">I108</f>
        <v>0</v>
      </c>
      <c r="J107" s="275">
        <f t="shared" si="8"/>
        <v>0</v>
      </c>
    </row>
    <row r="108" spans="1:10" x14ac:dyDescent="0.2">
      <c r="A108" s="754"/>
      <c r="B108" s="1345" t="s">
        <v>6</v>
      </c>
      <c r="C108" s="1319"/>
      <c r="D108" s="345" t="s">
        <v>480</v>
      </c>
      <c r="E108" s="345" t="s">
        <v>487</v>
      </c>
      <c r="F108" s="346"/>
      <c r="G108" s="346"/>
      <c r="H108" s="1400">
        <f>H109</f>
        <v>662.9</v>
      </c>
      <c r="I108" s="753">
        <f t="shared" si="8"/>
        <v>0</v>
      </c>
      <c r="J108" s="275">
        <f t="shared" si="8"/>
        <v>0</v>
      </c>
    </row>
    <row r="109" spans="1:10" ht="21" x14ac:dyDescent="0.2">
      <c r="A109" s="754"/>
      <c r="B109" s="686" t="s">
        <v>561</v>
      </c>
      <c r="C109" s="1319"/>
      <c r="D109" s="345" t="s">
        <v>480</v>
      </c>
      <c r="E109" s="345" t="s">
        <v>487</v>
      </c>
      <c r="F109" s="345" t="s">
        <v>89</v>
      </c>
      <c r="G109" s="346"/>
      <c r="H109" s="1400">
        <f>H110</f>
        <v>662.9</v>
      </c>
      <c r="I109" s="753">
        <f t="shared" si="8"/>
        <v>0</v>
      </c>
      <c r="J109" s="275">
        <f t="shared" si="8"/>
        <v>0</v>
      </c>
    </row>
    <row r="110" spans="1:10" x14ac:dyDescent="0.2">
      <c r="A110" s="754"/>
      <c r="B110" s="687" t="s">
        <v>109</v>
      </c>
      <c r="C110" s="1319"/>
      <c r="D110" s="346" t="s">
        <v>480</v>
      </c>
      <c r="E110" s="346" t="s">
        <v>487</v>
      </c>
      <c r="F110" s="346" t="s">
        <v>84</v>
      </c>
      <c r="G110" s="346"/>
      <c r="H110" s="1399">
        <f>H111</f>
        <v>662.9</v>
      </c>
      <c r="I110" s="465">
        <f t="shared" si="8"/>
        <v>0</v>
      </c>
      <c r="J110" s="269">
        <f t="shared" si="8"/>
        <v>0</v>
      </c>
    </row>
    <row r="111" spans="1:10" x14ac:dyDescent="0.2">
      <c r="A111" s="754"/>
      <c r="B111" s="687" t="s">
        <v>109</v>
      </c>
      <c r="C111" s="1319"/>
      <c r="D111" s="346" t="s">
        <v>480</v>
      </c>
      <c r="E111" s="346" t="s">
        <v>487</v>
      </c>
      <c r="F111" s="346" t="s">
        <v>82</v>
      </c>
      <c r="G111" s="346"/>
      <c r="H111" s="1399">
        <f>H112</f>
        <v>662.9</v>
      </c>
      <c r="I111" s="465">
        <f t="shared" si="8"/>
        <v>0</v>
      </c>
      <c r="J111" s="269">
        <f t="shared" si="8"/>
        <v>0</v>
      </c>
    </row>
    <row r="112" spans="1:10" ht="22.5" x14ac:dyDescent="0.2">
      <c r="A112" s="754"/>
      <c r="B112" s="1346" t="s">
        <v>8</v>
      </c>
      <c r="C112" s="1319"/>
      <c r="D112" s="346" t="s">
        <v>480</v>
      </c>
      <c r="E112" s="346" t="s">
        <v>487</v>
      </c>
      <c r="F112" s="346" t="s">
        <v>2</v>
      </c>
      <c r="G112" s="346"/>
      <c r="H112" s="1399">
        <f>H113+H114</f>
        <v>662.9</v>
      </c>
      <c r="I112" s="465">
        <f>I113+I114</f>
        <v>0</v>
      </c>
      <c r="J112" s="269">
        <f>J113+J114</f>
        <v>0</v>
      </c>
    </row>
    <row r="113" spans="1:10" x14ac:dyDescent="0.2">
      <c r="A113" s="754"/>
      <c r="B113" s="1318" t="s">
        <v>560</v>
      </c>
      <c r="C113" s="1319"/>
      <c r="D113" s="346" t="s">
        <v>480</v>
      </c>
      <c r="E113" s="346" t="s">
        <v>487</v>
      </c>
      <c r="F113" s="346" t="s">
        <v>2</v>
      </c>
      <c r="G113" s="346" t="s">
        <v>5</v>
      </c>
      <c r="H113" s="1399">
        <f>490.323+148.077</f>
        <v>638.4</v>
      </c>
      <c r="I113" s="465"/>
      <c r="J113" s="269"/>
    </row>
    <row r="114" spans="1:10" ht="22.5" x14ac:dyDescent="0.2">
      <c r="A114" s="754"/>
      <c r="B114" s="1318" t="s">
        <v>447</v>
      </c>
      <c r="C114" s="1319"/>
      <c r="D114" s="346" t="s">
        <v>480</v>
      </c>
      <c r="E114" s="346" t="s">
        <v>487</v>
      </c>
      <c r="F114" s="346" t="s">
        <v>2</v>
      </c>
      <c r="G114" s="346" t="s">
        <v>1</v>
      </c>
      <c r="H114" s="1399">
        <v>24.5</v>
      </c>
      <c r="I114" s="465"/>
      <c r="J114" s="269"/>
    </row>
    <row r="115" spans="1:10" x14ac:dyDescent="0.2">
      <c r="A115" s="1315"/>
      <c r="B115" s="1386" t="s">
        <v>400</v>
      </c>
      <c r="C115" s="1313"/>
      <c r="D115" s="345" t="s">
        <v>487</v>
      </c>
      <c r="E115" s="345" t="s">
        <v>451</v>
      </c>
      <c r="F115" s="345"/>
      <c r="G115" s="345"/>
      <c r="H115" s="1400">
        <f>H116</f>
        <v>1308.1860000000001</v>
      </c>
      <c r="I115" s="753">
        <f>I116</f>
        <v>1202</v>
      </c>
      <c r="J115" s="275">
        <f>J116</f>
        <v>676</v>
      </c>
    </row>
    <row r="116" spans="1:10" ht="24" x14ac:dyDescent="0.2">
      <c r="A116" s="754"/>
      <c r="B116" s="1383" t="s">
        <v>559</v>
      </c>
      <c r="C116" s="1313"/>
      <c r="D116" s="345" t="s">
        <v>487</v>
      </c>
      <c r="E116" s="345" t="s">
        <v>530</v>
      </c>
      <c r="F116" s="345"/>
      <c r="G116" s="345"/>
      <c r="H116" s="1400">
        <f>H117+H137</f>
        <v>1308.1860000000001</v>
      </c>
      <c r="I116" s="753">
        <f>I117+I137</f>
        <v>1202</v>
      </c>
      <c r="J116" s="275">
        <f>J117+J137</f>
        <v>676</v>
      </c>
    </row>
    <row r="117" spans="1:10" ht="22.5" x14ac:dyDescent="0.2">
      <c r="A117" s="1315"/>
      <c r="B117" s="1338" t="s">
        <v>904</v>
      </c>
      <c r="C117" s="1348"/>
      <c r="D117" s="346" t="s">
        <v>487</v>
      </c>
      <c r="E117" s="346" t="s">
        <v>530</v>
      </c>
      <c r="F117" s="346" t="s">
        <v>237</v>
      </c>
      <c r="G117" s="346"/>
      <c r="H117" s="1399">
        <f>H121+H128+H133</f>
        <v>676</v>
      </c>
      <c r="I117" s="465">
        <f>I118+I130</f>
        <v>1202</v>
      </c>
      <c r="J117" s="269">
        <f>J118+J130</f>
        <v>676</v>
      </c>
    </row>
    <row r="118" spans="1:10" ht="45" x14ac:dyDescent="0.2">
      <c r="A118" s="1315"/>
      <c r="B118" s="1349" t="s">
        <v>236</v>
      </c>
      <c r="C118" s="1348"/>
      <c r="D118" s="1350" t="s">
        <v>487</v>
      </c>
      <c r="E118" s="1350" t="s">
        <v>530</v>
      </c>
      <c r="F118" s="1350" t="s">
        <v>235</v>
      </c>
      <c r="G118" s="1350"/>
      <c r="H118" s="1399">
        <f>H119+H126</f>
        <v>363.32</v>
      </c>
      <c r="I118" s="465">
        <f>I119+I126</f>
        <v>506</v>
      </c>
      <c r="J118" s="269">
        <f>J119+J126</f>
        <v>646</v>
      </c>
    </row>
    <row r="119" spans="1:10" ht="33.75" x14ac:dyDescent="0.2">
      <c r="A119" s="1315"/>
      <c r="B119" s="1331" t="s">
        <v>233</v>
      </c>
      <c r="C119" s="1348"/>
      <c r="D119" s="1350" t="s">
        <v>487</v>
      </c>
      <c r="E119" s="1350" t="s">
        <v>530</v>
      </c>
      <c r="F119" s="1350" t="s">
        <v>232</v>
      </c>
      <c r="G119" s="1350"/>
      <c r="H119" s="1399">
        <f>H120+H122+H124</f>
        <v>93.32</v>
      </c>
      <c r="I119" s="465">
        <f>I120+I122+I124</f>
        <v>320</v>
      </c>
      <c r="J119" s="269">
        <f>J120+J122+J124</f>
        <v>340</v>
      </c>
    </row>
    <row r="120" spans="1:10" ht="22.5" x14ac:dyDescent="0.2">
      <c r="A120" s="1315"/>
      <c r="B120" s="1351" t="s">
        <v>234</v>
      </c>
      <c r="C120" s="1348"/>
      <c r="D120" s="1350" t="s">
        <v>487</v>
      </c>
      <c r="E120" s="1350" t="s">
        <v>530</v>
      </c>
      <c r="F120" s="1350" t="s">
        <v>230</v>
      </c>
      <c r="G120" s="1350"/>
      <c r="H120" s="1399">
        <f>H121</f>
        <v>93.32</v>
      </c>
      <c r="I120" s="465">
        <f>I121</f>
        <v>320</v>
      </c>
      <c r="J120" s="269">
        <f>J121</f>
        <v>340</v>
      </c>
    </row>
    <row r="121" spans="1:10" ht="22.5" x14ac:dyDescent="0.2">
      <c r="A121" s="1315"/>
      <c r="B121" s="1318" t="s">
        <v>447</v>
      </c>
      <c r="C121" s="1319"/>
      <c r="D121" s="1350" t="s">
        <v>487</v>
      </c>
      <c r="E121" s="1350" t="s">
        <v>530</v>
      </c>
      <c r="F121" s="1350" t="s">
        <v>230</v>
      </c>
      <c r="G121" s="346" t="s">
        <v>1</v>
      </c>
      <c r="H121" s="1399">
        <v>93.32</v>
      </c>
      <c r="I121" s="465">
        <v>320</v>
      </c>
      <c r="J121" s="269">
        <v>340</v>
      </c>
    </row>
    <row r="122" spans="1:10" hidden="1" x14ac:dyDescent="0.2">
      <c r="A122" s="1315"/>
      <c r="B122" s="1352" t="s">
        <v>558</v>
      </c>
      <c r="C122" s="1348"/>
      <c r="D122" s="1350" t="s">
        <v>487</v>
      </c>
      <c r="E122" s="1350" t="s">
        <v>530</v>
      </c>
      <c r="F122" s="1350" t="s">
        <v>557</v>
      </c>
      <c r="G122" s="1350"/>
      <c r="H122" s="1399">
        <f>H123</f>
        <v>0</v>
      </c>
      <c r="I122" s="465">
        <f>I123</f>
        <v>0</v>
      </c>
      <c r="J122" s="269">
        <f>J123</f>
        <v>0</v>
      </c>
    </row>
    <row r="123" spans="1:10" ht="22.5" hidden="1" x14ac:dyDescent="0.2">
      <c r="A123" s="1315"/>
      <c r="B123" s="1318" t="s">
        <v>447</v>
      </c>
      <c r="C123" s="1319"/>
      <c r="D123" s="1350" t="s">
        <v>487</v>
      </c>
      <c r="E123" s="1350" t="s">
        <v>530</v>
      </c>
      <c r="F123" s="1350" t="s">
        <v>557</v>
      </c>
      <c r="G123" s="346" t="s">
        <v>1</v>
      </c>
      <c r="H123" s="1399"/>
      <c r="I123" s="465"/>
      <c r="J123" s="269"/>
    </row>
    <row r="124" spans="1:10" hidden="1" x14ac:dyDescent="0.2">
      <c r="A124" s="1315"/>
      <c r="B124" s="1352" t="s">
        <v>556</v>
      </c>
      <c r="C124" s="1348"/>
      <c r="D124" s="1350" t="s">
        <v>487</v>
      </c>
      <c r="E124" s="1350" t="s">
        <v>530</v>
      </c>
      <c r="F124" s="1350" t="s">
        <v>555</v>
      </c>
      <c r="G124" s="1350"/>
      <c r="H124" s="1399">
        <f>H125</f>
        <v>0</v>
      </c>
      <c r="I124" s="465">
        <f>I125</f>
        <v>0</v>
      </c>
      <c r="J124" s="269">
        <f>J125</f>
        <v>0</v>
      </c>
    </row>
    <row r="125" spans="1:10" ht="22.5" hidden="1" x14ac:dyDescent="0.2">
      <c r="A125" s="1315"/>
      <c r="B125" s="1318" t="s">
        <v>447</v>
      </c>
      <c r="C125" s="1319"/>
      <c r="D125" s="1350" t="s">
        <v>487</v>
      </c>
      <c r="E125" s="1350" t="s">
        <v>530</v>
      </c>
      <c r="F125" s="1350" t="s">
        <v>555</v>
      </c>
      <c r="G125" s="346" t="s">
        <v>1</v>
      </c>
      <c r="H125" s="1399"/>
      <c r="I125" s="465"/>
      <c r="J125" s="269"/>
    </row>
    <row r="126" spans="1:10" x14ac:dyDescent="0.2">
      <c r="A126" s="1315"/>
      <c r="B126" s="1352" t="s">
        <v>554</v>
      </c>
      <c r="C126" s="1348"/>
      <c r="D126" s="1350" t="s">
        <v>487</v>
      </c>
      <c r="E126" s="1350" t="s">
        <v>530</v>
      </c>
      <c r="F126" s="1350" t="s">
        <v>228</v>
      </c>
      <c r="G126" s="1350"/>
      <c r="H126" s="1399">
        <f>H127</f>
        <v>270</v>
      </c>
      <c r="I126" s="465">
        <f>I127</f>
        <v>186</v>
      </c>
      <c r="J126" s="269">
        <f>J127</f>
        <v>306</v>
      </c>
    </row>
    <row r="127" spans="1:10" x14ac:dyDescent="0.2">
      <c r="A127" s="1315"/>
      <c r="B127" s="1321" t="s">
        <v>553</v>
      </c>
      <c r="C127" s="1322"/>
      <c r="D127" s="346" t="s">
        <v>487</v>
      </c>
      <c r="E127" s="346" t="s">
        <v>530</v>
      </c>
      <c r="F127" s="1350" t="s">
        <v>226</v>
      </c>
      <c r="G127" s="1350"/>
      <c r="H127" s="1399">
        <f>H128+H129</f>
        <v>270</v>
      </c>
      <c r="I127" s="465">
        <f>I128+I129</f>
        <v>186</v>
      </c>
      <c r="J127" s="269">
        <f>J128+J129</f>
        <v>306</v>
      </c>
    </row>
    <row r="128" spans="1:10" ht="22.5" x14ac:dyDescent="0.2">
      <c r="A128" s="1315"/>
      <c r="B128" s="1318" t="s">
        <v>447</v>
      </c>
      <c r="C128" s="1319"/>
      <c r="D128" s="346" t="s">
        <v>487</v>
      </c>
      <c r="E128" s="346" t="s">
        <v>530</v>
      </c>
      <c r="F128" s="1350" t="s">
        <v>226</v>
      </c>
      <c r="G128" s="1350">
        <v>240</v>
      </c>
      <c r="H128" s="1399">
        <v>270</v>
      </c>
      <c r="I128" s="465">
        <v>186</v>
      </c>
      <c r="J128" s="269">
        <v>306</v>
      </c>
    </row>
    <row r="129" spans="1:10" ht="22.5" hidden="1" x14ac:dyDescent="0.2">
      <c r="A129" s="1315"/>
      <c r="B129" s="1319" t="s">
        <v>552</v>
      </c>
      <c r="C129" s="1319"/>
      <c r="D129" s="346" t="s">
        <v>487</v>
      </c>
      <c r="E129" s="346" t="s">
        <v>530</v>
      </c>
      <c r="F129" s="1350" t="s">
        <v>226</v>
      </c>
      <c r="G129" s="1350" t="s">
        <v>551</v>
      </c>
      <c r="H129" s="1399"/>
      <c r="I129" s="465"/>
      <c r="J129" s="269"/>
    </row>
    <row r="130" spans="1:10" x14ac:dyDescent="0.2">
      <c r="A130" s="1315"/>
      <c r="B130" s="1352" t="s">
        <v>550</v>
      </c>
      <c r="C130" s="1348"/>
      <c r="D130" s="1350" t="s">
        <v>487</v>
      </c>
      <c r="E130" s="1350" t="s">
        <v>530</v>
      </c>
      <c r="F130" s="1350" t="s">
        <v>224</v>
      </c>
      <c r="G130" s="1350"/>
      <c r="H130" s="1399">
        <f>H131</f>
        <v>944.86599999999999</v>
      </c>
      <c r="I130" s="465">
        <f>I131</f>
        <v>696</v>
      </c>
      <c r="J130" s="269">
        <f>J131</f>
        <v>30</v>
      </c>
    </row>
    <row r="131" spans="1:10" ht="22.5" x14ac:dyDescent="0.2">
      <c r="A131" s="1315"/>
      <c r="B131" s="1352" t="s">
        <v>549</v>
      </c>
      <c r="C131" s="1348"/>
      <c r="D131" s="1350" t="s">
        <v>487</v>
      </c>
      <c r="E131" s="1350" t="s">
        <v>530</v>
      </c>
      <c r="F131" s="1350" t="s">
        <v>222</v>
      </c>
      <c r="G131" s="1350"/>
      <c r="H131" s="1399">
        <f>H132+H134</f>
        <v>944.86599999999999</v>
      </c>
      <c r="I131" s="465">
        <f>I132+I134</f>
        <v>696</v>
      </c>
      <c r="J131" s="269">
        <f>J132+J134</f>
        <v>30</v>
      </c>
    </row>
    <row r="132" spans="1:10" x14ac:dyDescent="0.2">
      <c r="A132" s="1315"/>
      <c r="B132" s="1387" t="s">
        <v>221</v>
      </c>
      <c r="C132" s="1322"/>
      <c r="D132" s="1350" t="s">
        <v>487</v>
      </c>
      <c r="E132" s="1350" t="s">
        <v>530</v>
      </c>
      <c r="F132" s="1350" t="s">
        <v>217</v>
      </c>
      <c r="G132" s="1350"/>
      <c r="H132" s="1399">
        <f>H133</f>
        <v>312.68</v>
      </c>
      <c r="I132" s="465">
        <f>I133</f>
        <v>696</v>
      </c>
      <c r="J132" s="269">
        <f>J133</f>
        <v>30</v>
      </c>
    </row>
    <row r="133" spans="1:10" ht="22.5" x14ac:dyDescent="0.2">
      <c r="A133" s="1315"/>
      <c r="B133" s="1318" t="s">
        <v>447</v>
      </c>
      <c r="C133" s="1319"/>
      <c r="D133" s="1350" t="s">
        <v>487</v>
      </c>
      <c r="E133" s="1350" t="s">
        <v>530</v>
      </c>
      <c r="F133" s="1350" t="s">
        <v>217</v>
      </c>
      <c r="G133" s="346" t="s">
        <v>1</v>
      </c>
      <c r="H133" s="1399">
        <v>312.68</v>
      </c>
      <c r="I133" s="465">
        <v>696</v>
      </c>
      <c r="J133" s="269">
        <v>30</v>
      </c>
    </row>
    <row r="134" spans="1:10" ht="27" customHeight="1" x14ac:dyDescent="0.2">
      <c r="A134" s="1315"/>
      <c r="B134" s="1386" t="s">
        <v>822</v>
      </c>
      <c r="C134" s="1322"/>
      <c r="D134" s="1353" t="s">
        <v>487</v>
      </c>
      <c r="E134" s="1353" t="s">
        <v>821</v>
      </c>
      <c r="F134" s="345"/>
      <c r="G134" s="1353"/>
      <c r="H134" s="1400">
        <f>H136</f>
        <v>632.18600000000004</v>
      </c>
      <c r="I134" s="465">
        <f>I136</f>
        <v>0</v>
      </c>
      <c r="J134" s="269">
        <f>J136</f>
        <v>0</v>
      </c>
    </row>
    <row r="135" spans="1:10" ht="26.25" customHeight="1" x14ac:dyDescent="0.2">
      <c r="A135" s="1315"/>
      <c r="B135" s="687" t="s">
        <v>572</v>
      </c>
      <c r="C135" s="1322"/>
      <c r="D135" s="1350" t="s">
        <v>487</v>
      </c>
      <c r="E135" s="1350" t="s">
        <v>821</v>
      </c>
      <c r="F135" s="346" t="s">
        <v>157</v>
      </c>
      <c r="G135" s="1350"/>
      <c r="H135" s="1399">
        <f>H136</f>
        <v>632.18600000000004</v>
      </c>
      <c r="I135" s="465"/>
      <c r="J135" s="269"/>
    </row>
    <row r="136" spans="1:10" ht="27.75" customHeight="1" x14ac:dyDescent="0.2">
      <c r="A136" s="1315"/>
      <c r="B136" s="1331" t="s">
        <v>156</v>
      </c>
      <c r="C136" s="1319"/>
      <c r="D136" s="1350" t="s">
        <v>487</v>
      </c>
      <c r="E136" s="1350" t="s">
        <v>821</v>
      </c>
      <c r="F136" s="346" t="s">
        <v>155</v>
      </c>
      <c r="G136" s="346"/>
      <c r="H136" s="1399">
        <f t="shared" ref="H136" si="9">H137</f>
        <v>632.18600000000004</v>
      </c>
      <c r="I136" s="465"/>
      <c r="J136" s="269"/>
    </row>
    <row r="137" spans="1:10" x14ac:dyDescent="0.2">
      <c r="A137" s="754"/>
      <c r="B137" s="1352" t="s">
        <v>109</v>
      </c>
      <c r="C137" s="1354"/>
      <c r="D137" s="346" t="s">
        <v>487</v>
      </c>
      <c r="E137" s="346" t="s">
        <v>821</v>
      </c>
      <c r="F137" s="346" t="s">
        <v>154</v>
      </c>
      <c r="G137" s="346"/>
      <c r="H137" s="1399">
        <f>H138</f>
        <v>632.18600000000004</v>
      </c>
      <c r="I137" s="753">
        <f t="shared" ref="I137:J139" si="10">I138</f>
        <v>0</v>
      </c>
      <c r="J137" s="275">
        <f t="shared" si="10"/>
        <v>0</v>
      </c>
    </row>
    <row r="138" spans="1:10" ht="33.75" x14ac:dyDescent="0.2">
      <c r="A138" s="1315"/>
      <c r="B138" s="1352" t="s">
        <v>823</v>
      </c>
      <c r="C138" s="1355"/>
      <c r="D138" s="346" t="s">
        <v>487</v>
      </c>
      <c r="E138" s="346" t="s">
        <v>821</v>
      </c>
      <c r="F138" s="346" t="s">
        <v>127</v>
      </c>
      <c r="G138" s="346"/>
      <c r="H138" s="1399">
        <f>H139+H140</f>
        <v>632.18600000000004</v>
      </c>
      <c r="I138" s="465">
        <f t="shared" si="10"/>
        <v>0</v>
      </c>
      <c r="J138" s="269">
        <f t="shared" si="10"/>
        <v>0</v>
      </c>
    </row>
    <row r="139" spans="1:10" x14ac:dyDescent="0.2">
      <c r="A139" s="754"/>
      <c r="B139" s="687" t="s">
        <v>560</v>
      </c>
      <c r="C139" s="1356"/>
      <c r="D139" s="1350" t="s">
        <v>487</v>
      </c>
      <c r="E139" s="1350" t="s">
        <v>821</v>
      </c>
      <c r="F139" s="346" t="s">
        <v>127</v>
      </c>
      <c r="G139" s="346" t="s">
        <v>5</v>
      </c>
      <c r="H139" s="1399">
        <f>594.9+0.086</f>
        <v>594.98599999999999</v>
      </c>
      <c r="I139" s="465">
        <f t="shared" si="10"/>
        <v>0</v>
      </c>
      <c r="J139" s="269">
        <f t="shared" si="10"/>
        <v>0</v>
      </c>
    </row>
    <row r="140" spans="1:10" ht="22.5" x14ac:dyDescent="0.2">
      <c r="A140" s="1315"/>
      <c r="B140" s="1318" t="s">
        <v>447</v>
      </c>
      <c r="C140" s="1319"/>
      <c r="D140" s="1350" t="s">
        <v>487</v>
      </c>
      <c r="E140" s="1350" t="s">
        <v>821</v>
      </c>
      <c r="F140" s="346" t="s">
        <v>127</v>
      </c>
      <c r="G140" s="346" t="s">
        <v>1</v>
      </c>
      <c r="H140" s="1399">
        <v>37.200000000000003</v>
      </c>
      <c r="I140" s="465"/>
      <c r="J140" s="269"/>
    </row>
    <row r="141" spans="1:10" x14ac:dyDescent="0.2">
      <c r="A141" s="1315"/>
      <c r="B141" s="1388" t="s">
        <v>389</v>
      </c>
      <c r="C141" s="1358"/>
      <c r="D141" s="1359" t="s">
        <v>445</v>
      </c>
      <c r="E141" s="1359" t="s">
        <v>451</v>
      </c>
      <c r="F141" s="1359"/>
      <c r="G141" s="1359"/>
      <c r="H141" s="1401">
        <f>H142+H175</f>
        <v>15931.355</v>
      </c>
      <c r="I141" s="765">
        <f>I142+I175</f>
        <v>6055</v>
      </c>
      <c r="J141" s="341">
        <f>J142+J175</f>
        <v>6300</v>
      </c>
    </row>
    <row r="142" spans="1:10" x14ac:dyDescent="0.2">
      <c r="A142" s="1360"/>
      <c r="B142" s="1388" t="s">
        <v>60</v>
      </c>
      <c r="C142" s="1359"/>
      <c r="D142" s="1359" t="s">
        <v>445</v>
      </c>
      <c r="E142" s="1359" t="s">
        <v>530</v>
      </c>
      <c r="F142" s="1359"/>
      <c r="G142" s="1359"/>
      <c r="H142" s="1401">
        <f>H143+H170</f>
        <v>12536.554999999998</v>
      </c>
      <c r="I142" s="765">
        <f>I143</f>
        <v>5740</v>
      </c>
      <c r="J142" s="341">
        <f>J143</f>
        <v>5980</v>
      </c>
    </row>
    <row r="143" spans="1:10" ht="30" customHeight="1" x14ac:dyDescent="0.2">
      <c r="A143" s="1315"/>
      <c r="B143" s="1338" t="s">
        <v>909</v>
      </c>
      <c r="C143" s="346"/>
      <c r="D143" s="346" t="s">
        <v>445</v>
      </c>
      <c r="E143" s="346" t="s">
        <v>530</v>
      </c>
      <c r="F143" s="346" t="s">
        <v>215</v>
      </c>
      <c r="G143" s="346"/>
      <c r="H143" s="1399">
        <f>H144+H152</f>
        <v>12144.454999999998</v>
      </c>
      <c r="I143" s="465">
        <f>I144+I152</f>
        <v>5740</v>
      </c>
      <c r="J143" s="270">
        <f>J144+J152</f>
        <v>5980</v>
      </c>
    </row>
    <row r="144" spans="1:10" ht="22.5" x14ac:dyDescent="0.2">
      <c r="A144" s="1315"/>
      <c r="B144" s="1338" t="s">
        <v>214</v>
      </c>
      <c r="C144" s="1350"/>
      <c r="D144" s="1350" t="s">
        <v>445</v>
      </c>
      <c r="E144" s="1350" t="s">
        <v>530</v>
      </c>
      <c r="F144" s="346" t="s">
        <v>213</v>
      </c>
      <c r="G144" s="1350"/>
      <c r="H144" s="1399">
        <f>H145</f>
        <v>3109.7290000000003</v>
      </c>
      <c r="I144" s="465">
        <f>I145</f>
        <v>0</v>
      </c>
      <c r="J144" s="270">
        <f>J145</f>
        <v>0</v>
      </c>
    </row>
    <row r="145" spans="1:10" ht="45" x14ac:dyDescent="0.2">
      <c r="A145" s="1315"/>
      <c r="B145" s="1331" t="s">
        <v>212</v>
      </c>
      <c r="C145" s="1350"/>
      <c r="D145" s="1350" t="s">
        <v>445</v>
      </c>
      <c r="E145" s="1350" t="s">
        <v>530</v>
      </c>
      <c r="F145" s="1350" t="s">
        <v>211</v>
      </c>
      <c r="G145" s="1350"/>
      <c r="H145" s="1399">
        <f>H146+H148+H151</f>
        <v>3109.7290000000003</v>
      </c>
      <c r="I145" s="465">
        <f>I146+I148+I151</f>
        <v>0</v>
      </c>
      <c r="J145" s="270">
        <f>J146+J148+J151</f>
        <v>0</v>
      </c>
    </row>
    <row r="146" spans="1:10" x14ac:dyDescent="0.2">
      <c r="A146" s="1315"/>
      <c r="B146" s="1331" t="s">
        <v>608</v>
      </c>
      <c r="C146" s="1350"/>
      <c r="D146" s="1350" t="s">
        <v>445</v>
      </c>
      <c r="E146" s="1350" t="s">
        <v>530</v>
      </c>
      <c r="F146" s="1350" t="s">
        <v>210</v>
      </c>
      <c r="G146" s="346"/>
      <c r="H146" s="1399">
        <f>H147</f>
        <v>2370.38</v>
      </c>
      <c r="I146" s="465">
        <f>I147</f>
        <v>0</v>
      </c>
      <c r="J146" s="270">
        <f>J147</f>
        <v>0</v>
      </c>
    </row>
    <row r="147" spans="1:10" ht="22.5" x14ac:dyDescent="0.2">
      <c r="A147" s="1315"/>
      <c r="B147" s="1318" t="s">
        <v>447</v>
      </c>
      <c r="C147" s="1350"/>
      <c r="D147" s="1350" t="s">
        <v>445</v>
      </c>
      <c r="E147" s="1350" t="s">
        <v>530</v>
      </c>
      <c r="F147" s="1350" t="s">
        <v>210</v>
      </c>
      <c r="G147" s="346" t="s">
        <v>1</v>
      </c>
      <c r="H147" s="1399">
        <v>2370.38</v>
      </c>
      <c r="I147" s="465"/>
      <c r="J147" s="269"/>
    </row>
    <row r="148" spans="1:10" ht="22.5" x14ac:dyDescent="0.2">
      <c r="A148" s="1315"/>
      <c r="B148" s="1331" t="s">
        <v>209</v>
      </c>
      <c r="C148" s="1350"/>
      <c r="D148" s="1350" t="s">
        <v>445</v>
      </c>
      <c r="E148" s="1350" t="s">
        <v>530</v>
      </c>
      <c r="F148" s="1350" t="s">
        <v>206</v>
      </c>
      <c r="G148" s="346"/>
      <c r="H148" s="1399">
        <f>H149</f>
        <v>739.34900000000005</v>
      </c>
      <c r="I148" s="465">
        <f>I149</f>
        <v>0</v>
      </c>
      <c r="J148" s="269">
        <f>J149</f>
        <v>0</v>
      </c>
    </row>
    <row r="149" spans="1:10" ht="22.5" x14ac:dyDescent="0.2">
      <c r="A149" s="1315"/>
      <c r="B149" s="1318" t="s">
        <v>447</v>
      </c>
      <c r="C149" s="1350"/>
      <c r="D149" s="1350" t="s">
        <v>445</v>
      </c>
      <c r="E149" s="1350" t="s">
        <v>530</v>
      </c>
      <c r="F149" s="1350" t="s">
        <v>206</v>
      </c>
      <c r="G149" s="346" t="s">
        <v>1</v>
      </c>
      <c r="H149" s="1399">
        <v>739.34900000000005</v>
      </c>
      <c r="I149" s="465"/>
      <c r="J149" s="269"/>
    </row>
    <row r="150" spans="1:10" ht="25.5" hidden="1" x14ac:dyDescent="0.2">
      <c r="A150" s="1315"/>
      <c r="B150" s="307" t="s">
        <v>203</v>
      </c>
      <c r="C150" s="1350"/>
      <c r="D150" s="1350" t="s">
        <v>445</v>
      </c>
      <c r="E150" s="1350" t="s">
        <v>530</v>
      </c>
      <c r="F150" s="1350" t="s">
        <v>202</v>
      </c>
      <c r="G150" s="346"/>
      <c r="H150" s="1399">
        <f>H151</f>
        <v>0</v>
      </c>
      <c r="I150" s="465">
        <f>I151</f>
        <v>0</v>
      </c>
      <c r="J150" s="269">
        <f>J151</f>
        <v>0</v>
      </c>
    </row>
    <row r="151" spans="1:10" ht="22.5" hidden="1" x14ac:dyDescent="0.2">
      <c r="A151" s="1315"/>
      <c r="B151" s="1318" t="s">
        <v>447</v>
      </c>
      <c r="C151" s="1350"/>
      <c r="D151" s="1350" t="s">
        <v>445</v>
      </c>
      <c r="E151" s="1350" t="s">
        <v>530</v>
      </c>
      <c r="F151" s="1350" t="s">
        <v>202</v>
      </c>
      <c r="G151" s="346" t="s">
        <v>1</v>
      </c>
      <c r="H151" s="1399"/>
      <c r="I151" s="465"/>
      <c r="J151" s="269"/>
    </row>
    <row r="152" spans="1:10" ht="33.75" x14ac:dyDescent="0.2">
      <c r="A152" s="1315"/>
      <c r="B152" s="1338" t="s">
        <v>826</v>
      </c>
      <c r="C152" s="1350"/>
      <c r="D152" s="1350" t="s">
        <v>445</v>
      </c>
      <c r="E152" s="1350" t="s">
        <v>530</v>
      </c>
      <c r="F152" s="346" t="s">
        <v>201</v>
      </c>
      <c r="G152" s="346"/>
      <c r="H152" s="1399">
        <f>H153</f>
        <v>9034.7259999999987</v>
      </c>
      <c r="I152" s="465">
        <f>I153</f>
        <v>5740</v>
      </c>
      <c r="J152" s="269">
        <f>J153</f>
        <v>5980</v>
      </c>
    </row>
    <row r="153" spans="1:10" ht="22.5" x14ac:dyDescent="0.2">
      <c r="A153" s="1315"/>
      <c r="B153" s="1331" t="s">
        <v>200</v>
      </c>
      <c r="C153" s="1350"/>
      <c r="D153" s="1350" t="s">
        <v>445</v>
      </c>
      <c r="E153" s="1350" t="s">
        <v>530</v>
      </c>
      <c r="F153" s="1350" t="s">
        <v>199</v>
      </c>
      <c r="G153" s="346"/>
      <c r="H153" s="1399">
        <f>H154+H156</f>
        <v>9034.7259999999987</v>
      </c>
      <c r="I153" s="465">
        <f>I154+I156</f>
        <v>5740</v>
      </c>
      <c r="J153" s="269">
        <f>J154+J156</f>
        <v>5980</v>
      </c>
    </row>
    <row r="154" spans="1:10" x14ac:dyDescent="0.2">
      <c r="A154" s="1315"/>
      <c r="B154" s="1331" t="s">
        <v>608</v>
      </c>
      <c r="C154" s="1350"/>
      <c r="D154" s="1350" t="s">
        <v>445</v>
      </c>
      <c r="E154" s="1350" t="s">
        <v>530</v>
      </c>
      <c r="F154" s="1350" t="s">
        <v>197</v>
      </c>
      <c r="G154" s="346"/>
      <c r="H154" s="1399">
        <f>H155</f>
        <v>8493.4879999999994</v>
      </c>
      <c r="I154" s="465">
        <f>I155</f>
        <v>5240</v>
      </c>
      <c r="J154" s="269">
        <f>J155</f>
        <v>5380</v>
      </c>
    </row>
    <row r="155" spans="1:10" ht="22.5" x14ac:dyDescent="0.2">
      <c r="A155" s="1315"/>
      <c r="B155" s="1318" t="s">
        <v>447</v>
      </c>
      <c r="C155" s="1350"/>
      <c r="D155" s="1350" t="s">
        <v>445</v>
      </c>
      <c r="E155" s="1350" t="s">
        <v>530</v>
      </c>
      <c r="F155" s="1350" t="s">
        <v>197</v>
      </c>
      <c r="G155" s="346" t="s">
        <v>1</v>
      </c>
      <c r="H155" s="1399">
        <v>8493.4879999999994</v>
      </c>
      <c r="I155" s="465">
        <v>5240</v>
      </c>
      <c r="J155" s="269">
        <v>5380</v>
      </c>
    </row>
    <row r="156" spans="1:10" ht="22.5" x14ac:dyDescent="0.2">
      <c r="A156" s="1315"/>
      <c r="B156" s="1331" t="s">
        <v>196</v>
      </c>
      <c r="C156" s="1350"/>
      <c r="D156" s="1350" t="s">
        <v>445</v>
      </c>
      <c r="E156" s="1350" t="s">
        <v>530</v>
      </c>
      <c r="F156" s="1350" t="s">
        <v>195</v>
      </c>
      <c r="G156" s="346"/>
      <c r="H156" s="1399">
        <f>H157</f>
        <v>541.23800000000006</v>
      </c>
      <c r="I156" s="465">
        <f>I157</f>
        <v>500</v>
      </c>
      <c r="J156" s="269">
        <f>J157</f>
        <v>600</v>
      </c>
    </row>
    <row r="157" spans="1:10" ht="22.5" x14ac:dyDescent="0.2">
      <c r="A157" s="1315"/>
      <c r="B157" s="1318" t="s">
        <v>447</v>
      </c>
      <c r="C157" s="1350"/>
      <c r="D157" s="1350" t="s">
        <v>445</v>
      </c>
      <c r="E157" s="1350" t="s">
        <v>530</v>
      </c>
      <c r="F157" s="1350" t="s">
        <v>195</v>
      </c>
      <c r="G157" s="346" t="s">
        <v>1</v>
      </c>
      <c r="H157" s="1399">
        <v>541.23800000000006</v>
      </c>
      <c r="I157" s="465">
        <v>500</v>
      </c>
      <c r="J157" s="269">
        <v>600</v>
      </c>
    </row>
    <row r="158" spans="1:10" ht="31.5" hidden="1" x14ac:dyDescent="0.2">
      <c r="A158" s="754"/>
      <c r="B158" s="1361" t="s">
        <v>548</v>
      </c>
      <c r="C158" s="345"/>
      <c r="D158" s="345" t="s">
        <v>445</v>
      </c>
      <c r="E158" s="345" t="s">
        <v>530</v>
      </c>
      <c r="F158" s="345" t="s">
        <v>547</v>
      </c>
      <c r="G158" s="345"/>
      <c r="H158" s="1400">
        <f>H159</f>
        <v>0</v>
      </c>
      <c r="I158" s="753">
        <f>I159</f>
        <v>0</v>
      </c>
      <c r="J158" s="275">
        <f>J159</f>
        <v>0</v>
      </c>
    </row>
    <row r="159" spans="1:10" ht="22.5" hidden="1" x14ac:dyDescent="0.2">
      <c r="A159" s="1315"/>
      <c r="B159" s="1352" t="s">
        <v>546</v>
      </c>
      <c r="C159" s="1350"/>
      <c r="D159" s="1350" t="s">
        <v>445</v>
      </c>
      <c r="E159" s="1350" t="s">
        <v>530</v>
      </c>
      <c r="F159" s="1350" t="s">
        <v>545</v>
      </c>
      <c r="G159" s="1350"/>
      <c r="H159" s="1399">
        <f>H160+H163</f>
        <v>0</v>
      </c>
      <c r="I159" s="465">
        <f>I160+I163</f>
        <v>0</v>
      </c>
      <c r="J159" s="269">
        <f>J160+J163</f>
        <v>0</v>
      </c>
    </row>
    <row r="160" spans="1:10" ht="33.75" hidden="1" x14ac:dyDescent="0.2">
      <c r="A160" s="1315"/>
      <c r="B160" s="1352" t="s">
        <v>544</v>
      </c>
      <c r="C160" s="1350"/>
      <c r="D160" s="1350" t="s">
        <v>445</v>
      </c>
      <c r="E160" s="1350" t="s">
        <v>530</v>
      </c>
      <c r="F160" s="1350" t="s">
        <v>543</v>
      </c>
      <c r="G160" s="1350"/>
      <c r="H160" s="1399">
        <f t="shared" ref="H160:J161" si="11">H161</f>
        <v>0</v>
      </c>
      <c r="I160" s="465">
        <f t="shared" si="11"/>
        <v>0</v>
      </c>
      <c r="J160" s="269">
        <f t="shared" si="11"/>
        <v>0</v>
      </c>
    </row>
    <row r="161" spans="1:10" ht="33.75" hidden="1" x14ac:dyDescent="0.2">
      <c r="A161" s="1315"/>
      <c r="B161" s="687" t="s">
        <v>542</v>
      </c>
      <c r="C161" s="1350"/>
      <c r="D161" s="1350" t="s">
        <v>445</v>
      </c>
      <c r="E161" s="1350" t="s">
        <v>530</v>
      </c>
      <c r="F161" s="1350" t="s">
        <v>541</v>
      </c>
      <c r="G161" s="1350"/>
      <c r="H161" s="1399">
        <f t="shared" si="11"/>
        <v>0</v>
      </c>
      <c r="I161" s="465">
        <f t="shared" si="11"/>
        <v>0</v>
      </c>
      <c r="J161" s="269">
        <f t="shared" si="11"/>
        <v>0</v>
      </c>
    </row>
    <row r="162" spans="1:10" hidden="1" x14ac:dyDescent="0.2">
      <c r="A162" s="1315"/>
      <c r="B162" s="1318" t="s">
        <v>473</v>
      </c>
      <c r="C162" s="1350"/>
      <c r="D162" s="1350" t="s">
        <v>445</v>
      </c>
      <c r="E162" s="1350" t="s">
        <v>530</v>
      </c>
      <c r="F162" s="1350" t="s">
        <v>541</v>
      </c>
      <c r="G162" s="346" t="s">
        <v>26</v>
      </c>
      <c r="H162" s="1399">
        <v>0</v>
      </c>
      <c r="I162" s="465">
        <v>0</v>
      </c>
      <c r="J162" s="269">
        <v>0</v>
      </c>
    </row>
    <row r="163" spans="1:10" ht="45" hidden="1" x14ac:dyDescent="0.2">
      <c r="A163" s="1315"/>
      <c r="B163" s="1352" t="s">
        <v>540</v>
      </c>
      <c r="C163" s="1350"/>
      <c r="D163" s="1350" t="s">
        <v>539</v>
      </c>
      <c r="E163" s="1350" t="s">
        <v>530</v>
      </c>
      <c r="F163" s="1350" t="s">
        <v>538</v>
      </c>
      <c r="G163" s="1350"/>
      <c r="H163" s="1399">
        <f>H164+H166+H168</f>
        <v>0</v>
      </c>
      <c r="I163" s="465">
        <f>I164+I166+I168</f>
        <v>0</v>
      </c>
      <c r="J163" s="269">
        <f>J164+J166+J168</f>
        <v>0</v>
      </c>
    </row>
    <row r="164" spans="1:10" ht="22.5" hidden="1" x14ac:dyDescent="0.2">
      <c r="A164" s="1315"/>
      <c r="B164" s="687" t="s">
        <v>537</v>
      </c>
      <c r="C164" s="1350"/>
      <c r="D164" s="1350" t="s">
        <v>445</v>
      </c>
      <c r="E164" s="1350" t="s">
        <v>530</v>
      </c>
      <c r="F164" s="1350" t="s">
        <v>536</v>
      </c>
      <c r="G164" s="1350"/>
      <c r="H164" s="1399">
        <f>H165</f>
        <v>0</v>
      </c>
      <c r="I164" s="465">
        <f>I165</f>
        <v>0</v>
      </c>
      <c r="J164" s="269">
        <f>J165</f>
        <v>0</v>
      </c>
    </row>
    <row r="165" spans="1:10" ht="22.5" hidden="1" x14ac:dyDescent="0.2">
      <c r="A165" s="1315"/>
      <c r="B165" s="1318" t="s">
        <v>447</v>
      </c>
      <c r="C165" s="1350"/>
      <c r="D165" s="1350" t="s">
        <v>445</v>
      </c>
      <c r="E165" s="1350" t="s">
        <v>530</v>
      </c>
      <c r="F165" s="1350" t="s">
        <v>536</v>
      </c>
      <c r="G165" s="346" t="s">
        <v>1</v>
      </c>
      <c r="H165" s="1399"/>
      <c r="I165" s="465"/>
      <c r="J165" s="269"/>
    </row>
    <row r="166" spans="1:10" ht="33.75" hidden="1" x14ac:dyDescent="0.2">
      <c r="A166" s="1360"/>
      <c r="B166" s="687" t="s">
        <v>535</v>
      </c>
      <c r="C166" s="1350"/>
      <c r="D166" s="1350" t="s">
        <v>445</v>
      </c>
      <c r="E166" s="1350" t="s">
        <v>530</v>
      </c>
      <c r="F166" s="1350" t="s">
        <v>534</v>
      </c>
      <c r="G166" s="1350"/>
      <c r="H166" s="1399">
        <f>H167</f>
        <v>0</v>
      </c>
      <c r="I166" s="465">
        <f>I167</f>
        <v>0</v>
      </c>
      <c r="J166" s="269">
        <f>J167</f>
        <v>0</v>
      </c>
    </row>
    <row r="167" spans="1:10" ht="22.5" hidden="1" x14ac:dyDescent="0.2">
      <c r="A167" s="1360"/>
      <c r="B167" s="1318" t="s">
        <v>447</v>
      </c>
      <c r="C167" s="1350"/>
      <c r="D167" s="1350" t="s">
        <v>445</v>
      </c>
      <c r="E167" s="1350" t="s">
        <v>530</v>
      </c>
      <c r="F167" s="1350" t="s">
        <v>534</v>
      </c>
      <c r="G167" s="346" t="s">
        <v>1</v>
      </c>
      <c r="H167" s="1399"/>
      <c r="I167" s="465"/>
      <c r="J167" s="269"/>
    </row>
    <row r="168" spans="1:10" ht="45" hidden="1" x14ac:dyDescent="0.2">
      <c r="A168" s="1360"/>
      <c r="B168" s="687" t="s">
        <v>533</v>
      </c>
      <c r="C168" s="1350"/>
      <c r="D168" s="1350" t="s">
        <v>445</v>
      </c>
      <c r="E168" s="1350" t="s">
        <v>530</v>
      </c>
      <c r="F168" s="1350" t="s">
        <v>532</v>
      </c>
      <c r="G168" s="1350"/>
      <c r="H168" s="1399">
        <f>H169</f>
        <v>0</v>
      </c>
      <c r="I168" s="465">
        <f>I169</f>
        <v>0</v>
      </c>
      <c r="J168" s="269">
        <f>J169</f>
        <v>0</v>
      </c>
    </row>
    <row r="169" spans="1:10" ht="22.5" hidden="1" x14ac:dyDescent="0.2">
      <c r="A169" s="1360"/>
      <c r="B169" s="1318" t="s">
        <v>447</v>
      </c>
      <c r="C169" s="1350"/>
      <c r="D169" s="1350" t="s">
        <v>445</v>
      </c>
      <c r="E169" s="1350" t="s">
        <v>530</v>
      </c>
      <c r="F169" s="1350" t="s">
        <v>532</v>
      </c>
      <c r="G169" s="346" t="s">
        <v>1</v>
      </c>
      <c r="H169" s="1399"/>
      <c r="I169" s="465"/>
      <c r="J169" s="269"/>
    </row>
    <row r="170" spans="1:10" ht="33.75" x14ac:dyDescent="0.2">
      <c r="A170" s="1344"/>
      <c r="B170" s="687" t="s">
        <v>491</v>
      </c>
      <c r="C170" s="1313"/>
      <c r="D170" s="346" t="s">
        <v>445</v>
      </c>
      <c r="E170" s="346" t="s">
        <v>530</v>
      </c>
      <c r="F170" s="346" t="s">
        <v>89</v>
      </c>
      <c r="G170" s="346"/>
      <c r="H170" s="1399">
        <f t="shared" ref="H170:J173" si="12">H171</f>
        <v>392.1</v>
      </c>
      <c r="I170" s="753">
        <f t="shared" si="12"/>
        <v>0</v>
      </c>
      <c r="J170" s="275">
        <f t="shared" si="12"/>
        <v>0</v>
      </c>
    </row>
    <row r="171" spans="1:10" x14ac:dyDescent="0.2">
      <c r="A171" s="754"/>
      <c r="B171" s="687" t="s">
        <v>109</v>
      </c>
      <c r="C171" s="1313"/>
      <c r="D171" s="346" t="s">
        <v>445</v>
      </c>
      <c r="E171" s="346" t="s">
        <v>530</v>
      </c>
      <c r="F171" s="346" t="s">
        <v>84</v>
      </c>
      <c r="G171" s="346"/>
      <c r="H171" s="1399">
        <f t="shared" si="12"/>
        <v>392.1</v>
      </c>
      <c r="I171" s="753">
        <f t="shared" si="12"/>
        <v>0</v>
      </c>
      <c r="J171" s="275">
        <f t="shared" si="12"/>
        <v>0</v>
      </c>
    </row>
    <row r="172" spans="1:10" x14ac:dyDescent="0.2">
      <c r="A172" s="754"/>
      <c r="B172" s="687" t="s">
        <v>109</v>
      </c>
      <c r="C172" s="1313"/>
      <c r="D172" s="346" t="s">
        <v>445</v>
      </c>
      <c r="E172" s="346" t="s">
        <v>530</v>
      </c>
      <c r="F172" s="346" t="s">
        <v>82</v>
      </c>
      <c r="G172" s="346"/>
      <c r="H172" s="1399">
        <f>H173</f>
        <v>392.1</v>
      </c>
      <c r="I172" s="753">
        <f t="shared" si="12"/>
        <v>0</v>
      </c>
      <c r="J172" s="275">
        <f t="shared" si="12"/>
        <v>0</v>
      </c>
    </row>
    <row r="173" spans="1:10" ht="45" x14ac:dyDescent="0.2">
      <c r="A173" s="1360"/>
      <c r="B173" s="687" t="s">
        <v>531</v>
      </c>
      <c r="C173" s="346"/>
      <c r="D173" s="346" t="s">
        <v>445</v>
      </c>
      <c r="E173" s="346" t="s">
        <v>530</v>
      </c>
      <c r="F173" s="1362" t="s">
        <v>857</v>
      </c>
      <c r="G173" s="346"/>
      <c r="H173" s="1399">
        <f t="shared" si="12"/>
        <v>392.1</v>
      </c>
      <c r="I173" s="465">
        <f t="shared" si="12"/>
        <v>0</v>
      </c>
      <c r="J173" s="269">
        <f t="shared" si="12"/>
        <v>0</v>
      </c>
    </row>
    <row r="174" spans="1:10" ht="22.5" x14ac:dyDescent="0.2">
      <c r="A174" s="1360"/>
      <c r="B174" s="1318" t="s">
        <v>447</v>
      </c>
      <c r="C174" s="1350"/>
      <c r="D174" s="1350" t="s">
        <v>445</v>
      </c>
      <c r="E174" s="1350" t="s">
        <v>530</v>
      </c>
      <c r="F174" s="1362" t="s">
        <v>857</v>
      </c>
      <c r="G174" s="346" t="s">
        <v>1</v>
      </c>
      <c r="H174" s="1399">
        <v>392.1</v>
      </c>
      <c r="I174" s="465"/>
      <c r="J174" s="269"/>
    </row>
    <row r="175" spans="1:10" x14ac:dyDescent="0.2">
      <c r="A175" s="1360"/>
      <c r="B175" s="1388" t="s">
        <v>51</v>
      </c>
      <c r="C175" s="1359"/>
      <c r="D175" s="1359" t="s">
        <v>445</v>
      </c>
      <c r="E175" s="1359" t="s">
        <v>525</v>
      </c>
      <c r="F175" s="1359"/>
      <c r="G175" s="1359"/>
      <c r="H175" s="1401">
        <f>H176+H180</f>
        <v>3394.8</v>
      </c>
      <c r="I175" s="765">
        <f>I176+I180</f>
        <v>315</v>
      </c>
      <c r="J175" s="341">
        <f>J176+J180</f>
        <v>320</v>
      </c>
    </row>
    <row r="176" spans="1:10" ht="33.75" x14ac:dyDescent="0.2">
      <c r="A176" s="1315"/>
      <c r="B176" s="1338" t="s">
        <v>899</v>
      </c>
      <c r="C176" s="346"/>
      <c r="D176" s="346" t="s">
        <v>445</v>
      </c>
      <c r="E176" s="346" t="s">
        <v>525</v>
      </c>
      <c r="F176" s="346" t="s">
        <v>286</v>
      </c>
      <c r="G176" s="346"/>
      <c r="H176" s="1399">
        <f t="shared" ref="H176:J178" si="13">H177</f>
        <v>300</v>
      </c>
      <c r="I176" s="465">
        <f t="shared" si="13"/>
        <v>315</v>
      </c>
      <c r="J176" s="270">
        <f t="shared" si="13"/>
        <v>320</v>
      </c>
    </row>
    <row r="177" spans="1:11" ht="33.75" x14ac:dyDescent="0.2">
      <c r="A177" s="1315"/>
      <c r="B177" s="1331" t="s">
        <v>283</v>
      </c>
      <c r="C177" s="346"/>
      <c r="D177" s="346" t="s">
        <v>445</v>
      </c>
      <c r="E177" s="346" t="s">
        <v>525</v>
      </c>
      <c r="F177" s="346" t="s">
        <v>280</v>
      </c>
      <c r="G177" s="346"/>
      <c r="H177" s="1399">
        <f t="shared" si="13"/>
        <v>300</v>
      </c>
      <c r="I177" s="465">
        <f t="shared" si="13"/>
        <v>315</v>
      </c>
      <c r="J177" s="270">
        <f t="shared" si="13"/>
        <v>320</v>
      </c>
    </row>
    <row r="178" spans="1:11" ht="22.5" x14ac:dyDescent="0.2">
      <c r="A178" s="1315"/>
      <c r="B178" s="1363" t="s">
        <v>281</v>
      </c>
      <c r="C178" s="1350"/>
      <c r="D178" s="1350" t="s">
        <v>445</v>
      </c>
      <c r="E178" s="1350" t="s">
        <v>525</v>
      </c>
      <c r="F178" s="1350" t="s">
        <v>269</v>
      </c>
      <c r="G178" s="1350"/>
      <c r="H178" s="1399">
        <f t="shared" si="13"/>
        <v>300</v>
      </c>
      <c r="I178" s="465">
        <f t="shared" si="13"/>
        <v>315</v>
      </c>
      <c r="J178" s="270">
        <f t="shared" si="13"/>
        <v>320</v>
      </c>
    </row>
    <row r="179" spans="1:11" ht="22.5" x14ac:dyDescent="0.2">
      <c r="A179" s="1315"/>
      <c r="B179" s="1318" t="s">
        <v>447</v>
      </c>
      <c r="C179" s="1350"/>
      <c r="D179" s="1350" t="s">
        <v>445</v>
      </c>
      <c r="E179" s="1350" t="s">
        <v>525</v>
      </c>
      <c r="F179" s="1350" t="s">
        <v>269</v>
      </c>
      <c r="G179" s="346" t="s">
        <v>1</v>
      </c>
      <c r="H179" s="1399">
        <f>320-20</f>
        <v>300</v>
      </c>
      <c r="I179" s="465">
        <v>315</v>
      </c>
      <c r="J179" s="269">
        <v>320</v>
      </c>
    </row>
    <row r="180" spans="1:11" ht="33.75" x14ac:dyDescent="0.2">
      <c r="A180" s="1364"/>
      <c r="B180" s="687" t="s">
        <v>491</v>
      </c>
      <c r="C180" s="1316"/>
      <c r="D180" s="346" t="s">
        <v>445</v>
      </c>
      <c r="E180" s="346" t="s">
        <v>525</v>
      </c>
      <c r="F180" s="346" t="s">
        <v>89</v>
      </c>
      <c r="G180" s="346"/>
      <c r="H180" s="1399">
        <f>H181</f>
        <v>3094.8</v>
      </c>
      <c r="I180" s="465">
        <f t="shared" ref="H180:J181" si="14">I181</f>
        <v>0</v>
      </c>
      <c r="J180" s="270">
        <f t="shared" si="14"/>
        <v>0</v>
      </c>
    </row>
    <row r="181" spans="1:11" x14ac:dyDescent="0.2">
      <c r="A181" s="1315"/>
      <c r="B181" s="687" t="s">
        <v>109</v>
      </c>
      <c r="C181" s="1316"/>
      <c r="D181" s="346" t="s">
        <v>445</v>
      </c>
      <c r="E181" s="346" t="s">
        <v>525</v>
      </c>
      <c r="F181" s="346" t="s">
        <v>84</v>
      </c>
      <c r="G181" s="346"/>
      <c r="H181" s="1399">
        <f t="shared" si="14"/>
        <v>3094.8</v>
      </c>
      <c r="I181" s="465">
        <f t="shared" si="14"/>
        <v>0</v>
      </c>
      <c r="J181" s="270">
        <f t="shared" si="14"/>
        <v>0</v>
      </c>
    </row>
    <row r="182" spans="1:11" x14ac:dyDescent="0.2">
      <c r="A182" s="1315"/>
      <c r="B182" s="687" t="s">
        <v>109</v>
      </c>
      <c r="C182" s="1316"/>
      <c r="D182" s="346" t="s">
        <v>445</v>
      </c>
      <c r="E182" s="346" t="s">
        <v>525</v>
      </c>
      <c r="F182" s="346" t="s">
        <v>82</v>
      </c>
      <c r="G182" s="346"/>
      <c r="H182" s="1399">
        <f>H183+H185+H188+H189</f>
        <v>3094.8</v>
      </c>
      <c r="I182" s="465">
        <f>I183+I185+I188</f>
        <v>0</v>
      </c>
      <c r="J182" s="270">
        <f>J183+J185+J188</f>
        <v>0</v>
      </c>
    </row>
    <row r="183" spans="1:11" x14ac:dyDescent="0.2">
      <c r="A183" s="754"/>
      <c r="B183" s="687" t="s">
        <v>528</v>
      </c>
      <c r="C183" s="346"/>
      <c r="D183" s="346" t="s">
        <v>445</v>
      </c>
      <c r="E183" s="346" t="s">
        <v>525</v>
      </c>
      <c r="F183" s="346" t="s">
        <v>527</v>
      </c>
      <c r="G183" s="346"/>
      <c r="H183" s="1399">
        <f>H184</f>
        <v>2000</v>
      </c>
      <c r="I183" s="465">
        <f>I184</f>
        <v>0</v>
      </c>
      <c r="J183" s="270">
        <f>J184</f>
        <v>0</v>
      </c>
    </row>
    <row r="184" spans="1:11" ht="22.5" x14ac:dyDescent="0.2">
      <c r="A184" s="1360"/>
      <c r="B184" s="1318" t="s">
        <v>447</v>
      </c>
      <c r="C184" s="1350"/>
      <c r="D184" s="1350" t="s">
        <v>445</v>
      </c>
      <c r="E184" s="1350" t="s">
        <v>525</v>
      </c>
      <c r="F184" s="1350" t="s">
        <v>527</v>
      </c>
      <c r="G184" s="346" t="s">
        <v>1</v>
      </c>
      <c r="H184" s="1399">
        <f>200+500+1000+300</f>
        <v>2000</v>
      </c>
      <c r="I184" s="465"/>
      <c r="J184" s="270"/>
      <c r="K184" s="935"/>
    </row>
    <row r="185" spans="1:11" x14ac:dyDescent="0.2">
      <c r="A185" s="754"/>
      <c r="B185" s="687" t="s">
        <v>526</v>
      </c>
      <c r="C185" s="346"/>
      <c r="D185" s="346" t="s">
        <v>445</v>
      </c>
      <c r="E185" s="346" t="s">
        <v>525</v>
      </c>
      <c r="F185" s="346" t="s">
        <v>54</v>
      </c>
      <c r="G185" s="346"/>
      <c r="H185" s="1399">
        <f>H186</f>
        <v>94.8</v>
      </c>
      <c r="I185" s="465">
        <f>I186</f>
        <v>0</v>
      </c>
      <c r="J185" s="270">
        <f>J186</f>
        <v>0</v>
      </c>
    </row>
    <row r="186" spans="1:11" ht="22.5" x14ac:dyDescent="0.2">
      <c r="A186" s="1365"/>
      <c r="B186" s="1318" t="s">
        <v>447</v>
      </c>
      <c r="C186" s="1350"/>
      <c r="D186" s="1350" t="s">
        <v>445</v>
      </c>
      <c r="E186" s="1350" t="s">
        <v>525</v>
      </c>
      <c r="F186" s="1350" t="s">
        <v>54</v>
      </c>
      <c r="G186" s="346" t="s">
        <v>1</v>
      </c>
      <c r="H186" s="1399">
        <v>94.8</v>
      </c>
      <c r="I186" s="465"/>
      <c r="J186" s="269"/>
    </row>
    <row r="187" spans="1:11" x14ac:dyDescent="0.2">
      <c r="A187" s="1365"/>
      <c r="B187" s="687" t="s">
        <v>53</v>
      </c>
      <c r="C187" s="346"/>
      <c r="D187" s="346" t="s">
        <v>445</v>
      </c>
      <c r="E187" s="346" t="s">
        <v>525</v>
      </c>
      <c r="F187" s="346" t="s">
        <v>50</v>
      </c>
      <c r="G187" s="346"/>
      <c r="H187" s="1399">
        <f>H188+H189</f>
        <v>1000</v>
      </c>
      <c r="I187" s="465">
        <f>I188</f>
        <v>0</v>
      </c>
      <c r="J187" s="269">
        <f>J188</f>
        <v>0</v>
      </c>
    </row>
    <row r="188" spans="1:11" ht="22.5" x14ac:dyDescent="0.2">
      <c r="A188" s="1365"/>
      <c r="B188" s="1318" t="s">
        <v>447</v>
      </c>
      <c r="C188" s="1350"/>
      <c r="D188" s="1350" t="s">
        <v>445</v>
      </c>
      <c r="E188" s="1350" t="s">
        <v>525</v>
      </c>
      <c r="F188" s="1350" t="s">
        <v>50</v>
      </c>
      <c r="G188" s="346" t="s">
        <v>1</v>
      </c>
      <c r="H188" s="1399">
        <f>3939.333-2939.333</f>
        <v>1000</v>
      </c>
      <c r="I188" s="465"/>
      <c r="J188" s="269"/>
      <c r="K188" s="935"/>
    </row>
    <row r="189" spans="1:11" hidden="1" x14ac:dyDescent="0.2">
      <c r="A189" s="1365"/>
      <c r="B189" s="1318" t="s">
        <v>610</v>
      </c>
      <c r="C189" s="1350"/>
      <c r="D189" s="1350"/>
      <c r="E189" s="1350"/>
      <c r="F189" s="1350"/>
      <c r="G189" s="346"/>
      <c r="H189" s="1399"/>
      <c r="I189" s="465"/>
      <c r="J189" s="342"/>
    </row>
    <row r="190" spans="1:11" x14ac:dyDescent="0.2">
      <c r="A190" s="1365"/>
      <c r="B190" s="1388" t="s">
        <v>371</v>
      </c>
      <c r="C190" s="1358"/>
      <c r="D190" s="1359" t="s">
        <v>455</v>
      </c>
      <c r="E190" s="1359" t="s">
        <v>451</v>
      </c>
      <c r="F190" s="1359"/>
      <c r="G190" s="1359"/>
      <c r="H190" s="1401">
        <f>H191+H201+H221</f>
        <v>49974.795999999995</v>
      </c>
      <c r="I190" s="765">
        <f>I191+I201+I221</f>
        <v>40536.79</v>
      </c>
      <c r="J190" s="341">
        <f>J191+J201+J221</f>
        <v>40253.18</v>
      </c>
    </row>
    <row r="191" spans="1:11" x14ac:dyDescent="0.2">
      <c r="A191" s="1360"/>
      <c r="B191" s="1388" t="s">
        <v>11</v>
      </c>
      <c r="C191" s="1359"/>
      <c r="D191" s="1359" t="s">
        <v>455</v>
      </c>
      <c r="E191" s="1359" t="s">
        <v>448</v>
      </c>
      <c r="F191" s="1359"/>
      <c r="G191" s="1359"/>
      <c r="H191" s="1401">
        <f t="shared" ref="H191:J193" si="15">H192</f>
        <v>775.92</v>
      </c>
      <c r="I191" s="765">
        <f t="shared" si="15"/>
        <v>799.11500000000001</v>
      </c>
      <c r="J191" s="341">
        <f t="shared" si="15"/>
        <v>895.01</v>
      </c>
    </row>
    <row r="192" spans="1:11" ht="22.5" customHeight="1" x14ac:dyDescent="0.2">
      <c r="A192" s="1364"/>
      <c r="B192" s="687" t="s">
        <v>491</v>
      </c>
      <c r="C192" s="1316"/>
      <c r="D192" s="346" t="s">
        <v>455</v>
      </c>
      <c r="E192" s="346" t="s">
        <v>448</v>
      </c>
      <c r="F192" s="346" t="s">
        <v>89</v>
      </c>
      <c r="G192" s="346"/>
      <c r="H192" s="1399">
        <f t="shared" si="15"/>
        <v>775.92</v>
      </c>
      <c r="I192" s="465">
        <f t="shared" si="15"/>
        <v>799.11500000000001</v>
      </c>
      <c r="J192" s="270">
        <f t="shared" si="15"/>
        <v>895.01</v>
      </c>
    </row>
    <row r="193" spans="1:10" x14ac:dyDescent="0.2">
      <c r="A193" s="1315"/>
      <c r="B193" s="687" t="s">
        <v>109</v>
      </c>
      <c r="C193" s="1316"/>
      <c r="D193" s="346" t="s">
        <v>455</v>
      </c>
      <c r="E193" s="346" t="s">
        <v>448</v>
      </c>
      <c r="F193" s="346" t="s">
        <v>84</v>
      </c>
      <c r="G193" s="346"/>
      <c r="H193" s="1399">
        <f t="shared" si="15"/>
        <v>775.92</v>
      </c>
      <c r="I193" s="465">
        <f t="shared" si="15"/>
        <v>799.11500000000001</v>
      </c>
      <c r="J193" s="270">
        <f t="shared" si="15"/>
        <v>895.01</v>
      </c>
    </row>
    <row r="194" spans="1:10" x14ac:dyDescent="0.2">
      <c r="A194" s="1315"/>
      <c r="B194" s="687" t="s">
        <v>109</v>
      </c>
      <c r="C194" s="1316"/>
      <c r="D194" s="346" t="s">
        <v>455</v>
      </c>
      <c r="E194" s="346" t="s">
        <v>448</v>
      </c>
      <c r="F194" s="346" t="s">
        <v>82</v>
      </c>
      <c r="G194" s="346"/>
      <c r="H194" s="1399">
        <f>H195+H197+H199</f>
        <v>775.92</v>
      </c>
      <c r="I194" s="465">
        <f>I195+I197+I199</f>
        <v>799.11500000000001</v>
      </c>
      <c r="J194" s="270">
        <f>J195+J197+J199</f>
        <v>895.01</v>
      </c>
    </row>
    <row r="195" spans="1:10" hidden="1" x14ac:dyDescent="0.2">
      <c r="A195" s="754"/>
      <c r="B195" s="687" t="s">
        <v>524</v>
      </c>
      <c r="C195" s="346"/>
      <c r="D195" s="346" t="s">
        <v>455</v>
      </c>
      <c r="E195" s="346" t="s">
        <v>448</v>
      </c>
      <c r="F195" s="346" t="s">
        <v>30</v>
      </c>
      <c r="G195" s="346"/>
      <c r="H195" s="1399">
        <f>H196</f>
        <v>0</v>
      </c>
      <c r="I195" s="465">
        <f>I196</f>
        <v>0</v>
      </c>
      <c r="J195" s="270">
        <f>J196</f>
        <v>0</v>
      </c>
    </row>
    <row r="196" spans="1:10" ht="22.5" hidden="1" x14ac:dyDescent="0.2">
      <c r="A196" s="1360"/>
      <c r="B196" s="1318" t="s">
        <v>447</v>
      </c>
      <c r="C196" s="346"/>
      <c r="D196" s="1350" t="s">
        <v>455</v>
      </c>
      <c r="E196" s="1350" t="s">
        <v>448</v>
      </c>
      <c r="F196" s="346" t="s">
        <v>30</v>
      </c>
      <c r="G196" s="346" t="s">
        <v>1</v>
      </c>
      <c r="H196" s="1399">
        <v>0</v>
      </c>
      <c r="I196" s="465"/>
      <c r="J196" s="269"/>
    </row>
    <row r="197" spans="1:10" hidden="1" x14ac:dyDescent="0.2">
      <c r="A197" s="754"/>
      <c r="B197" s="687" t="s">
        <v>523</v>
      </c>
      <c r="C197" s="346"/>
      <c r="D197" s="346" t="s">
        <v>455</v>
      </c>
      <c r="E197" s="346" t="s">
        <v>448</v>
      </c>
      <c r="F197" s="346" t="s">
        <v>522</v>
      </c>
      <c r="G197" s="346"/>
      <c r="H197" s="1399">
        <f>H198</f>
        <v>0</v>
      </c>
      <c r="I197" s="465">
        <f>I198</f>
        <v>0</v>
      </c>
      <c r="J197" s="269">
        <f>J198</f>
        <v>0</v>
      </c>
    </row>
    <row r="198" spans="1:10" ht="22.5" hidden="1" x14ac:dyDescent="0.2">
      <c r="A198" s="1360"/>
      <c r="B198" s="1318" t="s">
        <v>447</v>
      </c>
      <c r="C198" s="346"/>
      <c r="D198" s="1350" t="s">
        <v>455</v>
      </c>
      <c r="E198" s="1350" t="s">
        <v>448</v>
      </c>
      <c r="F198" s="1350" t="s">
        <v>522</v>
      </c>
      <c r="G198" s="346" t="s">
        <v>1</v>
      </c>
      <c r="H198" s="1399"/>
      <c r="I198" s="465"/>
      <c r="J198" s="269"/>
    </row>
    <row r="199" spans="1:10" x14ac:dyDescent="0.2">
      <c r="A199" s="754"/>
      <c r="B199" s="687" t="s">
        <v>12</v>
      </c>
      <c r="C199" s="346"/>
      <c r="D199" s="346" t="s">
        <v>455</v>
      </c>
      <c r="E199" s="346" t="s">
        <v>448</v>
      </c>
      <c r="F199" s="346" t="s">
        <v>10</v>
      </c>
      <c r="G199" s="346"/>
      <c r="H199" s="1399">
        <f>H200</f>
        <v>775.92</v>
      </c>
      <c r="I199" s="465">
        <f>I200</f>
        <v>799.11500000000001</v>
      </c>
      <c r="J199" s="269">
        <f>J200</f>
        <v>895.01</v>
      </c>
    </row>
    <row r="200" spans="1:10" ht="22.5" x14ac:dyDescent="0.2">
      <c r="A200" s="1360"/>
      <c r="B200" s="1318" t="s">
        <v>447</v>
      </c>
      <c r="C200" s="346"/>
      <c r="D200" s="1350" t="s">
        <v>455</v>
      </c>
      <c r="E200" s="1350" t="s">
        <v>448</v>
      </c>
      <c r="F200" s="1350" t="s">
        <v>10</v>
      </c>
      <c r="G200" s="346" t="s">
        <v>1</v>
      </c>
      <c r="H200" s="1399">
        <v>775.92</v>
      </c>
      <c r="I200" s="465">
        <v>799.11500000000001</v>
      </c>
      <c r="J200" s="269">
        <v>895.01</v>
      </c>
    </row>
    <row r="201" spans="1:10" x14ac:dyDescent="0.2">
      <c r="A201" s="1365"/>
      <c r="B201" s="1388" t="s">
        <v>521</v>
      </c>
      <c r="C201" s="1359"/>
      <c r="D201" s="1359" t="s">
        <v>455</v>
      </c>
      <c r="E201" s="1359" t="s">
        <v>480</v>
      </c>
      <c r="F201" s="1359"/>
      <c r="G201" s="1359"/>
      <c r="H201" s="1401">
        <f>H202+H206+H214</f>
        <v>20348.93</v>
      </c>
      <c r="I201" s="765">
        <f>I202+I206+I214</f>
        <v>3718.8</v>
      </c>
      <c r="J201" s="341">
        <f>J202+J206+J214</f>
        <v>4854</v>
      </c>
    </row>
    <row r="202" spans="1:10" ht="22.5" x14ac:dyDescent="0.2">
      <c r="A202" s="1365"/>
      <c r="B202" s="1366" t="s">
        <v>879</v>
      </c>
      <c r="C202" s="346"/>
      <c r="D202" s="346" t="s">
        <v>455</v>
      </c>
      <c r="E202" s="346" t="s">
        <v>480</v>
      </c>
      <c r="F202" s="346" t="s">
        <v>194</v>
      </c>
      <c r="G202" s="346"/>
      <c r="H202" s="1399">
        <f t="shared" ref="H202:J204" si="16">H203</f>
        <v>4700</v>
      </c>
      <c r="I202" s="465">
        <f t="shared" si="16"/>
        <v>48</v>
      </c>
      <c r="J202" s="270">
        <f t="shared" si="16"/>
        <v>816.12</v>
      </c>
    </row>
    <row r="203" spans="1:10" x14ac:dyDescent="0.2">
      <c r="A203" s="1365"/>
      <c r="B203" s="1336" t="s">
        <v>193</v>
      </c>
      <c r="C203" s="346"/>
      <c r="D203" s="1350" t="s">
        <v>455</v>
      </c>
      <c r="E203" s="1350" t="s">
        <v>480</v>
      </c>
      <c r="F203" s="346" t="s">
        <v>192</v>
      </c>
      <c r="G203" s="346"/>
      <c r="H203" s="1399">
        <f t="shared" si="16"/>
        <v>4700</v>
      </c>
      <c r="I203" s="465">
        <f t="shared" si="16"/>
        <v>48</v>
      </c>
      <c r="J203" s="270">
        <f t="shared" si="16"/>
        <v>816.12</v>
      </c>
    </row>
    <row r="204" spans="1:10" ht="22.5" x14ac:dyDescent="0.2">
      <c r="A204" s="1365"/>
      <c r="B204" s="1367" t="s">
        <v>191</v>
      </c>
      <c r="C204" s="1350"/>
      <c r="D204" s="1350" t="s">
        <v>455</v>
      </c>
      <c r="E204" s="1350" t="s">
        <v>480</v>
      </c>
      <c r="F204" s="1350" t="s">
        <v>189</v>
      </c>
      <c r="G204" s="1350"/>
      <c r="H204" s="1399">
        <f t="shared" si="16"/>
        <v>4700</v>
      </c>
      <c r="I204" s="465">
        <f t="shared" si="16"/>
        <v>48</v>
      </c>
      <c r="J204" s="270">
        <f t="shared" si="16"/>
        <v>816.12</v>
      </c>
    </row>
    <row r="205" spans="1:10" x14ac:dyDescent="0.2">
      <c r="A205" s="1365"/>
      <c r="B205" s="1318" t="s">
        <v>473</v>
      </c>
      <c r="C205" s="346"/>
      <c r="D205" s="1350" t="s">
        <v>455</v>
      </c>
      <c r="E205" s="1350" t="s">
        <v>480</v>
      </c>
      <c r="F205" s="1350" t="s">
        <v>189</v>
      </c>
      <c r="G205" s="346" t="s">
        <v>26</v>
      </c>
      <c r="H205" s="1399">
        <v>4700</v>
      </c>
      <c r="I205" s="465">
        <v>48</v>
      </c>
      <c r="J205" s="269">
        <v>816.12</v>
      </c>
    </row>
    <row r="206" spans="1:10" ht="45.6" customHeight="1" x14ac:dyDescent="0.2">
      <c r="A206" s="1315"/>
      <c r="B206" s="1336" t="s">
        <v>910</v>
      </c>
      <c r="C206" s="346"/>
      <c r="D206" s="346" t="s">
        <v>455</v>
      </c>
      <c r="E206" s="346" t="s">
        <v>480</v>
      </c>
      <c r="F206" s="346" t="s">
        <v>181</v>
      </c>
      <c r="G206" s="346"/>
      <c r="H206" s="1399">
        <f>H209+H213</f>
        <v>10748.93</v>
      </c>
      <c r="I206" s="465">
        <f>I207</f>
        <v>3670.8</v>
      </c>
      <c r="J206" s="270">
        <f>J207</f>
        <v>4037.88</v>
      </c>
    </row>
    <row r="207" spans="1:10" ht="22.5" x14ac:dyDescent="0.2">
      <c r="A207" s="1368"/>
      <c r="B207" s="1331" t="s">
        <v>180</v>
      </c>
      <c r="C207" s="1350"/>
      <c r="D207" s="1350" t="s">
        <v>455</v>
      </c>
      <c r="E207" s="1350" t="s">
        <v>480</v>
      </c>
      <c r="F207" s="1350" t="s">
        <v>179</v>
      </c>
      <c r="G207" s="1350"/>
      <c r="H207" s="1399">
        <f>H208</f>
        <v>3250.8</v>
      </c>
      <c r="I207" s="465">
        <f>I208</f>
        <v>3670.8</v>
      </c>
      <c r="J207" s="270">
        <f>J208</f>
        <v>4037.88</v>
      </c>
    </row>
    <row r="208" spans="1:10" ht="30" customHeight="1" x14ac:dyDescent="0.2">
      <c r="A208" s="1368"/>
      <c r="B208" s="1331" t="s">
        <v>23</v>
      </c>
      <c r="C208" s="1350"/>
      <c r="D208" s="1350" t="s">
        <v>455</v>
      </c>
      <c r="E208" s="1350" t="s">
        <v>480</v>
      </c>
      <c r="F208" s="1350" t="s">
        <v>178</v>
      </c>
      <c r="G208" s="1350"/>
      <c r="H208" s="1399">
        <f>H209+H210</f>
        <v>3250.8</v>
      </c>
      <c r="I208" s="465">
        <f>I209+I210</f>
        <v>3670.8</v>
      </c>
      <c r="J208" s="270">
        <f>J209+J210</f>
        <v>4037.88</v>
      </c>
    </row>
    <row r="209" spans="1:10" ht="22.5" x14ac:dyDescent="0.2">
      <c r="A209" s="1360"/>
      <c r="B209" s="1318" t="s">
        <v>447</v>
      </c>
      <c r="C209" s="1350"/>
      <c r="D209" s="1350" t="s">
        <v>455</v>
      </c>
      <c r="E209" s="1350" t="s">
        <v>480</v>
      </c>
      <c r="F209" s="1350" t="s">
        <v>178</v>
      </c>
      <c r="G209" s="346" t="s">
        <v>1</v>
      </c>
      <c r="H209" s="1399">
        <v>3250.8</v>
      </c>
      <c r="I209" s="465">
        <v>3670.8</v>
      </c>
      <c r="J209" s="269">
        <v>4037.88</v>
      </c>
    </row>
    <row r="210" spans="1:10" hidden="1" x14ac:dyDescent="0.2">
      <c r="A210" s="1360"/>
      <c r="B210" s="687" t="s">
        <v>520</v>
      </c>
      <c r="C210" s="1350"/>
      <c r="D210" s="1350" t="s">
        <v>455</v>
      </c>
      <c r="E210" s="1350" t="s">
        <v>480</v>
      </c>
      <c r="F210" s="1350" t="s">
        <v>519</v>
      </c>
      <c r="G210" s="1350"/>
      <c r="H210" s="1399">
        <f>H211</f>
        <v>0</v>
      </c>
      <c r="I210" s="465">
        <f>I211</f>
        <v>0</v>
      </c>
      <c r="J210" s="269">
        <f>J211</f>
        <v>0</v>
      </c>
    </row>
    <row r="211" spans="1:10" ht="22.5" hidden="1" x14ac:dyDescent="0.2">
      <c r="A211" s="1360"/>
      <c r="B211" s="1318" t="s">
        <v>447</v>
      </c>
      <c r="C211" s="346"/>
      <c r="D211" s="1350" t="s">
        <v>455</v>
      </c>
      <c r="E211" s="1350" t="s">
        <v>480</v>
      </c>
      <c r="F211" s="1350" t="s">
        <v>518</v>
      </c>
      <c r="G211" s="346" t="s">
        <v>1</v>
      </c>
      <c r="H211" s="1399"/>
      <c r="I211" s="465"/>
      <c r="J211" s="269"/>
    </row>
    <row r="212" spans="1:10" ht="22.5" x14ac:dyDescent="0.2">
      <c r="A212" s="1360"/>
      <c r="B212" s="1389" t="s">
        <v>40</v>
      </c>
      <c r="C212" s="346"/>
      <c r="D212" s="1350" t="s">
        <v>455</v>
      </c>
      <c r="E212" s="1350" t="s">
        <v>480</v>
      </c>
      <c r="F212" s="1350" t="s">
        <v>177</v>
      </c>
      <c r="G212" s="346"/>
      <c r="H212" s="1399">
        <f>H213</f>
        <v>7498.13</v>
      </c>
      <c r="I212" s="465"/>
      <c r="J212" s="342"/>
    </row>
    <row r="213" spans="1:10" ht="22.5" x14ac:dyDescent="0.2">
      <c r="A213" s="1360"/>
      <c r="B213" s="1318" t="s">
        <v>447</v>
      </c>
      <c r="C213" s="346"/>
      <c r="D213" s="1350" t="s">
        <v>455</v>
      </c>
      <c r="E213" s="1350" t="s">
        <v>480</v>
      </c>
      <c r="F213" s="1350" t="s">
        <v>177</v>
      </c>
      <c r="G213" s="346" t="s">
        <v>1</v>
      </c>
      <c r="H213" s="1399">
        <v>7498.13</v>
      </c>
      <c r="I213" s="465"/>
      <c r="J213" s="342"/>
    </row>
    <row r="214" spans="1:10" ht="27.75" customHeight="1" x14ac:dyDescent="0.2">
      <c r="A214" s="1368"/>
      <c r="B214" s="687" t="s">
        <v>491</v>
      </c>
      <c r="C214" s="1350"/>
      <c r="D214" s="1350" t="s">
        <v>455</v>
      </c>
      <c r="E214" s="1350" t="s">
        <v>480</v>
      </c>
      <c r="F214" s="346" t="s">
        <v>89</v>
      </c>
      <c r="G214" s="1350"/>
      <c r="H214" s="1399">
        <f>H215</f>
        <v>4900</v>
      </c>
      <c r="I214" s="465">
        <f>I215</f>
        <v>0</v>
      </c>
      <c r="J214" s="270">
        <f>J215</f>
        <v>0</v>
      </c>
    </row>
    <row r="215" spans="1:10" x14ac:dyDescent="0.2">
      <c r="A215" s="1368"/>
      <c r="B215" s="1316" t="s">
        <v>109</v>
      </c>
      <c r="C215" s="1350"/>
      <c r="D215" s="1350" t="s">
        <v>455</v>
      </c>
      <c r="E215" s="1350" t="s">
        <v>480</v>
      </c>
      <c r="F215" s="346" t="s">
        <v>570</v>
      </c>
      <c r="G215" s="1350"/>
      <c r="H215" s="1399">
        <f>H216</f>
        <v>4900</v>
      </c>
      <c r="I215" s="465">
        <f t="shared" ref="I215:J217" si="17">I216</f>
        <v>0</v>
      </c>
      <c r="J215" s="270">
        <f t="shared" si="17"/>
        <v>0</v>
      </c>
    </row>
    <row r="216" spans="1:10" x14ac:dyDescent="0.2">
      <c r="A216" s="1360"/>
      <c r="B216" s="1316" t="s">
        <v>109</v>
      </c>
      <c r="C216" s="1350"/>
      <c r="D216" s="1350" t="s">
        <v>455</v>
      </c>
      <c r="E216" s="1350" t="s">
        <v>480</v>
      </c>
      <c r="F216" s="346" t="s">
        <v>82</v>
      </c>
      <c r="G216" s="1350"/>
      <c r="H216" s="1399">
        <f>H217</f>
        <v>4900</v>
      </c>
      <c r="I216" s="465">
        <f t="shared" si="17"/>
        <v>0</v>
      </c>
      <c r="J216" s="270">
        <f t="shared" si="17"/>
        <v>0</v>
      </c>
    </row>
    <row r="217" spans="1:10" ht="22.5" x14ac:dyDescent="0.2">
      <c r="A217" s="1365"/>
      <c r="B217" s="1351" t="s">
        <v>517</v>
      </c>
      <c r="C217" s="346"/>
      <c r="D217" s="1350" t="s">
        <v>455</v>
      </c>
      <c r="E217" s="1350" t="s">
        <v>480</v>
      </c>
      <c r="F217" s="346" t="s">
        <v>516</v>
      </c>
      <c r="G217" s="346"/>
      <c r="H217" s="1399">
        <f>H218</f>
        <v>4900</v>
      </c>
      <c r="I217" s="465">
        <f t="shared" si="17"/>
        <v>0</v>
      </c>
      <c r="J217" s="270">
        <f t="shared" si="17"/>
        <v>0</v>
      </c>
    </row>
    <row r="218" spans="1:10" x14ac:dyDescent="0.2">
      <c r="A218" s="1365"/>
      <c r="B218" s="1318" t="s">
        <v>473</v>
      </c>
      <c r="C218" s="1350"/>
      <c r="D218" s="1350" t="s">
        <v>455</v>
      </c>
      <c r="E218" s="1350" t="s">
        <v>480</v>
      </c>
      <c r="F218" s="346" t="s">
        <v>516</v>
      </c>
      <c r="G218" s="346" t="s">
        <v>26</v>
      </c>
      <c r="H218" s="1399">
        <v>4900</v>
      </c>
      <c r="I218" s="465"/>
      <c r="J218" s="269"/>
    </row>
    <row r="219" spans="1:10" ht="22.5" hidden="1" x14ac:dyDescent="0.2">
      <c r="A219" s="1365"/>
      <c r="B219" s="1318" t="s">
        <v>447</v>
      </c>
      <c r="C219" s="346"/>
      <c r="D219" s="1350" t="s">
        <v>455</v>
      </c>
      <c r="E219" s="1350" t="s">
        <v>480</v>
      </c>
      <c r="F219" s="1350" t="s">
        <v>514</v>
      </c>
      <c r="G219" s="346" t="s">
        <v>1</v>
      </c>
      <c r="H219" s="1399"/>
      <c r="I219" s="465"/>
      <c r="J219" s="269"/>
    </row>
    <row r="220" spans="1:10" ht="22.5" hidden="1" x14ac:dyDescent="0.2">
      <c r="A220" s="1365"/>
      <c r="B220" s="1318" t="s">
        <v>515</v>
      </c>
      <c r="C220" s="346"/>
      <c r="D220" s="1350" t="s">
        <v>455</v>
      </c>
      <c r="E220" s="1350" t="s">
        <v>480</v>
      </c>
      <c r="F220" s="1350" t="s">
        <v>514</v>
      </c>
      <c r="G220" s="346" t="s">
        <v>513</v>
      </c>
      <c r="H220" s="1399"/>
      <c r="I220" s="465"/>
      <c r="J220" s="269"/>
    </row>
    <row r="221" spans="1:10" x14ac:dyDescent="0.2">
      <c r="A221" s="1360"/>
      <c r="B221" s="1388" t="s">
        <v>34</v>
      </c>
      <c r="C221" s="1359"/>
      <c r="D221" s="1359" t="s">
        <v>455</v>
      </c>
      <c r="E221" s="1359" t="s">
        <v>487</v>
      </c>
      <c r="F221" s="1359"/>
      <c r="G221" s="1359"/>
      <c r="H221" s="1401">
        <f>H222+H228</f>
        <v>28849.945999999996</v>
      </c>
      <c r="I221" s="765">
        <f>I222+I228</f>
        <v>36018.875</v>
      </c>
      <c r="J221" s="341">
        <f>J222+J228</f>
        <v>34504.17</v>
      </c>
    </row>
    <row r="222" spans="1:10" ht="24" customHeight="1" x14ac:dyDescent="0.2">
      <c r="A222" s="1315"/>
      <c r="B222" s="1369" t="s">
        <v>911</v>
      </c>
      <c r="C222" s="346"/>
      <c r="D222" s="346" t="s">
        <v>455</v>
      </c>
      <c r="E222" s="346" t="s">
        <v>487</v>
      </c>
      <c r="F222" s="346" t="s">
        <v>188</v>
      </c>
      <c r="G222" s="346"/>
      <c r="H222" s="1399">
        <f>H223</f>
        <v>28849.945999999996</v>
      </c>
      <c r="I222" s="465">
        <f>I223</f>
        <v>32518.875</v>
      </c>
      <c r="J222" s="270">
        <f>J223</f>
        <v>31004.17</v>
      </c>
    </row>
    <row r="223" spans="1:10" ht="33.75" x14ac:dyDescent="0.2">
      <c r="A223" s="754"/>
      <c r="B223" s="1331" t="s">
        <v>187</v>
      </c>
      <c r="C223" s="345"/>
      <c r="D223" s="346" t="s">
        <v>455</v>
      </c>
      <c r="E223" s="346" t="s">
        <v>487</v>
      </c>
      <c r="F223" s="346" t="s">
        <v>186</v>
      </c>
      <c r="G223" s="345"/>
      <c r="H223" s="1399">
        <f>H224+H226</f>
        <v>28849.945999999996</v>
      </c>
      <c r="I223" s="465">
        <f>I224+I226</f>
        <v>32518.875</v>
      </c>
      <c r="J223" s="270">
        <f>J224+J226</f>
        <v>31004.17</v>
      </c>
    </row>
    <row r="224" spans="1:10" ht="28.5" customHeight="1" x14ac:dyDescent="0.2">
      <c r="A224" s="1315"/>
      <c r="B224" s="1338" t="s">
        <v>185</v>
      </c>
      <c r="C224" s="1350"/>
      <c r="D224" s="1350" t="s">
        <v>455</v>
      </c>
      <c r="E224" s="1350" t="s">
        <v>487</v>
      </c>
      <c r="F224" s="1350" t="s">
        <v>184</v>
      </c>
      <c r="G224" s="1350"/>
      <c r="H224" s="1399">
        <f>H225</f>
        <v>6219.4610000000002</v>
      </c>
      <c r="I224" s="465">
        <f>I225</f>
        <v>10043.379999999999</v>
      </c>
      <c r="J224" s="270">
        <f>J225</f>
        <v>6288.7259999999997</v>
      </c>
    </row>
    <row r="225" spans="1:11" ht="22.5" x14ac:dyDescent="0.2">
      <c r="A225" s="1315"/>
      <c r="B225" s="1318" t="s">
        <v>447</v>
      </c>
      <c r="C225" s="346"/>
      <c r="D225" s="1350" t="s">
        <v>455</v>
      </c>
      <c r="E225" s="1350" t="s">
        <v>487</v>
      </c>
      <c r="F225" s="1350" t="s">
        <v>184</v>
      </c>
      <c r="G225" s="346" t="s">
        <v>1</v>
      </c>
      <c r="H225" s="1399">
        <v>6219.4610000000002</v>
      </c>
      <c r="I225" s="465">
        <v>10043.379999999999</v>
      </c>
      <c r="J225" s="269">
        <v>6288.7259999999997</v>
      </c>
    </row>
    <row r="226" spans="1:11" ht="25.5" customHeight="1" x14ac:dyDescent="0.2">
      <c r="A226" s="1315"/>
      <c r="B226" s="1338" t="s">
        <v>183</v>
      </c>
      <c r="C226" s="346"/>
      <c r="D226" s="1350" t="s">
        <v>455</v>
      </c>
      <c r="E226" s="1350" t="s">
        <v>487</v>
      </c>
      <c r="F226" s="1350" t="s">
        <v>182</v>
      </c>
      <c r="G226" s="346"/>
      <c r="H226" s="1399">
        <f>H227</f>
        <v>22630.484999999997</v>
      </c>
      <c r="I226" s="465">
        <f>I227</f>
        <v>22475.494999999999</v>
      </c>
      <c r="J226" s="269">
        <f>J227</f>
        <v>24715.444</v>
      </c>
    </row>
    <row r="227" spans="1:11" ht="21.75" customHeight="1" x14ac:dyDescent="0.2">
      <c r="A227" s="1315"/>
      <c r="B227" s="1318" t="s">
        <v>447</v>
      </c>
      <c r="C227" s="346"/>
      <c r="D227" s="1350" t="s">
        <v>455</v>
      </c>
      <c r="E227" s="1350" t="s">
        <v>487</v>
      </c>
      <c r="F227" s="1350" t="s">
        <v>182</v>
      </c>
      <c r="G227" s="346" t="s">
        <v>1</v>
      </c>
      <c r="H227" s="1399">
        <f>21991.152+639.333</f>
        <v>22630.484999999997</v>
      </c>
      <c r="I227" s="465">
        <v>22475.494999999999</v>
      </c>
      <c r="J227" s="269">
        <v>24715.444</v>
      </c>
      <c r="K227" s="936"/>
    </row>
    <row r="228" spans="1:11" ht="42" hidden="1" x14ac:dyDescent="0.2">
      <c r="A228" s="754"/>
      <c r="B228" s="1370" t="s">
        <v>176</v>
      </c>
      <c r="C228" s="345"/>
      <c r="D228" s="345" t="s">
        <v>455</v>
      </c>
      <c r="E228" s="345" t="s">
        <v>487</v>
      </c>
      <c r="F228" s="345" t="s">
        <v>175</v>
      </c>
      <c r="G228" s="345"/>
      <c r="H228" s="1400">
        <f>H229+H233</f>
        <v>0</v>
      </c>
      <c r="I228" s="753">
        <f>I229+I233</f>
        <v>3500</v>
      </c>
      <c r="J228" s="275">
        <f>J229+J233</f>
        <v>3500</v>
      </c>
    </row>
    <row r="229" spans="1:11" ht="33.75" hidden="1" x14ac:dyDescent="0.2">
      <c r="A229" s="1371"/>
      <c r="B229" s="1331" t="s">
        <v>174</v>
      </c>
      <c r="C229" s="1350"/>
      <c r="D229" s="1350" t="s">
        <v>455</v>
      </c>
      <c r="E229" s="1350" t="s">
        <v>487</v>
      </c>
      <c r="F229" s="1350" t="s">
        <v>173</v>
      </c>
      <c r="G229" s="1350"/>
      <c r="H229" s="1399">
        <f>H231</f>
        <v>0</v>
      </c>
      <c r="I229" s="465">
        <f t="shared" ref="H229:J231" si="18">I230</f>
        <v>3500</v>
      </c>
      <c r="J229" s="269">
        <f t="shared" si="18"/>
        <v>3500</v>
      </c>
    </row>
    <row r="230" spans="1:11" hidden="1" x14ac:dyDescent="0.2">
      <c r="A230" s="754"/>
      <c r="B230" s="1352" t="s">
        <v>512</v>
      </c>
      <c r="C230" s="345"/>
      <c r="D230" s="346" t="s">
        <v>455</v>
      </c>
      <c r="E230" s="346" t="s">
        <v>487</v>
      </c>
      <c r="F230" s="1350" t="s">
        <v>173</v>
      </c>
      <c r="G230" s="345"/>
      <c r="H230" s="1399">
        <f t="shared" si="18"/>
        <v>0</v>
      </c>
      <c r="I230" s="465">
        <f t="shared" si="18"/>
        <v>3500</v>
      </c>
      <c r="J230" s="269">
        <f t="shared" si="18"/>
        <v>3500</v>
      </c>
    </row>
    <row r="231" spans="1:11" hidden="1" x14ac:dyDescent="0.2">
      <c r="A231" s="1371"/>
      <c r="B231" s="1372" t="s">
        <v>172</v>
      </c>
      <c r="C231" s="1350"/>
      <c r="D231" s="1350" t="s">
        <v>455</v>
      </c>
      <c r="E231" s="1350" t="s">
        <v>487</v>
      </c>
      <c r="F231" s="1350" t="s">
        <v>159</v>
      </c>
      <c r="G231" s="1350"/>
      <c r="H231" s="1399">
        <f t="shared" si="18"/>
        <v>0</v>
      </c>
      <c r="I231" s="465">
        <f t="shared" si="18"/>
        <v>3500</v>
      </c>
      <c r="J231" s="269">
        <f t="shared" si="18"/>
        <v>3500</v>
      </c>
    </row>
    <row r="232" spans="1:11" ht="22.5" hidden="1" x14ac:dyDescent="0.2">
      <c r="A232" s="1360"/>
      <c r="B232" s="1318" t="s">
        <v>447</v>
      </c>
      <c r="C232" s="346"/>
      <c r="D232" s="1350" t="s">
        <v>455</v>
      </c>
      <c r="E232" s="1350" t="s">
        <v>487</v>
      </c>
      <c r="F232" s="1350" t="s">
        <v>159</v>
      </c>
      <c r="G232" s="346" t="s">
        <v>1</v>
      </c>
      <c r="H232" s="1399">
        <v>0</v>
      </c>
      <c r="I232" s="465">
        <v>3500</v>
      </c>
      <c r="J232" s="269">
        <v>3500</v>
      </c>
    </row>
    <row r="233" spans="1:11" ht="22.5" hidden="1" x14ac:dyDescent="0.2">
      <c r="A233" s="1368"/>
      <c r="B233" s="1352" t="s">
        <v>511</v>
      </c>
      <c r="C233" s="1350"/>
      <c r="D233" s="1350" t="s">
        <v>455</v>
      </c>
      <c r="E233" s="1350" t="s">
        <v>487</v>
      </c>
      <c r="F233" s="1350" t="s">
        <v>510</v>
      </c>
      <c r="G233" s="1350"/>
      <c r="H233" s="1399">
        <f>H234+H239</f>
        <v>0</v>
      </c>
      <c r="I233" s="465">
        <f>I234+I239</f>
        <v>0</v>
      </c>
      <c r="J233" s="269">
        <f>J234+J239</f>
        <v>0</v>
      </c>
    </row>
    <row r="234" spans="1:11" ht="33.75" hidden="1" x14ac:dyDescent="0.2">
      <c r="A234" s="1368"/>
      <c r="B234" s="1352" t="s">
        <v>509</v>
      </c>
      <c r="C234" s="1350"/>
      <c r="D234" s="1350" t="s">
        <v>455</v>
      </c>
      <c r="E234" s="1350" t="s">
        <v>487</v>
      </c>
      <c r="F234" s="1350" t="s">
        <v>508</v>
      </c>
      <c r="G234" s="1350"/>
      <c r="H234" s="1399">
        <f>H235+H237</f>
        <v>0</v>
      </c>
      <c r="I234" s="465">
        <f>I235+I237</f>
        <v>0</v>
      </c>
      <c r="J234" s="269">
        <f>J235+J237</f>
        <v>0</v>
      </c>
    </row>
    <row r="235" spans="1:11" ht="22.5" hidden="1" x14ac:dyDescent="0.2">
      <c r="A235" s="1360"/>
      <c r="B235" s="687" t="s">
        <v>507</v>
      </c>
      <c r="C235" s="1350"/>
      <c r="D235" s="1350" t="s">
        <v>455</v>
      </c>
      <c r="E235" s="1350" t="s">
        <v>487</v>
      </c>
      <c r="F235" s="1350" t="s">
        <v>506</v>
      </c>
      <c r="G235" s="1350"/>
      <c r="H235" s="1399">
        <f>H236</f>
        <v>0</v>
      </c>
      <c r="I235" s="465">
        <f>I236</f>
        <v>0</v>
      </c>
      <c r="J235" s="269">
        <f>J236</f>
        <v>0</v>
      </c>
    </row>
    <row r="236" spans="1:11" ht="22.5" hidden="1" x14ac:dyDescent="0.2">
      <c r="A236" s="1360"/>
      <c r="B236" s="1318" t="s">
        <v>447</v>
      </c>
      <c r="C236" s="346"/>
      <c r="D236" s="1350" t="s">
        <v>455</v>
      </c>
      <c r="E236" s="1350" t="s">
        <v>487</v>
      </c>
      <c r="F236" s="1350" t="s">
        <v>506</v>
      </c>
      <c r="G236" s="346" t="s">
        <v>1</v>
      </c>
      <c r="H236" s="1399"/>
      <c r="I236" s="465"/>
      <c r="J236" s="269"/>
    </row>
    <row r="237" spans="1:11" ht="22.5" hidden="1" x14ac:dyDescent="0.2">
      <c r="A237" s="1360"/>
      <c r="B237" s="687" t="s">
        <v>505</v>
      </c>
      <c r="C237" s="1350"/>
      <c r="D237" s="1350" t="s">
        <v>455</v>
      </c>
      <c r="E237" s="1350" t="s">
        <v>487</v>
      </c>
      <c r="F237" s="1350" t="s">
        <v>504</v>
      </c>
      <c r="G237" s="1350"/>
      <c r="H237" s="1399">
        <f>H238</f>
        <v>0</v>
      </c>
      <c r="I237" s="465">
        <f>I238</f>
        <v>0</v>
      </c>
      <c r="J237" s="269">
        <f>J238</f>
        <v>0</v>
      </c>
    </row>
    <row r="238" spans="1:11" ht="22.5" hidden="1" x14ac:dyDescent="0.2">
      <c r="A238" s="1360"/>
      <c r="B238" s="1318" t="s">
        <v>447</v>
      </c>
      <c r="C238" s="346"/>
      <c r="D238" s="1350" t="s">
        <v>455</v>
      </c>
      <c r="E238" s="1350" t="s">
        <v>487</v>
      </c>
      <c r="F238" s="1350" t="s">
        <v>504</v>
      </c>
      <c r="G238" s="346" t="s">
        <v>1</v>
      </c>
      <c r="H238" s="1399"/>
      <c r="I238" s="465"/>
      <c r="J238" s="269"/>
    </row>
    <row r="239" spans="1:11" ht="22.5" hidden="1" x14ac:dyDescent="0.2">
      <c r="A239" s="1315"/>
      <c r="B239" s="1373" t="s">
        <v>503</v>
      </c>
      <c r="C239" s="1359"/>
      <c r="D239" s="1374" t="s">
        <v>455</v>
      </c>
      <c r="E239" s="1374" t="s">
        <v>487</v>
      </c>
      <c r="F239" s="1374" t="s">
        <v>502</v>
      </c>
      <c r="G239" s="1374"/>
      <c r="H239" s="1402">
        <f>H240+H244</f>
        <v>0</v>
      </c>
      <c r="I239" s="766">
        <f>I240+I244</f>
        <v>0</v>
      </c>
      <c r="J239" s="343">
        <f>J240+J244</f>
        <v>0</v>
      </c>
    </row>
    <row r="240" spans="1:11" hidden="1" x14ac:dyDescent="0.2">
      <c r="A240" s="754"/>
      <c r="B240" s="1356" t="s">
        <v>344</v>
      </c>
      <c r="C240" s="1350"/>
      <c r="D240" s="1350" t="s">
        <v>455</v>
      </c>
      <c r="E240" s="1350" t="s">
        <v>487</v>
      </c>
      <c r="F240" s="1350" t="s">
        <v>500</v>
      </c>
      <c r="G240" s="1350"/>
      <c r="H240" s="1399">
        <f>H241+H242+H243</f>
        <v>0</v>
      </c>
      <c r="I240" s="465">
        <f>I241+I242+I243</f>
        <v>0</v>
      </c>
      <c r="J240" s="269">
        <f>J241+J242+J243</f>
        <v>0</v>
      </c>
    </row>
    <row r="241" spans="1:14" hidden="1" x14ac:dyDescent="0.2">
      <c r="A241" s="1315"/>
      <c r="B241" s="1318" t="s">
        <v>450</v>
      </c>
      <c r="C241" s="346"/>
      <c r="D241" s="1350" t="s">
        <v>455</v>
      </c>
      <c r="E241" s="1350" t="s">
        <v>487</v>
      </c>
      <c r="F241" s="1350" t="s">
        <v>500</v>
      </c>
      <c r="G241" s="346" t="s">
        <v>251</v>
      </c>
      <c r="H241" s="1399"/>
      <c r="I241" s="465"/>
      <c r="J241" s="269"/>
    </row>
    <row r="242" spans="1:14" ht="22.5" hidden="1" x14ac:dyDescent="0.2">
      <c r="A242" s="1315"/>
      <c r="B242" s="1318" t="s">
        <v>447</v>
      </c>
      <c r="C242" s="346"/>
      <c r="D242" s="1350" t="s">
        <v>455</v>
      </c>
      <c r="E242" s="1350" t="s">
        <v>487</v>
      </c>
      <c r="F242" s="1350" t="s">
        <v>500</v>
      </c>
      <c r="G242" s="346" t="s">
        <v>1</v>
      </c>
      <c r="H242" s="1399"/>
      <c r="I242" s="465"/>
      <c r="J242" s="269"/>
    </row>
    <row r="243" spans="1:14" hidden="1" x14ac:dyDescent="0.2">
      <c r="A243" s="1315"/>
      <c r="B243" s="1318" t="s">
        <v>449</v>
      </c>
      <c r="C243" s="346"/>
      <c r="D243" s="1350" t="s">
        <v>455</v>
      </c>
      <c r="E243" s="1350" t="s">
        <v>487</v>
      </c>
      <c r="F243" s="1350" t="s">
        <v>500</v>
      </c>
      <c r="G243" s="346" t="s">
        <v>91</v>
      </c>
      <c r="H243" s="1399"/>
      <c r="I243" s="465"/>
      <c r="J243" s="269"/>
    </row>
    <row r="244" spans="1:14" ht="22.5" hidden="1" x14ac:dyDescent="0.2">
      <c r="A244" s="754"/>
      <c r="B244" s="1316" t="s">
        <v>501</v>
      </c>
      <c r="C244" s="1350"/>
      <c r="D244" s="1350" t="s">
        <v>455</v>
      </c>
      <c r="E244" s="1350" t="s">
        <v>487</v>
      </c>
      <c r="F244" s="1350" t="s">
        <v>500</v>
      </c>
      <c r="G244" s="1350"/>
      <c r="H244" s="1399">
        <f>H245</f>
        <v>0</v>
      </c>
      <c r="I244" s="465">
        <f>I245</f>
        <v>0</v>
      </c>
      <c r="J244" s="269">
        <f>J245</f>
        <v>0</v>
      </c>
    </row>
    <row r="245" spans="1:14" ht="22.5" hidden="1" x14ac:dyDescent="0.2">
      <c r="A245" s="1315"/>
      <c r="B245" s="1318" t="s">
        <v>447</v>
      </c>
      <c r="C245" s="346"/>
      <c r="D245" s="1350" t="s">
        <v>455</v>
      </c>
      <c r="E245" s="1350" t="s">
        <v>487</v>
      </c>
      <c r="F245" s="1350" t="s">
        <v>500</v>
      </c>
      <c r="G245" s="346" t="s">
        <v>1</v>
      </c>
      <c r="H245" s="1399"/>
      <c r="I245" s="465"/>
      <c r="J245" s="269"/>
    </row>
    <row r="246" spans="1:14" x14ac:dyDescent="0.2">
      <c r="A246" s="1315"/>
      <c r="B246" s="1383" t="s">
        <v>341</v>
      </c>
      <c r="C246" s="1313"/>
      <c r="D246" s="345" t="s">
        <v>498</v>
      </c>
      <c r="E246" s="345" t="s">
        <v>451</v>
      </c>
      <c r="F246" s="345"/>
      <c r="G246" s="345"/>
      <c r="H246" s="1400">
        <f t="shared" ref="H246:J248" si="19">H247</f>
        <v>337</v>
      </c>
      <c r="I246" s="753">
        <f t="shared" si="19"/>
        <v>302</v>
      </c>
      <c r="J246" s="275">
        <f t="shared" si="19"/>
        <v>337</v>
      </c>
    </row>
    <row r="247" spans="1:14" x14ac:dyDescent="0.2">
      <c r="A247" s="754"/>
      <c r="B247" s="1383" t="s">
        <v>260</v>
      </c>
      <c r="C247" s="1313"/>
      <c r="D247" s="345" t="s">
        <v>498</v>
      </c>
      <c r="E247" s="345" t="s">
        <v>498</v>
      </c>
      <c r="F247" s="345"/>
      <c r="G247" s="345"/>
      <c r="H247" s="1400">
        <f t="shared" si="19"/>
        <v>337</v>
      </c>
      <c r="I247" s="753">
        <f t="shared" si="19"/>
        <v>302</v>
      </c>
      <c r="J247" s="275">
        <f t="shared" si="19"/>
        <v>337</v>
      </c>
    </row>
    <row r="248" spans="1:14" ht="22.5" x14ac:dyDescent="0.2">
      <c r="A248" s="1315"/>
      <c r="B248" s="1338" t="s">
        <v>912</v>
      </c>
      <c r="C248" s="1316"/>
      <c r="D248" s="346" t="s">
        <v>498</v>
      </c>
      <c r="E248" s="346" t="s">
        <v>498</v>
      </c>
      <c r="F248" s="346" t="s">
        <v>268</v>
      </c>
      <c r="G248" s="346"/>
      <c r="H248" s="1399">
        <f t="shared" si="19"/>
        <v>337</v>
      </c>
      <c r="I248" s="465">
        <f t="shared" si="19"/>
        <v>302</v>
      </c>
      <c r="J248" s="269">
        <f t="shared" si="19"/>
        <v>337</v>
      </c>
    </row>
    <row r="249" spans="1:14" ht="22.5" x14ac:dyDescent="0.2">
      <c r="A249" s="1315"/>
      <c r="B249" s="1338" t="s">
        <v>901</v>
      </c>
      <c r="C249" s="1316"/>
      <c r="D249" s="346" t="s">
        <v>498</v>
      </c>
      <c r="E249" s="346" t="s">
        <v>498</v>
      </c>
      <c r="F249" s="346" t="s">
        <v>267</v>
      </c>
      <c r="G249" s="346"/>
      <c r="H249" s="1399">
        <f>H250+H253</f>
        <v>337</v>
      </c>
      <c r="I249" s="465">
        <f>I250+I253</f>
        <v>302</v>
      </c>
      <c r="J249" s="269">
        <f>J250+J253</f>
        <v>337</v>
      </c>
    </row>
    <row r="250" spans="1:14" ht="45" hidden="1" x14ac:dyDescent="0.2">
      <c r="A250" s="1315"/>
      <c r="B250" s="1338" t="s">
        <v>266</v>
      </c>
      <c r="C250" s="1316"/>
      <c r="D250" s="346" t="s">
        <v>498</v>
      </c>
      <c r="E250" s="346" t="s">
        <v>498</v>
      </c>
      <c r="F250" s="346" t="s">
        <v>263</v>
      </c>
      <c r="G250" s="346"/>
      <c r="H250" s="1399">
        <f t="shared" ref="H250:J251" si="20">H251</f>
        <v>0</v>
      </c>
      <c r="I250" s="465">
        <f t="shared" si="20"/>
        <v>0</v>
      </c>
      <c r="J250" s="269">
        <f t="shared" si="20"/>
        <v>0</v>
      </c>
    </row>
    <row r="251" spans="1:14" ht="22.5" hidden="1" x14ac:dyDescent="0.2">
      <c r="A251" s="1364"/>
      <c r="B251" s="1375" t="s">
        <v>4</v>
      </c>
      <c r="C251" s="1316"/>
      <c r="D251" s="346" t="s">
        <v>498</v>
      </c>
      <c r="E251" s="346" t="s">
        <v>498</v>
      </c>
      <c r="F251" s="346" t="s">
        <v>499</v>
      </c>
      <c r="G251" s="346"/>
      <c r="H251" s="1399">
        <f t="shared" si="20"/>
        <v>0</v>
      </c>
      <c r="I251" s="465">
        <f t="shared" si="20"/>
        <v>0</v>
      </c>
      <c r="J251" s="269">
        <f t="shared" si="20"/>
        <v>0</v>
      </c>
    </row>
    <row r="252" spans="1:14" ht="22.5" hidden="1" x14ac:dyDescent="0.2">
      <c r="A252" s="1364"/>
      <c r="B252" s="1331" t="s">
        <v>264</v>
      </c>
      <c r="C252" s="1319"/>
      <c r="D252" s="346" t="s">
        <v>498</v>
      </c>
      <c r="E252" s="346" t="s">
        <v>498</v>
      </c>
      <c r="F252" s="346" t="s">
        <v>499</v>
      </c>
      <c r="G252" s="346" t="s">
        <v>1</v>
      </c>
      <c r="H252" s="1399"/>
      <c r="I252" s="465"/>
      <c r="J252" s="269"/>
    </row>
    <row r="253" spans="1:14" ht="22.5" x14ac:dyDescent="0.2">
      <c r="A253" s="1364"/>
      <c r="B253" s="687" t="s">
        <v>264</v>
      </c>
      <c r="C253" s="1319"/>
      <c r="D253" s="346" t="s">
        <v>498</v>
      </c>
      <c r="E253" s="346" t="s">
        <v>498</v>
      </c>
      <c r="F253" s="346" t="s">
        <v>263</v>
      </c>
      <c r="G253" s="346"/>
      <c r="H253" s="1399">
        <f t="shared" ref="H253:J254" si="21">H254</f>
        <v>337</v>
      </c>
      <c r="I253" s="465">
        <f t="shared" si="21"/>
        <v>302</v>
      </c>
      <c r="J253" s="269">
        <f t="shared" si="21"/>
        <v>337</v>
      </c>
    </row>
    <row r="254" spans="1:14" x14ac:dyDescent="0.2">
      <c r="A254" s="1315"/>
      <c r="B254" s="1338" t="s">
        <v>262</v>
      </c>
      <c r="C254" s="1316"/>
      <c r="D254" s="346" t="s">
        <v>498</v>
      </c>
      <c r="E254" s="346" t="s">
        <v>498</v>
      </c>
      <c r="F254" s="346" t="s">
        <v>259</v>
      </c>
      <c r="G254" s="346"/>
      <c r="H254" s="1399">
        <f t="shared" si="21"/>
        <v>337</v>
      </c>
      <c r="I254" s="465">
        <f t="shared" si="21"/>
        <v>302</v>
      </c>
      <c r="J254" s="269">
        <f t="shared" si="21"/>
        <v>337</v>
      </c>
    </row>
    <row r="255" spans="1:14" ht="22.5" x14ac:dyDescent="0.2">
      <c r="A255" s="1315"/>
      <c r="B255" s="1325" t="s">
        <v>447</v>
      </c>
      <c r="C255" s="1319"/>
      <c r="D255" s="346" t="s">
        <v>498</v>
      </c>
      <c r="E255" s="346" t="s">
        <v>498</v>
      </c>
      <c r="F255" s="346" t="s">
        <v>259</v>
      </c>
      <c r="G255" s="346" t="s">
        <v>1</v>
      </c>
      <c r="H255" s="1399">
        <v>337</v>
      </c>
      <c r="I255" s="465">
        <v>302</v>
      </c>
      <c r="J255" s="269">
        <v>337</v>
      </c>
    </row>
    <row r="256" spans="1:14" s="689" customFormat="1" x14ac:dyDescent="0.2">
      <c r="A256" s="754"/>
      <c r="B256" s="1390" t="s">
        <v>452</v>
      </c>
      <c r="C256" s="345"/>
      <c r="D256" s="345" t="s">
        <v>446</v>
      </c>
      <c r="E256" s="345" t="s">
        <v>451</v>
      </c>
      <c r="F256" s="345"/>
      <c r="G256" s="345"/>
      <c r="H256" s="1400">
        <f>H257+H270</f>
        <v>10330.763999999999</v>
      </c>
      <c r="I256" s="753"/>
      <c r="J256" s="275"/>
      <c r="N256" s="690"/>
    </row>
    <row r="257" spans="1:14" x14ac:dyDescent="0.2">
      <c r="A257" s="1315"/>
      <c r="B257" s="1382" t="s">
        <v>87</v>
      </c>
      <c r="C257" s="1313"/>
      <c r="D257" s="345" t="s">
        <v>446</v>
      </c>
      <c r="E257" s="345" t="s">
        <v>448</v>
      </c>
      <c r="F257" s="345"/>
      <c r="G257" s="345"/>
      <c r="H257" s="1400">
        <f>H258+H265</f>
        <v>9242.7639999999992</v>
      </c>
      <c r="I257" s="753">
        <f>I258+I266</f>
        <v>0</v>
      </c>
      <c r="J257" s="275">
        <f>J258+J266</f>
        <v>0</v>
      </c>
    </row>
    <row r="258" spans="1:14" ht="24.75" customHeight="1" x14ac:dyDescent="0.2">
      <c r="A258" s="1315"/>
      <c r="B258" s="687" t="s">
        <v>912</v>
      </c>
      <c r="C258" s="1313"/>
      <c r="D258" s="345" t="s">
        <v>446</v>
      </c>
      <c r="E258" s="345" t="s">
        <v>448</v>
      </c>
      <c r="F258" s="345" t="s">
        <v>268</v>
      </c>
      <c r="G258" s="345"/>
      <c r="H258" s="1400">
        <f>H259</f>
        <v>8391.7639999999992</v>
      </c>
      <c r="I258" s="753">
        <f t="shared" ref="I258:J261" si="22">I259</f>
        <v>0</v>
      </c>
      <c r="J258" s="275">
        <f t="shared" si="22"/>
        <v>0</v>
      </c>
    </row>
    <row r="259" spans="1:14" ht="27.75" customHeight="1" x14ac:dyDescent="0.2">
      <c r="A259" s="1315"/>
      <c r="B259" s="1338" t="s">
        <v>903</v>
      </c>
      <c r="C259" s="1316"/>
      <c r="D259" s="346" t="s">
        <v>446</v>
      </c>
      <c r="E259" s="346" t="s">
        <v>448</v>
      </c>
      <c r="F259" s="346" t="s">
        <v>256</v>
      </c>
      <c r="G259" s="346"/>
      <c r="H259" s="1399">
        <f>H260</f>
        <v>8391.7639999999992</v>
      </c>
      <c r="I259" s="465">
        <f t="shared" si="22"/>
        <v>0</v>
      </c>
      <c r="J259" s="269">
        <f t="shared" si="22"/>
        <v>0</v>
      </c>
    </row>
    <row r="260" spans="1:14" x14ac:dyDescent="0.2">
      <c r="A260" s="754"/>
      <c r="B260" s="1338" t="s">
        <v>255</v>
      </c>
      <c r="C260" s="1316"/>
      <c r="D260" s="346" t="s">
        <v>446</v>
      </c>
      <c r="E260" s="346" t="s">
        <v>448</v>
      </c>
      <c r="F260" s="346" t="s">
        <v>254</v>
      </c>
      <c r="G260" s="346"/>
      <c r="H260" s="1399">
        <f>H261</f>
        <v>8391.7639999999992</v>
      </c>
      <c r="I260" s="465">
        <f t="shared" si="22"/>
        <v>0</v>
      </c>
      <c r="J260" s="269">
        <f t="shared" si="22"/>
        <v>0</v>
      </c>
    </row>
    <row r="261" spans="1:14" x14ac:dyDescent="0.2">
      <c r="A261" s="754"/>
      <c r="B261" s="1331" t="s">
        <v>344</v>
      </c>
      <c r="C261" s="1316"/>
      <c r="D261" s="346" t="s">
        <v>446</v>
      </c>
      <c r="E261" s="346" t="s">
        <v>448</v>
      </c>
      <c r="F261" s="346" t="s">
        <v>250</v>
      </c>
      <c r="G261" s="346"/>
      <c r="H261" s="1399">
        <f>H262+H263+H264</f>
        <v>8391.7639999999992</v>
      </c>
      <c r="I261" s="465">
        <f t="shared" si="22"/>
        <v>0</v>
      </c>
      <c r="J261" s="269">
        <f t="shared" si="22"/>
        <v>0</v>
      </c>
    </row>
    <row r="262" spans="1:14" x14ac:dyDescent="0.2">
      <c r="A262" s="754"/>
      <c r="B262" s="687" t="s">
        <v>827</v>
      </c>
      <c r="C262" s="1316"/>
      <c r="D262" s="346" t="s">
        <v>446</v>
      </c>
      <c r="E262" s="346" t="s">
        <v>448</v>
      </c>
      <c r="F262" s="346" t="s">
        <v>250</v>
      </c>
      <c r="G262" s="346" t="s">
        <v>251</v>
      </c>
      <c r="H262" s="1399">
        <v>5705.2879999999996</v>
      </c>
      <c r="I262" s="465">
        <f>I263+I264+I265</f>
        <v>0</v>
      </c>
      <c r="J262" s="269">
        <f>J263+J264+J265</f>
        <v>0</v>
      </c>
    </row>
    <row r="263" spans="1:14" ht="22.5" x14ac:dyDescent="0.2">
      <c r="A263" s="1315"/>
      <c r="B263" s="1318" t="s">
        <v>447</v>
      </c>
      <c r="C263" s="1319"/>
      <c r="D263" s="346" t="s">
        <v>446</v>
      </c>
      <c r="E263" s="346" t="s">
        <v>448</v>
      </c>
      <c r="F263" s="346" t="s">
        <v>250</v>
      </c>
      <c r="G263" s="346" t="s">
        <v>1</v>
      </c>
      <c r="H263" s="1399">
        <f>1764.187+200+421.576+300</f>
        <v>2685.7629999999999</v>
      </c>
      <c r="I263" s="465"/>
      <c r="J263" s="269"/>
      <c r="K263" s="935"/>
    </row>
    <row r="264" spans="1:14" x14ac:dyDescent="0.2">
      <c r="A264" s="1315"/>
      <c r="B264" s="1318" t="s">
        <v>449</v>
      </c>
      <c r="C264" s="1319"/>
      <c r="D264" s="346" t="s">
        <v>446</v>
      </c>
      <c r="E264" s="346" t="s">
        <v>448</v>
      </c>
      <c r="F264" s="346" t="s">
        <v>250</v>
      </c>
      <c r="G264" s="346" t="s">
        <v>91</v>
      </c>
      <c r="H264" s="1399">
        <v>0.71299999999999997</v>
      </c>
      <c r="I264" s="465"/>
      <c r="J264" s="269"/>
    </row>
    <row r="265" spans="1:14" s="689" customFormat="1" ht="33.75" x14ac:dyDescent="0.2">
      <c r="A265" s="754"/>
      <c r="B265" s="1376" t="s">
        <v>491</v>
      </c>
      <c r="C265" s="1340"/>
      <c r="D265" s="345" t="s">
        <v>446</v>
      </c>
      <c r="E265" s="345" t="s">
        <v>448</v>
      </c>
      <c r="F265" s="345" t="s">
        <v>89</v>
      </c>
      <c r="G265" s="345"/>
      <c r="H265" s="1400">
        <f>H266</f>
        <v>851</v>
      </c>
      <c r="I265" s="753"/>
      <c r="J265" s="275"/>
      <c r="K265" s="1"/>
      <c r="N265" s="690"/>
    </row>
    <row r="266" spans="1:14" x14ac:dyDescent="0.2">
      <c r="A266" s="1315"/>
      <c r="B266" s="687" t="s">
        <v>109</v>
      </c>
      <c r="C266" s="1316"/>
      <c r="D266" s="346" t="s">
        <v>446</v>
      </c>
      <c r="E266" s="346" t="s">
        <v>448</v>
      </c>
      <c r="F266" s="346" t="s">
        <v>84</v>
      </c>
      <c r="G266" s="346"/>
      <c r="H266" s="1399">
        <f>H267</f>
        <v>851</v>
      </c>
      <c r="I266" s="465">
        <f t="shared" ref="I266:J267" si="23">I267</f>
        <v>0</v>
      </c>
      <c r="J266" s="269">
        <f t="shared" si="23"/>
        <v>0</v>
      </c>
    </row>
    <row r="267" spans="1:14" x14ac:dyDescent="0.2">
      <c r="A267" s="1315"/>
      <c r="B267" s="1338" t="s">
        <v>109</v>
      </c>
      <c r="C267" s="1316"/>
      <c r="D267" s="346" t="s">
        <v>446</v>
      </c>
      <c r="E267" s="346" t="s">
        <v>448</v>
      </c>
      <c r="F267" s="346" t="s">
        <v>82</v>
      </c>
      <c r="G267" s="346"/>
      <c r="H267" s="1399">
        <f>H268</f>
        <v>851</v>
      </c>
      <c r="I267" s="465">
        <f t="shared" si="23"/>
        <v>0</v>
      </c>
      <c r="J267" s="269">
        <f t="shared" si="23"/>
        <v>0</v>
      </c>
    </row>
    <row r="268" spans="1:14" x14ac:dyDescent="0.2">
      <c r="A268" s="1315"/>
      <c r="B268" s="1338" t="s">
        <v>819</v>
      </c>
      <c r="C268" s="1316"/>
      <c r="D268" s="346" t="s">
        <v>446</v>
      </c>
      <c r="E268" s="346" t="s">
        <v>448</v>
      </c>
      <c r="F268" s="346" t="s">
        <v>820</v>
      </c>
      <c r="G268" s="346"/>
      <c r="H268" s="1399">
        <f>H269</f>
        <v>851</v>
      </c>
      <c r="I268" s="465">
        <f>I269+I272</f>
        <v>0</v>
      </c>
      <c r="J268" s="269">
        <f>J269+J272</f>
        <v>0</v>
      </c>
    </row>
    <row r="269" spans="1:14" x14ac:dyDescent="0.2">
      <c r="A269" s="1315"/>
      <c r="B269" s="1331" t="s">
        <v>828</v>
      </c>
      <c r="C269" s="1316"/>
      <c r="D269" s="346" t="s">
        <v>446</v>
      </c>
      <c r="E269" s="346" t="s">
        <v>448</v>
      </c>
      <c r="F269" s="346" t="s">
        <v>820</v>
      </c>
      <c r="G269" s="346" t="s">
        <v>251</v>
      </c>
      <c r="H269" s="1399">
        <v>851</v>
      </c>
      <c r="I269" s="465">
        <f t="shared" ref="I269:J270" si="24">I270</f>
        <v>0</v>
      </c>
      <c r="J269" s="269">
        <f t="shared" si="24"/>
        <v>0</v>
      </c>
    </row>
    <row r="270" spans="1:14" s="689" customFormat="1" x14ac:dyDescent="0.2">
      <c r="A270" s="754"/>
      <c r="B270" s="1391" t="s">
        <v>240</v>
      </c>
      <c r="C270" s="1313"/>
      <c r="D270" s="345" t="s">
        <v>446</v>
      </c>
      <c r="E270" s="345" t="s">
        <v>445</v>
      </c>
      <c r="F270" s="345"/>
      <c r="G270" s="345"/>
      <c r="H270" s="1400">
        <f>H271</f>
        <v>1088</v>
      </c>
      <c r="I270" s="753">
        <f t="shared" si="24"/>
        <v>0</v>
      </c>
      <c r="J270" s="275">
        <f t="shared" si="24"/>
        <v>0</v>
      </c>
      <c r="N270" s="690"/>
    </row>
    <row r="271" spans="1:14" ht="22.5" x14ac:dyDescent="0.2">
      <c r="A271" s="1315"/>
      <c r="B271" s="1376" t="s">
        <v>913</v>
      </c>
      <c r="C271" s="1319"/>
      <c r="D271" s="346" t="s">
        <v>446</v>
      </c>
      <c r="E271" s="346" t="s">
        <v>445</v>
      </c>
      <c r="F271" s="346" t="s">
        <v>268</v>
      </c>
      <c r="G271" s="346"/>
      <c r="H271" s="1399">
        <f>H272</f>
        <v>1088</v>
      </c>
      <c r="I271" s="465"/>
      <c r="J271" s="269"/>
    </row>
    <row r="272" spans="1:14" x14ac:dyDescent="0.2">
      <c r="A272" s="1315"/>
      <c r="B272" s="687" t="s">
        <v>825</v>
      </c>
      <c r="C272" s="1319"/>
      <c r="D272" s="346" t="s">
        <v>446</v>
      </c>
      <c r="E272" s="346" t="s">
        <v>445</v>
      </c>
      <c r="F272" s="346" t="s">
        <v>247</v>
      </c>
      <c r="G272" s="346"/>
      <c r="H272" s="1399">
        <f>H273</f>
        <v>1088</v>
      </c>
      <c r="I272" s="465">
        <f>I273+I275</f>
        <v>0</v>
      </c>
      <c r="J272" s="269">
        <f>J273+J275</f>
        <v>0</v>
      </c>
    </row>
    <row r="273" spans="1:10" x14ac:dyDescent="0.2">
      <c r="A273" s="1315"/>
      <c r="B273" s="687" t="s">
        <v>246</v>
      </c>
      <c r="C273" s="1316"/>
      <c r="D273" s="346" t="s">
        <v>446</v>
      </c>
      <c r="E273" s="346" t="s">
        <v>445</v>
      </c>
      <c r="F273" s="346" t="s">
        <v>245</v>
      </c>
      <c r="G273" s="346"/>
      <c r="H273" s="1399">
        <f>H274</f>
        <v>1088</v>
      </c>
      <c r="I273" s="465">
        <f>I274</f>
        <v>0</v>
      </c>
      <c r="J273" s="269">
        <f>J274</f>
        <v>0</v>
      </c>
    </row>
    <row r="274" spans="1:10" x14ac:dyDescent="0.2">
      <c r="A274" s="1315"/>
      <c r="B274" s="1376" t="s">
        <v>244</v>
      </c>
      <c r="C274" s="1319"/>
      <c r="D274" s="346" t="s">
        <v>446</v>
      </c>
      <c r="E274" s="346" t="s">
        <v>445</v>
      </c>
      <c r="F274" s="346" t="s">
        <v>239</v>
      </c>
      <c r="G274" s="346"/>
      <c r="H274" s="1399">
        <f>H275</f>
        <v>1088</v>
      </c>
      <c r="I274" s="465">
        <v>0</v>
      </c>
      <c r="J274" s="269">
        <v>0</v>
      </c>
    </row>
    <row r="275" spans="1:10" ht="22.5" x14ac:dyDescent="0.2">
      <c r="A275" s="1315"/>
      <c r="B275" s="687" t="s">
        <v>447</v>
      </c>
      <c r="C275" s="1316"/>
      <c r="D275" s="346" t="s">
        <v>446</v>
      </c>
      <c r="E275" s="346" t="s">
        <v>445</v>
      </c>
      <c r="F275" s="346" t="s">
        <v>239</v>
      </c>
      <c r="G275" s="346" t="s">
        <v>1</v>
      </c>
      <c r="H275" s="1399">
        <v>1088</v>
      </c>
      <c r="I275" s="465">
        <f>I276</f>
        <v>0</v>
      </c>
      <c r="J275" s="269">
        <f>J276</f>
        <v>0</v>
      </c>
    </row>
    <row r="276" spans="1:10" ht="22.5" hidden="1" x14ac:dyDescent="0.2">
      <c r="A276" s="1315"/>
      <c r="B276" s="1318" t="s">
        <v>447</v>
      </c>
      <c r="C276" s="1319"/>
      <c r="D276" s="346" t="s">
        <v>446</v>
      </c>
      <c r="E276" s="346" t="s">
        <v>445</v>
      </c>
      <c r="F276" s="346" t="s">
        <v>492</v>
      </c>
      <c r="G276" s="346" t="s">
        <v>26</v>
      </c>
      <c r="H276" s="1399"/>
      <c r="I276" s="465"/>
      <c r="J276" s="269"/>
    </row>
    <row r="277" spans="1:10" x14ac:dyDescent="0.2">
      <c r="A277" s="1315"/>
      <c r="B277" s="1383" t="s">
        <v>327</v>
      </c>
      <c r="C277" s="1313"/>
      <c r="D277" s="345" t="s">
        <v>488</v>
      </c>
      <c r="E277" s="345" t="s">
        <v>451</v>
      </c>
      <c r="F277" s="345"/>
      <c r="G277" s="345"/>
      <c r="H277" s="1400">
        <f>H278+H284</f>
        <v>926.39799999999991</v>
      </c>
      <c r="I277" s="753">
        <f>I278+I284</f>
        <v>1117.1999999999998</v>
      </c>
      <c r="J277" s="276">
        <f>J278+J284</f>
        <v>1195.4000000000001</v>
      </c>
    </row>
    <row r="278" spans="1:10" x14ac:dyDescent="0.2">
      <c r="A278" s="1315"/>
      <c r="B278" s="1383" t="s">
        <v>79</v>
      </c>
      <c r="C278" s="1313"/>
      <c r="D278" s="345" t="s">
        <v>488</v>
      </c>
      <c r="E278" s="345" t="s">
        <v>448</v>
      </c>
      <c r="F278" s="345"/>
      <c r="G278" s="345"/>
      <c r="H278" s="1400">
        <f t="shared" ref="H278:J282" si="25">H279</f>
        <v>799.18499999999995</v>
      </c>
      <c r="I278" s="753">
        <f t="shared" si="25"/>
        <v>531.38</v>
      </c>
      <c r="J278" s="276">
        <f t="shared" si="25"/>
        <v>584.51300000000003</v>
      </c>
    </row>
    <row r="279" spans="1:10" ht="33.75" x14ac:dyDescent="0.2">
      <c r="A279" s="1315"/>
      <c r="B279" s="687" t="s">
        <v>491</v>
      </c>
      <c r="C279" s="1313"/>
      <c r="D279" s="345" t="s">
        <v>488</v>
      </c>
      <c r="E279" s="345" t="s">
        <v>448</v>
      </c>
      <c r="F279" s="345" t="s">
        <v>89</v>
      </c>
      <c r="G279" s="345"/>
      <c r="H279" s="1400">
        <f t="shared" si="25"/>
        <v>799.18499999999995</v>
      </c>
      <c r="I279" s="753">
        <f t="shared" si="25"/>
        <v>531.38</v>
      </c>
      <c r="J279" s="276">
        <f t="shared" si="25"/>
        <v>584.51300000000003</v>
      </c>
    </row>
    <row r="280" spans="1:10" x14ac:dyDescent="0.2">
      <c r="A280" s="1315"/>
      <c r="B280" s="687" t="s">
        <v>109</v>
      </c>
      <c r="C280" s="1316"/>
      <c r="D280" s="346" t="s">
        <v>488</v>
      </c>
      <c r="E280" s="346" t="s">
        <v>448</v>
      </c>
      <c r="F280" s="346" t="s">
        <v>84</v>
      </c>
      <c r="G280" s="346"/>
      <c r="H280" s="1399">
        <f t="shared" si="25"/>
        <v>799.18499999999995</v>
      </c>
      <c r="I280" s="465">
        <f t="shared" si="25"/>
        <v>531.38</v>
      </c>
      <c r="J280" s="270">
        <f t="shared" si="25"/>
        <v>584.51300000000003</v>
      </c>
    </row>
    <row r="281" spans="1:10" x14ac:dyDescent="0.2">
      <c r="A281" s="1315"/>
      <c r="B281" s="687" t="s">
        <v>109</v>
      </c>
      <c r="C281" s="1316"/>
      <c r="D281" s="346" t="s">
        <v>488</v>
      </c>
      <c r="E281" s="346" t="s">
        <v>448</v>
      </c>
      <c r="F281" s="346" t="s">
        <v>82</v>
      </c>
      <c r="G281" s="346"/>
      <c r="H281" s="1399">
        <f t="shared" si="25"/>
        <v>799.18499999999995</v>
      </c>
      <c r="I281" s="465">
        <f t="shared" si="25"/>
        <v>531.38</v>
      </c>
      <c r="J281" s="270">
        <f t="shared" si="25"/>
        <v>584.51300000000003</v>
      </c>
    </row>
    <row r="282" spans="1:10" x14ac:dyDescent="0.2">
      <c r="A282" s="1315"/>
      <c r="B282" s="687" t="s">
        <v>81</v>
      </c>
      <c r="C282" s="1316"/>
      <c r="D282" s="346" t="s">
        <v>488</v>
      </c>
      <c r="E282" s="346" t="s">
        <v>448</v>
      </c>
      <c r="F282" s="346" t="s">
        <v>78</v>
      </c>
      <c r="G282" s="346"/>
      <c r="H282" s="1399">
        <f t="shared" si="25"/>
        <v>799.18499999999995</v>
      </c>
      <c r="I282" s="465">
        <f t="shared" si="25"/>
        <v>531.38</v>
      </c>
      <c r="J282" s="270">
        <f t="shared" si="25"/>
        <v>584.51300000000003</v>
      </c>
    </row>
    <row r="283" spans="1:10" ht="22.5" x14ac:dyDescent="0.2">
      <c r="A283" s="1315"/>
      <c r="B283" s="1377" t="s">
        <v>489</v>
      </c>
      <c r="C283" s="1319"/>
      <c r="D283" s="346" t="s">
        <v>488</v>
      </c>
      <c r="E283" s="346" t="s">
        <v>448</v>
      </c>
      <c r="F283" s="346" t="s">
        <v>78</v>
      </c>
      <c r="G283" s="346" t="s">
        <v>77</v>
      </c>
      <c r="H283" s="1399">
        <v>799.18499999999995</v>
      </c>
      <c r="I283" s="465">
        <v>531.38</v>
      </c>
      <c r="J283" s="269">
        <v>584.51300000000003</v>
      </c>
    </row>
    <row r="284" spans="1:10" x14ac:dyDescent="0.2">
      <c r="A284" s="1315"/>
      <c r="B284" s="1383" t="s">
        <v>45</v>
      </c>
      <c r="C284" s="1313"/>
      <c r="D284" s="345" t="s">
        <v>488</v>
      </c>
      <c r="E284" s="345" t="s">
        <v>487</v>
      </c>
      <c r="F284" s="345"/>
      <c r="G284" s="345"/>
      <c r="H284" s="1400">
        <f t="shared" ref="H284:J287" si="26">H285</f>
        <v>127.21300000000001</v>
      </c>
      <c r="I284" s="753">
        <f t="shared" si="26"/>
        <v>585.81999999999994</v>
      </c>
      <c r="J284" s="276">
        <f t="shared" si="26"/>
        <v>610.88699999999994</v>
      </c>
    </row>
    <row r="285" spans="1:10" ht="33.75" x14ac:dyDescent="0.2">
      <c r="A285" s="1315"/>
      <c r="B285" s="833" t="s">
        <v>856</v>
      </c>
      <c r="C285" s="1313"/>
      <c r="D285" s="345" t="s">
        <v>488</v>
      </c>
      <c r="E285" s="345" t="s">
        <v>487</v>
      </c>
      <c r="F285" s="345" t="s">
        <v>460</v>
      </c>
      <c r="G285" s="345"/>
      <c r="H285" s="1400">
        <f>H286+H290</f>
        <v>127.21300000000001</v>
      </c>
      <c r="I285" s="753">
        <f t="shared" si="26"/>
        <v>585.81999999999994</v>
      </c>
      <c r="J285" s="276">
        <f t="shared" si="26"/>
        <v>610.88699999999994</v>
      </c>
    </row>
    <row r="286" spans="1:10" x14ac:dyDescent="0.2">
      <c r="A286" s="1315"/>
      <c r="B286" s="1379" t="s">
        <v>844</v>
      </c>
      <c r="C286" s="1316"/>
      <c r="D286" s="346" t="s">
        <v>488</v>
      </c>
      <c r="E286" s="346" t="s">
        <v>487</v>
      </c>
      <c r="F286" s="346" t="s">
        <v>849</v>
      </c>
      <c r="G286" s="346"/>
      <c r="H286" s="1399">
        <f t="shared" si="26"/>
        <v>102.349</v>
      </c>
      <c r="I286" s="465">
        <f t="shared" si="26"/>
        <v>585.81999999999994</v>
      </c>
      <c r="J286" s="270">
        <f t="shared" si="26"/>
        <v>610.88699999999994</v>
      </c>
    </row>
    <row r="287" spans="1:10" ht="22.5" x14ac:dyDescent="0.2">
      <c r="A287" s="1315"/>
      <c r="B287" s="1379" t="s">
        <v>845</v>
      </c>
      <c r="C287" s="1316"/>
      <c r="D287" s="346" t="s">
        <v>488</v>
      </c>
      <c r="E287" s="346" t="s">
        <v>487</v>
      </c>
      <c r="F287" s="346" t="s">
        <v>850</v>
      </c>
      <c r="G287" s="346"/>
      <c r="H287" s="1399">
        <f t="shared" si="26"/>
        <v>102.349</v>
      </c>
      <c r="I287" s="465">
        <f t="shared" si="26"/>
        <v>585.81999999999994</v>
      </c>
      <c r="J287" s="270">
        <f t="shared" si="26"/>
        <v>610.88699999999994</v>
      </c>
    </row>
    <row r="288" spans="1:10" ht="35.25" customHeight="1" x14ac:dyDescent="0.2">
      <c r="A288" s="1315"/>
      <c r="B288" s="1380" t="s">
        <v>846</v>
      </c>
      <c r="C288" s="1316"/>
      <c r="D288" s="346" t="s">
        <v>488</v>
      </c>
      <c r="E288" s="346" t="s">
        <v>487</v>
      </c>
      <c r="F288" s="1378" t="s">
        <v>851</v>
      </c>
      <c r="G288" s="346"/>
      <c r="H288" s="1399">
        <f>H289</f>
        <v>102.349</v>
      </c>
      <c r="I288" s="465">
        <f>I289+I293+I294</f>
        <v>585.81999999999994</v>
      </c>
      <c r="J288" s="270">
        <f>J289+J293+J294</f>
        <v>610.88699999999994</v>
      </c>
    </row>
    <row r="289" spans="1:10" ht="22.5" x14ac:dyDescent="0.2">
      <c r="A289" s="1315"/>
      <c r="B289" s="1377" t="s">
        <v>489</v>
      </c>
      <c r="C289" s="1319"/>
      <c r="D289" s="346" t="s">
        <v>488</v>
      </c>
      <c r="E289" s="346" t="s">
        <v>487</v>
      </c>
      <c r="F289" s="1378" t="s">
        <v>851</v>
      </c>
      <c r="G289" s="346" t="s">
        <v>77</v>
      </c>
      <c r="H289" s="1403">
        <v>102.349</v>
      </c>
      <c r="I289" s="465">
        <v>31.3</v>
      </c>
      <c r="J289" s="269">
        <v>34.43</v>
      </c>
    </row>
    <row r="290" spans="1:10" ht="22.5" x14ac:dyDescent="0.2">
      <c r="A290" s="1315"/>
      <c r="B290" s="1379" t="s">
        <v>848</v>
      </c>
      <c r="C290" s="1319"/>
      <c r="D290" s="346" t="s">
        <v>488</v>
      </c>
      <c r="E290" s="346" t="s">
        <v>487</v>
      </c>
      <c r="F290" s="1378" t="s">
        <v>852</v>
      </c>
      <c r="G290" s="346"/>
      <c r="H290" s="1403">
        <f>H291</f>
        <v>24.864000000000001</v>
      </c>
      <c r="I290" s="465"/>
      <c r="J290" s="269"/>
    </row>
    <row r="291" spans="1:10" ht="22.5" x14ac:dyDescent="0.2">
      <c r="A291" s="1315"/>
      <c r="B291" s="1379" t="s">
        <v>845</v>
      </c>
      <c r="C291" s="1319"/>
      <c r="D291" s="346" t="s">
        <v>488</v>
      </c>
      <c r="E291" s="346" t="s">
        <v>487</v>
      </c>
      <c r="F291" s="346" t="s">
        <v>853</v>
      </c>
      <c r="G291" s="346"/>
      <c r="H291" s="1403">
        <f>H292</f>
        <v>24.864000000000001</v>
      </c>
      <c r="I291" s="465"/>
      <c r="J291" s="269"/>
    </row>
    <row r="292" spans="1:10" ht="33.75" x14ac:dyDescent="0.2">
      <c r="A292" s="1315"/>
      <c r="B292" s="1379" t="s">
        <v>846</v>
      </c>
      <c r="C292" s="1319"/>
      <c r="D292" s="346" t="s">
        <v>488</v>
      </c>
      <c r="E292" s="346" t="s">
        <v>487</v>
      </c>
      <c r="F292" s="1378" t="s">
        <v>854</v>
      </c>
      <c r="G292" s="346"/>
      <c r="H292" s="1403">
        <f>H293</f>
        <v>24.864000000000001</v>
      </c>
      <c r="I292" s="465"/>
      <c r="J292" s="269"/>
    </row>
    <row r="293" spans="1:10" ht="22.5" x14ac:dyDescent="0.2">
      <c r="A293" s="1315"/>
      <c r="B293" s="1377" t="s">
        <v>489</v>
      </c>
      <c r="C293" s="1319"/>
      <c r="D293" s="346" t="s">
        <v>488</v>
      </c>
      <c r="E293" s="346" t="s">
        <v>487</v>
      </c>
      <c r="F293" s="1378" t="s">
        <v>854</v>
      </c>
      <c r="G293" s="346" t="s">
        <v>77</v>
      </c>
      <c r="H293" s="1403">
        <v>24.864000000000001</v>
      </c>
      <c r="I293" s="465">
        <v>554.52</v>
      </c>
      <c r="J293" s="269">
        <v>576.45699999999999</v>
      </c>
    </row>
    <row r="294" spans="1:10" ht="22.5" hidden="1" x14ac:dyDescent="0.2">
      <c r="A294" s="1315"/>
      <c r="B294" s="1318" t="s">
        <v>489</v>
      </c>
      <c r="C294" s="1319"/>
      <c r="D294" s="346" t="s">
        <v>488</v>
      </c>
      <c r="E294" s="346" t="s">
        <v>487</v>
      </c>
      <c r="F294" s="346" t="s">
        <v>43</v>
      </c>
      <c r="G294" s="346" t="s">
        <v>77</v>
      </c>
      <c r="H294" s="1399"/>
      <c r="I294" s="465"/>
      <c r="J294" s="269"/>
    </row>
    <row r="295" spans="1:10" x14ac:dyDescent="0.2">
      <c r="A295" s="1315"/>
      <c r="B295" s="1383" t="s">
        <v>324</v>
      </c>
      <c r="C295" s="1313"/>
      <c r="D295" s="345" t="s">
        <v>456</v>
      </c>
      <c r="E295" s="345" t="s">
        <v>451</v>
      </c>
      <c r="F295" s="345"/>
      <c r="G295" s="345"/>
      <c r="H295" s="1400">
        <f>H296+H304</f>
        <v>500</v>
      </c>
      <c r="I295" s="753">
        <f>I296+I304</f>
        <v>450</v>
      </c>
      <c r="J295" s="276">
        <f>J296+J304</f>
        <v>500</v>
      </c>
    </row>
    <row r="296" spans="1:10" hidden="1" x14ac:dyDescent="0.2">
      <c r="A296" s="1315"/>
      <c r="B296" s="1383" t="s">
        <v>486</v>
      </c>
      <c r="C296" s="1313"/>
      <c r="D296" s="345" t="s">
        <v>456</v>
      </c>
      <c r="E296" s="345" t="s">
        <v>480</v>
      </c>
      <c r="F296" s="345" t="s">
        <v>106</v>
      </c>
      <c r="G296" s="345" t="s">
        <v>106</v>
      </c>
      <c r="H296" s="1400">
        <f t="shared" ref="H296:J299" si="27">H297</f>
        <v>0</v>
      </c>
      <c r="I296" s="753">
        <f t="shared" si="27"/>
        <v>0</v>
      </c>
      <c r="J296" s="276">
        <f t="shared" si="27"/>
        <v>0</v>
      </c>
    </row>
    <row r="297" spans="1:10" ht="36" hidden="1" x14ac:dyDescent="0.2">
      <c r="A297" s="1315"/>
      <c r="B297" s="1383" t="s">
        <v>485</v>
      </c>
      <c r="C297" s="1313"/>
      <c r="D297" s="345" t="s">
        <v>456</v>
      </c>
      <c r="E297" s="345" t="s">
        <v>480</v>
      </c>
      <c r="F297" s="345" t="s">
        <v>304</v>
      </c>
      <c r="G297" s="345"/>
      <c r="H297" s="1400">
        <f t="shared" si="27"/>
        <v>0</v>
      </c>
      <c r="I297" s="753">
        <f t="shared" si="27"/>
        <v>0</v>
      </c>
      <c r="J297" s="276">
        <f t="shared" si="27"/>
        <v>0</v>
      </c>
    </row>
    <row r="298" spans="1:10" ht="36" hidden="1" x14ac:dyDescent="0.2">
      <c r="A298" s="1364"/>
      <c r="B298" s="1424" t="s">
        <v>484</v>
      </c>
      <c r="C298" s="1316"/>
      <c r="D298" s="346" t="s">
        <v>456</v>
      </c>
      <c r="E298" s="346" t="s">
        <v>480</v>
      </c>
      <c r="F298" s="346" t="s">
        <v>483</v>
      </c>
      <c r="G298" s="346"/>
      <c r="H298" s="1399">
        <f t="shared" si="27"/>
        <v>0</v>
      </c>
      <c r="I298" s="465">
        <f t="shared" si="27"/>
        <v>0</v>
      </c>
      <c r="J298" s="270">
        <f t="shared" si="27"/>
        <v>0</v>
      </c>
    </row>
    <row r="299" spans="1:10" hidden="1" x14ac:dyDescent="0.2">
      <c r="A299" s="1364"/>
      <c r="B299" s="1424" t="s">
        <v>482</v>
      </c>
      <c r="C299" s="1316"/>
      <c r="D299" s="346" t="s">
        <v>456</v>
      </c>
      <c r="E299" s="346" t="s">
        <v>480</v>
      </c>
      <c r="F299" s="346" t="s">
        <v>481</v>
      </c>
      <c r="G299" s="346"/>
      <c r="H299" s="1399">
        <f t="shared" si="27"/>
        <v>0</v>
      </c>
      <c r="I299" s="465">
        <f t="shared" si="27"/>
        <v>0</v>
      </c>
      <c r="J299" s="270">
        <f t="shared" si="27"/>
        <v>0</v>
      </c>
    </row>
    <row r="300" spans="1:10" hidden="1" x14ac:dyDescent="0.2">
      <c r="A300" s="1364"/>
      <c r="B300" s="1424" t="s">
        <v>344</v>
      </c>
      <c r="C300" s="1316"/>
      <c r="D300" s="346" t="s">
        <v>456</v>
      </c>
      <c r="E300" s="346" t="s">
        <v>480</v>
      </c>
      <c r="F300" s="346" t="s">
        <v>479</v>
      </c>
      <c r="G300" s="346"/>
      <c r="H300" s="1399">
        <f>H301+H302+H303</f>
        <v>0</v>
      </c>
      <c r="I300" s="465">
        <f>I301+I302+I303</f>
        <v>0</v>
      </c>
      <c r="J300" s="270">
        <f>J301+J302+J303</f>
        <v>0</v>
      </c>
    </row>
    <row r="301" spans="1:10" hidden="1" x14ac:dyDescent="0.2">
      <c r="A301" s="1315"/>
      <c r="B301" s="1425" t="s">
        <v>450</v>
      </c>
      <c r="C301" s="1319"/>
      <c r="D301" s="346" t="s">
        <v>456</v>
      </c>
      <c r="E301" s="346" t="s">
        <v>480</v>
      </c>
      <c r="F301" s="346" t="s">
        <v>479</v>
      </c>
      <c r="G301" s="346" t="s">
        <v>251</v>
      </c>
      <c r="H301" s="1399"/>
      <c r="I301" s="465"/>
      <c r="J301" s="270"/>
    </row>
    <row r="302" spans="1:10" ht="24" hidden="1" x14ac:dyDescent="0.2">
      <c r="A302" s="1315"/>
      <c r="B302" s="1425" t="s">
        <v>447</v>
      </c>
      <c r="C302" s="1319"/>
      <c r="D302" s="346" t="s">
        <v>456</v>
      </c>
      <c r="E302" s="346" t="s">
        <v>480</v>
      </c>
      <c r="F302" s="346" t="s">
        <v>479</v>
      </c>
      <c r="G302" s="346" t="s">
        <v>1</v>
      </c>
      <c r="H302" s="1399"/>
      <c r="I302" s="465"/>
      <c r="J302" s="270"/>
    </row>
    <row r="303" spans="1:10" hidden="1" x14ac:dyDescent="0.2">
      <c r="A303" s="1315"/>
      <c r="B303" s="1425" t="s">
        <v>449</v>
      </c>
      <c r="C303" s="1319"/>
      <c r="D303" s="346" t="s">
        <v>456</v>
      </c>
      <c r="E303" s="346" t="s">
        <v>480</v>
      </c>
      <c r="F303" s="346" t="s">
        <v>479</v>
      </c>
      <c r="G303" s="346" t="s">
        <v>91</v>
      </c>
      <c r="H303" s="1399"/>
      <c r="I303" s="465"/>
      <c r="J303" s="270"/>
    </row>
    <row r="304" spans="1:10" x14ac:dyDescent="0.2">
      <c r="A304" s="1315"/>
      <c r="B304" s="1383" t="s">
        <v>64</v>
      </c>
      <c r="C304" s="1313"/>
      <c r="D304" s="345" t="s">
        <v>456</v>
      </c>
      <c r="E304" s="345" t="s">
        <v>455</v>
      </c>
      <c r="F304" s="345" t="s">
        <v>106</v>
      </c>
      <c r="G304" s="345" t="s">
        <v>106</v>
      </c>
      <c r="H304" s="1400">
        <f>H305+H324</f>
        <v>500</v>
      </c>
      <c r="I304" s="753">
        <f>I305+I324</f>
        <v>450</v>
      </c>
      <c r="J304" s="276">
        <f>J305+J324</f>
        <v>500</v>
      </c>
    </row>
    <row r="305" spans="1:10" ht="30" customHeight="1" x14ac:dyDescent="0.2">
      <c r="A305" s="1315"/>
      <c r="B305" s="1338" t="s">
        <v>898</v>
      </c>
      <c r="C305" s="1313"/>
      <c r="D305" s="345" t="s">
        <v>456</v>
      </c>
      <c r="E305" s="345" t="s">
        <v>455</v>
      </c>
      <c r="F305" s="345" t="s">
        <v>304</v>
      </c>
      <c r="G305" s="345"/>
      <c r="H305" s="1400">
        <f>H306+H315</f>
        <v>500</v>
      </c>
      <c r="I305" s="753">
        <f>I306+I315</f>
        <v>450</v>
      </c>
      <c r="J305" s="276">
        <f>J306+J315</f>
        <v>500</v>
      </c>
    </row>
    <row r="306" spans="1:10" ht="22.5" hidden="1" x14ac:dyDescent="0.2">
      <c r="A306" s="1315"/>
      <c r="B306" s="687" t="s">
        <v>478</v>
      </c>
      <c r="C306" s="1316"/>
      <c r="D306" s="346" t="s">
        <v>456</v>
      </c>
      <c r="E306" s="346" t="s">
        <v>455</v>
      </c>
      <c r="F306" s="346" t="s">
        <v>477</v>
      </c>
      <c r="G306" s="345"/>
      <c r="H306" s="1399">
        <f>H307+H310</f>
        <v>0</v>
      </c>
      <c r="I306" s="465">
        <f>I307+I310</f>
        <v>0</v>
      </c>
      <c r="J306" s="270">
        <f>J307+J310</f>
        <v>0</v>
      </c>
    </row>
    <row r="307" spans="1:10" ht="22.5" hidden="1" x14ac:dyDescent="0.2">
      <c r="A307" s="1315"/>
      <c r="B307" s="687" t="s">
        <v>476</v>
      </c>
      <c r="C307" s="1316"/>
      <c r="D307" s="346" t="s">
        <v>456</v>
      </c>
      <c r="E307" s="346" t="s">
        <v>455</v>
      </c>
      <c r="F307" s="346" t="s">
        <v>475</v>
      </c>
      <c r="G307" s="345"/>
      <c r="H307" s="1399">
        <f t="shared" ref="H307:J308" si="28">H308</f>
        <v>0</v>
      </c>
      <c r="I307" s="465">
        <f t="shared" si="28"/>
        <v>0</v>
      </c>
      <c r="J307" s="270">
        <f t="shared" si="28"/>
        <v>0</v>
      </c>
    </row>
    <row r="308" spans="1:10" ht="22.5" hidden="1" x14ac:dyDescent="0.2">
      <c r="A308" s="1315"/>
      <c r="B308" s="687" t="s">
        <v>474</v>
      </c>
      <c r="C308" s="1316"/>
      <c r="D308" s="346" t="s">
        <v>456</v>
      </c>
      <c r="E308" s="346" t="s">
        <v>455</v>
      </c>
      <c r="F308" s="346" t="s">
        <v>472</v>
      </c>
      <c r="G308" s="346"/>
      <c r="H308" s="1399">
        <f t="shared" si="28"/>
        <v>0</v>
      </c>
      <c r="I308" s="465">
        <f t="shared" si="28"/>
        <v>0</v>
      </c>
      <c r="J308" s="270">
        <f t="shared" si="28"/>
        <v>0</v>
      </c>
    </row>
    <row r="309" spans="1:10" hidden="1" x14ac:dyDescent="0.2">
      <c r="A309" s="1315"/>
      <c r="B309" s="1318" t="s">
        <v>473</v>
      </c>
      <c r="C309" s="1319"/>
      <c r="D309" s="346" t="s">
        <v>456</v>
      </c>
      <c r="E309" s="346" t="s">
        <v>455</v>
      </c>
      <c r="F309" s="346" t="s">
        <v>472</v>
      </c>
      <c r="G309" s="346" t="s">
        <v>26</v>
      </c>
      <c r="H309" s="1399">
        <v>0</v>
      </c>
      <c r="I309" s="465">
        <v>0</v>
      </c>
      <c r="J309" s="270">
        <v>0</v>
      </c>
    </row>
    <row r="310" spans="1:10" ht="22.5" hidden="1" x14ac:dyDescent="0.2">
      <c r="A310" s="1315"/>
      <c r="B310" s="687" t="s">
        <v>471</v>
      </c>
      <c r="C310" s="1316"/>
      <c r="D310" s="346" t="s">
        <v>456</v>
      </c>
      <c r="E310" s="346" t="s">
        <v>455</v>
      </c>
      <c r="F310" s="346" t="s">
        <v>470</v>
      </c>
      <c r="G310" s="345"/>
      <c r="H310" s="1399">
        <f>H311+H313</f>
        <v>0</v>
      </c>
      <c r="I310" s="465">
        <f>I311+I313</f>
        <v>0</v>
      </c>
      <c r="J310" s="270">
        <f>J311+J313</f>
        <v>0</v>
      </c>
    </row>
    <row r="311" spans="1:10" hidden="1" x14ac:dyDescent="0.2">
      <c r="A311" s="1315"/>
      <c r="B311" s="687" t="s">
        <v>469</v>
      </c>
      <c r="C311" s="1316"/>
      <c r="D311" s="346" t="s">
        <v>456</v>
      </c>
      <c r="E311" s="346" t="s">
        <v>455</v>
      </c>
      <c r="F311" s="346" t="s">
        <v>468</v>
      </c>
      <c r="G311" s="346"/>
      <c r="H311" s="1399">
        <f>H312</f>
        <v>0</v>
      </c>
      <c r="I311" s="465">
        <f>I312</f>
        <v>0</v>
      </c>
      <c r="J311" s="270">
        <f>J312</f>
        <v>0</v>
      </c>
    </row>
    <row r="312" spans="1:10" ht="22.5" hidden="1" x14ac:dyDescent="0.2">
      <c r="A312" s="1315"/>
      <c r="B312" s="1318" t="s">
        <v>447</v>
      </c>
      <c r="C312" s="1319"/>
      <c r="D312" s="346" t="s">
        <v>456</v>
      </c>
      <c r="E312" s="346" t="s">
        <v>455</v>
      </c>
      <c r="F312" s="346" t="s">
        <v>468</v>
      </c>
      <c r="G312" s="346" t="s">
        <v>1</v>
      </c>
      <c r="H312" s="1399"/>
      <c r="I312" s="465"/>
      <c r="J312" s="270"/>
    </row>
    <row r="313" spans="1:10" hidden="1" x14ac:dyDescent="0.2">
      <c r="A313" s="1315"/>
      <c r="B313" s="687" t="s">
        <v>467</v>
      </c>
      <c r="C313" s="1316"/>
      <c r="D313" s="346" t="s">
        <v>456</v>
      </c>
      <c r="E313" s="346" t="s">
        <v>455</v>
      </c>
      <c r="F313" s="346" t="s">
        <v>466</v>
      </c>
      <c r="G313" s="346"/>
      <c r="H313" s="1399">
        <f>H314</f>
        <v>0</v>
      </c>
      <c r="I313" s="465">
        <f>I314</f>
        <v>0</v>
      </c>
      <c r="J313" s="270">
        <f>J314</f>
        <v>0</v>
      </c>
    </row>
    <row r="314" spans="1:10" ht="22.5" hidden="1" x14ac:dyDescent="0.2">
      <c r="A314" s="1315"/>
      <c r="B314" s="1318" t="s">
        <v>447</v>
      </c>
      <c r="C314" s="1319"/>
      <c r="D314" s="346" t="s">
        <v>456</v>
      </c>
      <c r="E314" s="346" t="s">
        <v>455</v>
      </c>
      <c r="F314" s="346" t="s">
        <v>466</v>
      </c>
      <c r="G314" s="346" t="s">
        <v>1</v>
      </c>
      <c r="H314" s="1399">
        <v>0</v>
      </c>
      <c r="I314" s="465">
        <v>0</v>
      </c>
      <c r="J314" s="270">
        <v>0</v>
      </c>
    </row>
    <row r="315" spans="1:10" ht="27.75" customHeight="1" x14ac:dyDescent="0.2">
      <c r="A315" s="1315"/>
      <c r="B315" s="1338" t="s">
        <v>293</v>
      </c>
      <c r="C315" s="1316"/>
      <c r="D315" s="346" t="s">
        <v>456</v>
      </c>
      <c r="E315" s="346" t="s">
        <v>455</v>
      </c>
      <c r="F315" s="346" t="s">
        <v>292</v>
      </c>
      <c r="G315" s="346"/>
      <c r="H315" s="1399">
        <f>H316+H321</f>
        <v>500</v>
      </c>
      <c r="I315" s="465">
        <f>I316+I321</f>
        <v>450</v>
      </c>
      <c r="J315" s="270">
        <f>J316+J321</f>
        <v>500</v>
      </c>
    </row>
    <row r="316" spans="1:10" ht="22.5" x14ac:dyDescent="0.2">
      <c r="A316" s="1315"/>
      <c r="B316" s="1336" t="s">
        <v>291</v>
      </c>
      <c r="C316" s="1316"/>
      <c r="D316" s="346" t="s">
        <v>456</v>
      </c>
      <c r="E316" s="346" t="s">
        <v>455</v>
      </c>
      <c r="F316" s="346" t="s">
        <v>290</v>
      </c>
      <c r="G316" s="346"/>
      <c r="H316" s="1399">
        <f t="shared" ref="H316:J317" si="29">H317</f>
        <v>500</v>
      </c>
      <c r="I316" s="465">
        <f t="shared" si="29"/>
        <v>450</v>
      </c>
      <c r="J316" s="270">
        <f t="shared" si="29"/>
        <v>500</v>
      </c>
    </row>
    <row r="317" spans="1:10" ht="22.5" x14ac:dyDescent="0.2">
      <c r="A317" s="1364"/>
      <c r="B317" s="1338" t="s">
        <v>289</v>
      </c>
      <c r="C317" s="1316"/>
      <c r="D317" s="346" t="s">
        <v>456</v>
      </c>
      <c r="E317" s="346" t="s">
        <v>455</v>
      </c>
      <c r="F317" s="346" t="s">
        <v>287</v>
      </c>
      <c r="G317" s="346"/>
      <c r="H317" s="1399">
        <f t="shared" si="29"/>
        <v>500</v>
      </c>
      <c r="I317" s="465">
        <f t="shared" si="29"/>
        <v>450</v>
      </c>
      <c r="J317" s="270">
        <f t="shared" si="29"/>
        <v>500</v>
      </c>
    </row>
    <row r="318" spans="1:10" ht="22.5" x14ac:dyDescent="0.2">
      <c r="A318" s="1364"/>
      <c r="B318" s="1318" t="s">
        <v>447</v>
      </c>
      <c r="C318" s="1319"/>
      <c r="D318" s="346" t="s">
        <v>456</v>
      </c>
      <c r="E318" s="346" t="s">
        <v>455</v>
      </c>
      <c r="F318" s="346" t="s">
        <v>287</v>
      </c>
      <c r="G318" s="346" t="s">
        <v>1</v>
      </c>
      <c r="H318" s="1399">
        <v>500</v>
      </c>
      <c r="I318" s="465">
        <v>450</v>
      </c>
      <c r="J318" s="269">
        <v>500</v>
      </c>
    </row>
    <row r="319" spans="1:10" ht="31.5" hidden="1" x14ac:dyDescent="0.2">
      <c r="A319" s="1364"/>
      <c r="B319" s="686" t="s">
        <v>491</v>
      </c>
      <c r="C319" s="1319"/>
      <c r="D319" s="345" t="s">
        <v>456</v>
      </c>
      <c r="E319" s="345" t="s">
        <v>455</v>
      </c>
      <c r="F319" s="345" t="s">
        <v>89</v>
      </c>
      <c r="G319" s="346"/>
      <c r="H319" s="1399">
        <f>H320</f>
        <v>0</v>
      </c>
      <c r="I319" s="465"/>
      <c r="J319" s="269"/>
    </row>
    <row r="320" spans="1:10" hidden="1" x14ac:dyDescent="0.2">
      <c r="A320" s="302"/>
      <c r="B320" s="283" t="s">
        <v>109</v>
      </c>
      <c r="C320" s="281"/>
      <c r="D320" s="271" t="s">
        <v>456</v>
      </c>
      <c r="E320" s="271" t="s">
        <v>455</v>
      </c>
      <c r="F320" s="271" t="s">
        <v>84</v>
      </c>
      <c r="G320" s="271"/>
      <c r="H320" s="1404">
        <f>H321</f>
        <v>0</v>
      </c>
      <c r="I320" s="465"/>
      <c r="J320" s="269"/>
    </row>
    <row r="321" spans="1:10" hidden="1" x14ac:dyDescent="0.2">
      <c r="A321" s="273"/>
      <c r="B321" s="283" t="s">
        <v>109</v>
      </c>
      <c r="C321" s="272"/>
      <c r="D321" s="271" t="s">
        <v>456</v>
      </c>
      <c r="E321" s="271" t="s">
        <v>455</v>
      </c>
      <c r="F321" s="271" t="s">
        <v>82</v>
      </c>
      <c r="G321" s="271"/>
      <c r="H321" s="1404">
        <f t="shared" ref="H321:J321" si="30">H322</f>
        <v>0</v>
      </c>
      <c r="I321" s="465">
        <f t="shared" si="30"/>
        <v>0</v>
      </c>
      <c r="J321" s="269">
        <f t="shared" si="30"/>
        <v>0</v>
      </c>
    </row>
    <row r="322" spans="1:10" ht="22.5" hidden="1" x14ac:dyDescent="0.2">
      <c r="A322" s="302"/>
      <c r="B322" s="304" t="s">
        <v>289</v>
      </c>
      <c r="C322" s="272"/>
      <c r="D322" s="271" t="s">
        <v>456</v>
      </c>
      <c r="E322" s="271" t="s">
        <v>455</v>
      </c>
      <c r="F322" s="271" t="s">
        <v>612</v>
      </c>
      <c r="G322" s="271"/>
      <c r="H322" s="1404">
        <f>H323</f>
        <v>0</v>
      </c>
      <c r="I322" s="465">
        <f>I323</f>
        <v>0</v>
      </c>
      <c r="J322" s="269">
        <f>J323</f>
        <v>0</v>
      </c>
    </row>
    <row r="323" spans="1:10" ht="23.25" hidden="1" thickBot="1" x14ac:dyDescent="0.25">
      <c r="A323" s="693"/>
      <c r="B323" s="267" t="s">
        <v>447</v>
      </c>
      <c r="C323" s="266"/>
      <c r="D323" s="265" t="s">
        <v>456</v>
      </c>
      <c r="E323" s="265" t="s">
        <v>455</v>
      </c>
      <c r="F323" s="265" t="s">
        <v>612</v>
      </c>
      <c r="G323" s="265" t="s">
        <v>1</v>
      </c>
      <c r="H323" s="1405">
        <v>0</v>
      </c>
      <c r="I323" s="465"/>
      <c r="J323" s="269"/>
    </row>
    <row r="324" spans="1:10" ht="33.75" hidden="1" x14ac:dyDescent="0.2">
      <c r="A324" s="289"/>
      <c r="B324" s="288" t="s">
        <v>461</v>
      </c>
      <c r="C324" s="287"/>
      <c r="D324" s="286" t="s">
        <v>456</v>
      </c>
      <c r="E324" s="286" t="s">
        <v>455</v>
      </c>
      <c r="F324" s="286" t="s">
        <v>460</v>
      </c>
      <c r="G324" s="286"/>
      <c r="H324" s="1406">
        <f t="shared" ref="H324:J326" si="31">H325</f>
        <v>0</v>
      </c>
      <c r="I324" s="276">
        <f t="shared" si="31"/>
        <v>0</v>
      </c>
      <c r="J324" s="275">
        <f t="shared" si="31"/>
        <v>0</v>
      </c>
    </row>
    <row r="325" spans="1:10" hidden="1" x14ac:dyDescent="0.2">
      <c r="A325" s="273"/>
      <c r="B325" s="283" t="s">
        <v>459</v>
      </c>
      <c r="C325" s="272"/>
      <c r="D325" s="271" t="s">
        <v>456</v>
      </c>
      <c r="E325" s="271" t="s">
        <v>455</v>
      </c>
      <c r="F325" s="271" t="s">
        <v>458</v>
      </c>
      <c r="G325" s="271"/>
      <c r="H325" s="1407">
        <f t="shared" si="31"/>
        <v>0</v>
      </c>
      <c r="I325" s="270">
        <f t="shared" si="31"/>
        <v>0</v>
      </c>
      <c r="J325" s="269">
        <f t="shared" si="31"/>
        <v>0</v>
      </c>
    </row>
    <row r="326" spans="1:10" hidden="1" x14ac:dyDescent="0.2">
      <c r="A326" s="302"/>
      <c r="B326" s="283" t="s">
        <v>457</v>
      </c>
      <c r="C326" s="272"/>
      <c r="D326" s="271" t="s">
        <v>456</v>
      </c>
      <c r="E326" s="271" t="s">
        <v>455</v>
      </c>
      <c r="F326" s="271" t="s">
        <v>454</v>
      </c>
      <c r="G326" s="271"/>
      <c r="H326" s="1407">
        <f t="shared" si="31"/>
        <v>0</v>
      </c>
      <c r="I326" s="270">
        <f t="shared" si="31"/>
        <v>0</v>
      </c>
      <c r="J326" s="269">
        <f t="shared" si="31"/>
        <v>0</v>
      </c>
    </row>
    <row r="327" spans="1:10" ht="23.25" hidden="1" thickBot="1" x14ac:dyDescent="0.25">
      <c r="A327" s="301"/>
      <c r="B327" s="300" t="s">
        <v>447</v>
      </c>
      <c r="C327" s="299"/>
      <c r="D327" s="298" t="s">
        <v>456</v>
      </c>
      <c r="E327" s="298" t="s">
        <v>455</v>
      </c>
      <c r="F327" s="298" t="s">
        <v>454</v>
      </c>
      <c r="G327" s="298" t="s">
        <v>1</v>
      </c>
      <c r="H327" s="1408"/>
      <c r="I327" s="297"/>
      <c r="J327" s="296"/>
    </row>
    <row r="328" spans="1:10" ht="13.5" hidden="1" thickBot="1" x14ac:dyDescent="0.25">
      <c r="A328" s="372"/>
      <c r="B328" s="373"/>
      <c r="C328" s="374"/>
      <c r="D328" s="375"/>
      <c r="E328" s="375"/>
      <c r="F328" s="375"/>
      <c r="G328" s="375"/>
      <c r="H328" s="1409"/>
      <c r="I328" s="376"/>
      <c r="J328" s="377"/>
    </row>
    <row r="329" spans="1:10" ht="13.5" hidden="1" thickBot="1" x14ac:dyDescent="0.25">
      <c r="A329" s="295">
        <v>3</v>
      </c>
      <c r="B329" s="294" t="s">
        <v>453</v>
      </c>
      <c r="C329" s="293" t="s">
        <v>423</v>
      </c>
      <c r="D329" s="292"/>
      <c r="E329" s="292"/>
      <c r="F329" s="292"/>
      <c r="G329" s="292"/>
      <c r="H329" s="1410">
        <f>H330</f>
        <v>9607.1400000000012</v>
      </c>
      <c r="I329" s="291">
        <f>I330</f>
        <v>8212.5999999999985</v>
      </c>
      <c r="J329" s="290">
        <f>J330</f>
        <v>8263</v>
      </c>
    </row>
    <row r="330" spans="1:10" hidden="1" x14ac:dyDescent="0.2">
      <c r="A330" s="289"/>
      <c r="B330" s="288" t="s">
        <v>452</v>
      </c>
      <c r="C330" s="287"/>
      <c r="D330" s="286" t="s">
        <v>446</v>
      </c>
      <c r="E330" s="286" t="s">
        <v>451</v>
      </c>
      <c r="F330" s="286"/>
      <c r="G330" s="286"/>
      <c r="H330" s="1406">
        <f>H331+H344+H339</f>
        <v>9607.1400000000012</v>
      </c>
      <c r="I330" s="285">
        <f>I331+I344</f>
        <v>8212.5999999999985</v>
      </c>
      <c r="J330" s="284">
        <f>J331+J344</f>
        <v>8263</v>
      </c>
    </row>
    <row r="331" spans="1:10" hidden="1" x14ac:dyDescent="0.2">
      <c r="A331" s="273"/>
      <c r="B331" s="280" t="s">
        <v>87</v>
      </c>
      <c r="C331" s="278"/>
      <c r="D331" s="277" t="s">
        <v>446</v>
      </c>
      <c r="E331" s="277" t="s">
        <v>448</v>
      </c>
      <c r="F331" s="277"/>
      <c r="G331" s="277"/>
      <c r="H331" s="1411">
        <f t="shared" ref="H331:J334" si="32">H332</f>
        <v>7296.08</v>
      </c>
      <c r="I331" s="276">
        <f t="shared" si="32"/>
        <v>6962.0999999999995</v>
      </c>
      <c r="J331" s="275">
        <f t="shared" si="32"/>
        <v>6915</v>
      </c>
    </row>
    <row r="332" spans="1:10" ht="33.75" hidden="1" x14ac:dyDescent="0.2">
      <c r="A332" s="279"/>
      <c r="B332" s="303" t="s">
        <v>609</v>
      </c>
      <c r="C332" s="278"/>
      <c r="D332" s="277" t="s">
        <v>446</v>
      </c>
      <c r="E332" s="277" t="s">
        <v>448</v>
      </c>
      <c r="F332" s="277" t="s">
        <v>268</v>
      </c>
      <c r="G332" s="277"/>
      <c r="H332" s="1411">
        <f t="shared" si="32"/>
        <v>7296.08</v>
      </c>
      <c r="I332" s="276">
        <f t="shared" si="32"/>
        <v>6962.0999999999995</v>
      </c>
      <c r="J332" s="275">
        <f t="shared" si="32"/>
        <v>6915</v>
      </c>
    </row>
    <row r="333" spans="1:10" ht="33.75" hidden="1" x14ac:dyDescent="0.2">
      <c r="A333" s="279"/>
      <c r="B333" s="304" t="s">
        <v>257</v>
      </c>
      <c r="C333" s="272"/>
      <c r="D333" s="271" t="s">
        <v>446</v>
      </c>
      <c r="E333" s="271" t="s">
        <v>448</v>
      </c>
      <c r="F333" s="271" t="s">
        <v>256</v>
      </c>
      <c r="G333" s="271"/>
      <c r="H333" s="1407">
        <f t="shared" si="32"/>
        <v>7296.08</v>
      </c>
      <c r="I333" s="270">
        <f t="shared" si="32"/>
        <v>6962.0999999999995</v>
      </c>
      <c r="J333" s="269">
        <f t="shared" si="32"/>
        <v>6915</v>
      </c>
    </row>
    <row r="334" spans="1:10" hidden="1" x14ac:dyDescent="0.2">
      <c r="A334" s="279"/>
      <c r="B334" s="274" t="s">
        <v>255</v>
      </c>
      <c r="C334" s="272"/>
      <c r="D334" s="271" t="s">
        <v>446</v>
      </c>
      <c r="E334" s="271" t="s">
        <v>448</v>
      </c>
      <c r="F334" s="271" t="s">
        <v>254</v>
      </c>
      <c r="G334" s="271"/>
      <c r="H334" s="1407">
        <f t="shared" si="32"/>
        <v>7296.08</v>
      </c>
      <c r="I334" s="270">
        <f t="shared" si="32"/>
        <v>6962.0999999999995</v>
      </c>
      <c r="J334" s="269">
        <f t="shared" si="32"/>
        <v>6915</v>
      </c>
    </row>
    <row r="335" spans="1:10" hidden="1" x14ac:dyDescent="0.2">
      <c r="A335" s="279"/>
      <c r="B335" s="283" t="s">
        <v>344</v>
      </c>
      <c r="C335" s="272"/>
      <c r="D335" s="271" t="s">
        <v>446</v>
      </c>
      <c r="E335" s="271" t="s">
        <v>448</v>
      </c>
      <c r="F335" s="271" t="s">
        <v>250</v>
      </c>
      <c r="G335" s="271"/>
      <c r="H335" s="1407">
        <f>H336+H337+H338</f>
        <v>7296.08</v>
      </c>
      <c r="I335" s="270">
        <f>I336+I337+I338</f>
        <v>6962.0999999999995</v>
      </c>
      <c r="J335" s="269">
        <f>J336+J337+J338</f>
        <v>6915</v>
      </c>
    </row>
    <row r="336" spans="1:10" hidden="1" x14ac:dyDescent="0.2">
      <c r="A336" s="273"/>
      <c r="B336" s="282" t="s">
        <v>450</v>
      </c>
      <c r="C336" s="281"/>
      <c r="D336" s="271" t="s">
        <v>446</v>
      </c>
      <c r="E336" s="271" t="s">
        <v>448</v>
      </c>
      <c r="F336" s="271" t="s">
        <v>250</v>
      </c>
      <c r="G336" s="271" t="s">
        <v>251</v>
      </c>
      <c r="H336" s="1407">
        <f>4510.863-660.6</f>
        <v>3850.2630000000004</v>
      </c>
      <c r="I336" s="270">
        <v>4886.9669999999996</v>
      </c>
      <c r="J336" s="269">
        <v>5375.0079999999998</v>
      </c>
    </row>
    <row r="337" spans="1:11" ht="22.5" hidden="1" x14ac:dyDescent="0.2">
      <c r="A337" s="273"/>
      <c r="B337" s="282" t="s">
        <v>447</v>
      </c>
      <c r="C337" s="281"/>
      <c r="D337" s="271" t="s">
        <v>446</v>
      </c>
      <c r="E337" s="271" t="s">
        <v>448</v>
      </c>
      <c r="F337" s="271" t="s">
        <v>250</v>
      </c>
      <c r="G337" s="271" t="s">
        <v>1</v>
      </c>
      <c r="H337" s="1407">
        <f>1564.263+1880.841</f>
        <v>3445.1039999999998</v>
      </c>
      <c r="I337" s="270">
        <v>2074.1329999999998</v>
      </c>
      <c r="J337" s="269">
        <v>1538.992</v>
      </c>
    </row>
    <row r="338" spans="1:11" hidden="1" x14ac:dyDescent="0.2">
      <c r="A338" s="273"/>
      <c r="B338" s="282" t="s">
        <v>449</v>
      </c>
      <c r="C338" s="281"/>
      <c r="D338" s="271" t="s">
        <v>446</v>
      </c>
      <c r="E338" s="271" t="s">
        <v>448</v>
      </c>
      <c r="F338" s="271" t="s">
        <v>250</v>
      </c>
      <c r="G338" s="271" t="s">
        <v>91</v>
      </c>
      <c r="H338" s="1407">
        <v>0.71299999999999997</v>
      </c>
      <c r="I338" s="270">
        <v>1</v>
      </c>
      <c r="J338" s="269">
        <v>1</v>
      </c>
    </row>
    <row r="339" spans="1:11" ht="31.5" hidden="1" x14ac:dyDescent="0.2">
      <c r="A339" s="667"/>
      <c r="B339" s="686" t="s">
        <v>491</v>
      </c>
      <c r="C339" s="345"/>
      <c r="D339" s="345" t="s">
        <v>446</v>
      </c>
      <c r="E339" s="345" t="s">
        <v>448</v>
      </c>
      <c r="F339" s="345" t="s">
        <v>89</v>
      </c>
      <c r="G339" s="346"/>
      <c r="H339" s="1412">
        <f>H340</f>
        <v>660.6</v>
      </c>
      <c r="I339" s="465"/>
      <c r="J339" s="269"/>
      <c r="K339" s="466"/>
    </row>
    <row r="340" spans="1:11" hidden="1" x14ac:dyDescent="0.2">
      <c r="A340" s="667"/>
      <c r="B340" s="687" t="s">
        <v>109</v>
      </c>
      <c r="C340" s="346"/>
      <c r="D340" s="346" t="s">
        <v>446</v>
      </c>
      <c r="E340" s="346" t="s">
        <v>448</v>
      </c>
      <c r="F340" s="346" t="s">
        <v>84</v>
      </c>
      <c r="G340" s="346"/>
      <c r="H340" s="1413">
        <f>H341</f>
        <v>660.6</v>
      </c>
      <c r="I340" s="465"/>
      <c r="J340" s="269"/>
      <c r="K340" s="466"/>
    </row>
    <row r="341" spans="1:11" hidden="1" x14ac:dyDescent="0.2">
      <c r="A341" s="667"/>
      <c r="B341" s="687" t="s">
        <v>109</v>
      </c>
      <c r="C341" s="346"/>
      <c r="D341" s="346" t="s">
        <v>446</v>
      </c>
      <c r="E341" s="346" t="s">
        <v>448</v>
      </c>
      <c r="F341" s="346" t="s">
        <v>82</v>
      </c>
      <c r="G341" s="346"/>
      <c r="H341" s="1413">
        <f>H342</f>
        <v>660.6</v>
      </c>
      <c r="I341" s="465"/>
      <c r="J341" s="269"/>
      <c r="K341" s="466"/>
    </row>
    <row r="342" spans="1:11" ht="24" hidden="1" x14ac:dyDescent="0.2">
      <c r="A342" s="667"/>
      <c r="B342" s="791" t="s">
        <v>819</v>
      </c>
      <c r="C342" s="346"/>
      <c r="D342" s="346" t="s">
        <v>446</v>
      </c>
      <c r="E342" s="346" t="s">
        <v>448</v>
      </c>
      <c r="F342" s="346" t="s">
        <v>820</v>
      </c>
      <c r="G342" s="346"/>
      <c r="H342" s="1413">
        <f>H343</f>
        <v>660.6</v>
      </c>
      <c r="I342" s="465"/>
      <c r="J342" s="269"/>
      <c r="K342" s="466"/>
    </row>
    <row r="343" spans="1:11" hidden="1" x14ac:dyDescent="0.2">
      <c r="A343" s="667"/>
      <c r="B343" s="688" t="s">
        <v>252</v>
      </c>
      <c r="C343" s="346"/>
      <c r="D343" s="346" t="s">
        <v>446</v>
      </c>
      <c r="E343" s="346" t="s">
        <v>448</v>
      </c>
      <c r="F343" s="346" t="s">
        <v>820</v>
      </c>
      <c r="G343" s="346" t="s">
        <v>251</v>
      </c>
      <c r="H343" s="1413">
        <v>660.6</v>
      </c>
      <c r="I343" s="465"/>
      <c r="J343" s="269"/>
      <c r="K343" s="466"/>
    </row>
    <row r="344" spans="1:11" hidden="1" x14ac:dyDescent="0.2">
      <c r="A344" s="685"/>
      <c r="B344" s="280" t="s">
        <v>240</v>
      </c>
      <c r="C344" s="278"/>
      <c r="D344" s="277" t="s">
        <v>446</v>
      </c>
      <c r="E344" s="277" t="s">
        <v>445</v>
      </c>
      <c r="F344" s="277"/>
      <c r="G344" s="277"/>
      <c r="H344" s="1411">
        <f t="shared" ref="H344:J345" si="33">H345</f>
        <v>1650.46</v>
      </c>
      <c r="I344" s="276">
        <f t="shared" si="33"/>
        <v>1250.5</v>
      </c>
      <c r="J344" s="275">
        <f t="shared" si="33"/>
        <v>1348</v>
      </c>
    </row>
    <row r="345" spans="1:11" ht="33.75" hidden="1" x14ac:dyDescent="0.2">
      <c r="A345" s="279"/>
      <c r="B345" s="303" t="s">
        <v>609</v>
      </c>
      <c r="C345" s="278"/>
      <c r="D345" s="277" t="s">
        <v>446</v>
      </c>
      <c r="E345" s="277" t="s">
        <v>445</v>
      </c>
      <c r="F345" s="277" t="s">
        <v>268</v>
      </c>
      <c r="G345" s="277"/>
      <c r="H345" s="1411">
        <f t="shared" si="33"/>
        <v>1650.46</v>
      </c>
      <c r="I345" s="276">
        <f t="shared" si="33"/>
        <v>1250.5</v>
      </c>
      <c r="J345" s="275">
        <f t="shared" si="33"/>
        <v>1348</v>
      </c>
    </row>
    <row r="346" spans="1:11" hidden="1" x14ac:dyDescent="0.2">
      <c r="A346" s="273"/>
      <c r="B346" s="304" t="s">
        <v>825</v>
      </c>
      <c r="C346" s="272"/>
      <c r="D346" s="271" t="s">
        <v>446</v>
      </c>
      <c r="E346" s="271" t="s">
        <v>445</v>
      </c>
      <c r="F346" s="271" t="s">
        <v>247</v>
      </c>
      <c r="G346" s="271"/>
      <c r="H346" s="1407">
        <f>H347+H350</f>
        <v>1650.46</v>
      </c>
      <c r="I346" s="270">
        <f>I347+I350</f>
        <v>1250.5</v>
      </c>
      <c r="J346" s="269">
        <f>J347+J350</f>
        <v>1348</v>
      </c>
    </row>
    <row r="347" spans="1:11" hidden="1" x14ac:dyDescent="0.2">
      <c r="A347" s="273"/>
      <c r="B347" s="274" t="s">
        <v>246</v>
      </c>
      <c r="C347" s="272"/>
      <c r="D347" s="271" t="s">
        <v>446</v>
      </c>
      <c r="E347" s="271" t="s">
        <v>445</v>
      </c>
      <c r="F347" s="271" t="s">
        <v>245</v>
      </c>
      <c r="G347" s="271"/>
      <c r="H347" s="1407">
        <f t="shared" ref="H347:J348" si="34">H348</f>
        <v>1650.46</v>
      </c>
      <c r="I347" s="270">
        <f t="shared" si="34"/>
        <v>1250.5</v>
      </c>
      <c r="J347" s="269">
        <f t="shared" si="34"/>
        <v>1348</v>
      </c>
    </row>
    <row r="348" spans="1:11" hidden="1" x14ac:dyDescent="0.2">
      <c r="A348" s="273"/>
      <c r="B348" s="90" t="s">
        <v>244</v>
      </c>
      <c r="C348" s="272"/>
      <c r="D348" s="271" t="s">
        <v>446</v>
      </c>
      <c r="E348" s="271" t="s">
        <v>445</v>
      </c>
      <c r="F348" s="271" t="s">
        <v>239</v>
      </c>
      <c r="G348" s="271"/>
      <c r="H348" s="1407">
        <f t="shared" si="34"/>
        <v>1650.46</v>
      </c>
      <c r="I348" s="270">
        <f t="shared" si="34"/>
        <v>1250.5</v>
      </c>
      <c r="J348" s="269">
        <f t="shared" si="34"/>
        <v>1348</v>
      </c>
    </row>
    <row r="349" spans="1:11" ht="23.25" hidden="1" thickBot="1" x14ac:dyDescent="0.25">
      <c r="A349" s="268"/>
      <c r="B349" s="267" t="s">
        <v>447</v>
      </c>
      <c r="C349" s="266"/>
      <c r="D349" s="265" t="s">
        <v>446</v>
      </c>
      <c r="E349" s="265" t="s">
        <v>445</v>
      </c>
      <c r="F349" s="265" t="s">
        <v>239</v>
      </c>
      <c r="G349" s="265" t="s">
        <v>1</v>
      </c>
      <c r="H349" s="1414">
        <v>1650.46</v>
      </c>
      <c r="I349" s="264">
        <v>1250.5</v>
      </c>
      <c r="J349" s="344">
        <v>1348</v>
      </c>
    </row>
    <row r="350" spans="1:11" hidden="1" x14ac:dyDescent="0.2">
      <c r="H350" s="1415"/>
    </row>
    <row r="351" spans="1:11" hidden="1" x14ac:dyDescent="0.2">
      <c r="H351" s="1415"/>
    </row>
    <row r="352" spans="1:11" x14ac:dyDescent="0.2">
      <c r="H352" s="1415"/>
    </row>
  </sheetData>
  <mergeCells count="4">
    <mergeCell ref="B12:H12"/>
    <mergeCell ref="A13:H13"/>
    <mergeCell ref="A14:H14"/>
    <mergeCell ref="A15:H15"/>
  </mergeCells>
  <pageMargins left="0.59055118110236227" right="0.59055118110236227" top="0.15748031496062992" bottom="0.15748031496062992" header="0.31496062992125984" footer="0.31496062992125984"/>
  <pageSetup scale="71" firstPageNumber="55" fitToHeight="4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405"/>
  <sheetViews>
    <sheetView zoomScale="90" zoomScaleNormal="90" zoomScaleSheetLayoutView="106" workbookViewId="0">
      <selection activeCell="B280" sqref="B280"/>
    </sheetView>
  </sheetViews>
  <sheetFormatPr defaultColWidth="9.140625" defaultRowHeight="12.75" x14ac:dyDescent="0.2"/>
  <cols>
    <col min="1" max="1" width="5.28515625" style="1" customWidth="1"/>
    <col min="2" max="2" width="62.42578125" style="6" customWidth="1"/>
    <col min="3" max="3" width="10" style="5" customWidth="1"/>
    <col min="4" max="4" width="9.28515625" style="4" customWidth="1"/>
    <col min="5" max="5" width="10.42578125" style="4" customWidth="1"/>
    <col min="6" max="6" width="11.5703125" style="4" customWidth="1"/>
    <col min="7" max="7" width="10.28515625" style="4" customWidth="1"/>
    <col min="8" max="9" width="14.7109375" style="263" hidden="1" customWidth="1"/>
    <col min="10" max="10" width="15.85546875" style="263" hidden="1" customWidth="1"/>
    <col min="11" max="11" width="18.7109375" style="263" customWidth="1"/>
    <col min="12" max="12" width="14.28515625" style="1" customWidth="1"/>
    <col min="13" max="13" width="11.140625" style="1" customWidth="1"/>
    <col min="14" max="14" width="9.140625" style="1" customWidth="1"/>
    <col min="15" max="16" width="8.85546875" style="1" customWidth="1"/>
    <col min="17" max="17" width="15.42578125" style="1" customWidth="1"/>
    <col min="18" max="20" width="9.140625" style="1" customWidth="1"/>
    <col min="21" max="21" width="13.5703125" style="1" hidden="1" customWidth="1"/>
    <col min="22" max="22" width="13.7109375" style="1" hidden="1" customWidth="1"/>
    <col min="23" max="16384" width="9.140625" style="1"/>
  </cols>
  <sheetData>
    <row r="1" spans="1:22" ht="15.75" x14ac:dyDescent="0.25">
      <c r="K1" s="261"/>
      <c r="L1" s="770" t="s">
        <v>605</v>
      </c>
      <c r="M1" s="261"/>
      <c r="N1" s="261"/>
      <c r="O1" s="261"/>
      <c r="P1" s="261"/>
      <c r="Q1" s="261"/>
      <c r="R1" s="261"/>
    </row>
    <row r="2" spans="1:22" ht="15.75" x14ac:dyDescent="0.25">
      <c r="E2" s="261"/>
      <c r="F2" s="261"/>
      <c r="G2" s="261"/>
      <c r="H2" s="261"/>
      <c r="K2" s="261"/>
      <c r="L2" s="770" t="s">
        <v>443</v>
      </c>
      <c r="M2" s="261"/>
      <c r="N2" s="261"/>
      <c r="P2" s="261"/>
      <c r="Q2" s="261"/>
      <c r="R2" s="261"/>
    </row>
    <row r="3" spans="1:22" ht="15.75" x14ac:dyDescent="0.25">
      <c r="D3" s="937" t="s">
        <v>442</v>
      </c>
      <c r="E3" s="937"/>
      <c r="F3" s="937"/>
      <c r="G3" s="937"/>
      <c r="H3" s="937"/>
      <c r="I3" s="937"/>
      <c r="J3" s="937"/>
      <c r="K3" s="937"/>
      <c r="L3" s="937"/>
      <c r="M3" s="261"/>
      <c r="N3" s="261"/>
      <c r="O3" s="261"/>
      <c r="P3" s="261"/>
      <c r="Q3" s="261"/>
      <c r="R3" s="261"/>
      <c r="S3" s="261"/>
      <c r="T3" s="261"/>
    </row>
    <row r="4" spans="1:22" ht="15.75" x14ac:dyDescent="0.25">
      <c r="E4" s="261"/>
      <c r="F4" s="261"/>
      <c r="G4" s="261"/>
      <c r="H4" s="261"/>
      <c r="K4" s="261"/>
      <c r="L4" s="770" t="s">
        <v>441</v>
      </c>
      <c r="M4" s="261"/>
      <c r="N4" s="261"/>
      <c r="O4" s="261"/>
      <c r="P4" s="261"/>
      <c r="Q4" s="261"/>
      <c r="R4" s="261"/>
    </row>
    <row r="5" spans="1:22" ht="15.75" x14ac:dyDescent="0.2">
      <c r="E5" s="332"/>
      <c r="F5" s="332"/>
      <c r="G5" s="332"/>
      <c r="H5" s="332"/>
      <c r="K5" s="332"/>
      <c r="L5" s="771" t="s">
        <v>895</v>
      </c>
      <c r="M5" s="332"/>
      <c r="N5" s="332"/>
      <c r="O5" s="331"/>
      <c r="Q5" s="330"/>
      <c r="R5" s="330"/>
    </row>
    <row r="6" spans="1:22" ht="15.75" hidden="1" x14ac:dyDescent="0.25">
      <c r="K6" s="4"/>
      <c r="L6" s="4"/>
      <c r="M6" s="4"/>
      <c r="N6" s="263"/>
      <c r="O6" s="770"/>
      <c r="P6" s="770"/>
      <c r="Q6" s="770"/>
      <c r="R6" s="770"/>
    </row>
    <row r="7" spans="1:22" ht="15.75" hidden="1" x14ac:dyDescent="0.25">
      <c r="D7" s="329"/>
      <c r="E7" s="329"/>
      <c r="F7" s="254"/>
      <c r="G7" s="254"/>
      <c r="H7" s="771"/>
      <c r="K7" s="4"/>
      <c r="L7" s="771" t="s">
        <v>439</v>
      </c>
      <c r="M7" s="254"/>
      <c r="N7" s="771"/>
      <c r="O7" s="770"/>
      <c r="P7" s="770"/>
      <c r="Q7" s="770"/>
      <c r="R7" s="770"/>
    </row>
    <row r="8" spans="1:22" ht="15.75" hidden="1" x14ac:dyDescent="0.25">
      <c r="E8" s="254"/>
      <c r="F8" s="254"/>
      <c r="G8" s="254"/>
      <c r="H8" s="328"/>
      <c r="K8" s="4"/>
      <c r="L8" s="254"/>
      <c r="M8" s="254"/>
      <c r="N8" s="328"/>
      <c r="P8" s="770"/>
      <c r="Q8" s="770"/>
    </row>
    <row r="9" spans="1:22" ht="15.75" hidden="1" x14ac:dyDescent="0.25">
      <c r="E9" s="254"/>
      <c r="F9" s="254"/>
      <c r="G9" s="254"/>
      <c r="H9" s="771"/>
      <c r="K9" s="4"/>
      <c r="L9" s="771" t="s">
        <v>843</v>
      </c>
      <c r="M9" s="254"/>
      <c r="N9" s="771"/>
      <c r="O9" s="770"/>
      <c r="P9" s="770"/>
      <c r="Q9" s="770"/>
      <c r="R9" s="770"/>
    </row>
    <row r="10" spans="1:22" ht="15.75" hidden="1" x14ac:dyDescent="0.25">
      <c r="B10" s="250"/>
      <c r="C10" s="249"/>
      <c r="D10" s="247"/>
      <c r="E10" s="247"/>
      <c r="F10" s="247"/>
      <c r="G10" s="247"/>
      <c r="H10" s="326"/>
      <c r="I10" s="323"/>
      <c r="J10" s="322"/>
      <c r="K10" s="325"/>
      <c r="L10" s="4"/>
      <c r="M10" s="4"/>
      <c r="N10" s="263"/>
      <c r="O10" s="770"/>
      <c r="P10" s="770"/>
      <c r="Q10" s="770"/>
    </row>
    <row r="11" spans="1:22" x14ac:dyDescent="0.2">
      <c r="B11" s="250"/>
      <c r="C11" s="249"/>
      <c r="D11" s="247"/>
      <c r="E11" s="247"/>
      <c r="F11" s="247"/>
      <c r="G11" s="248" t="s">
        <v>435</v>
      </c>
      <c r="H11" s="324" t="e">
        <f>H10-#REF!</f>
        <v>#REF!</v>
      </c>
      <c r="I11" s="323" t="s">
        <v>436</v>
      </c>
      <c r="J11" s="322">
        <v>1804.9</v>
      </c>
      <c r="K11" s="321">
        <v>3685.4</v>
      </c>
    </row>
    <row r="12" spans="1:22" ht="15.75" x14ac:dyDescent="0.2">
      <c r="B12" s="1235"/>
      <c r="C12" s="1235"/>
      <c r="D12" s="1235"/>
      <c r="E12" s="1235"/>
      <c r="F12" s="1235"/>
      <c r="G12" s="1235"/>
      <c r="H12" s="1235"/>
      <c r="I12" s="242" t="s">
        <v>435</v>
      </c>
      <c r="J12" s="241" t="e">
        <f>J10-J11-#REF!</f>
        <v>#REF!</v>
      </c>
      <c r="K12" s="240"/>
    </row>
    <row r="13" spans="1:22" ht="15.6" customHeight="1" x14ac:dyDescent="0.2">
      <c r="A13" s="1242" t="s">
        <v>603</v>
      </c>
      <c r="B13" s="1242"/>
      <c r="C13" s="1242"/>
      <c r="D13" s="1242"/>
      <c r="E13" s="1242"/>
      <c r="F13" s="1242"/>
      <c r="G13" s="1242"/>
      <c r="H13" s="1242"/>
      <c r="I13" s="1242"/>
      <c r="J13" s="1242"/>
      <c r="K13" s="1242"/>
      <c r="L13" s="1242"/>
    </row>
    <row r="14" spans="1:22" ht="15.6" customHeight="1" x14ac:dyDescent="0.2">
      <c r="A14" s="1242" t="s">
        <v>602</v>
      </c>
      <c r="B14" s="1242"/>
      <c r="C14" s="1242"/>
      <c r="D14" s="1242"/>
      <c r="E14" s="1242"/>
      <c r="F14" s="1242"/>
      <c r="G14" s="1242"/>
      <c r="H14" s="1242"/>
      <c r="I14" s="1242"/>
      <c r="J14" s="1242"/>
      <c r="K14" s="1242"/>
      <c r="L14" s="1242"/>
      <c r="M14" s="481">
        <v>2408.288</v>
      </c>
      <c r="U14" s="320" t="e">
        <f>#REF!-#REF!</f>
        <v>#REF!</v>
      </c>
      <c r="V14" s="320" t="e">
        <f>#REF!-#REF!</f>
        <v>#REF!</v>
      </c>
    </row>
    <row r="15" spans="1:22" ht="15" customHeight="1" x14ac:dyDescent="0.2">
      <c r="A15" s="1242" t="s">
        <v>837</v>
      </c>
      <c r="B15" s="1242"/>
      <c r="C15" s="1242"/>
      <c r="D15" s="1242"/>
      <c r="E15" s="1242"/>
      <c r="F15" s="1242"/>
      <c r="G15" s="1242"/>
      <c r="H15" s="1242"/>
      <c r="I15" s="1242"/>
      <c r="J15" s="1242"/>
      <c r="K15" s="1242"/>
      <c r="L15" s="1242"/>
      <c r="M15" s="792">
        <f>K18+M14</f>
        <v>105537.72699999998</v>
      </c>
      <c r="O15" s="5"/>
      <c r="P15" s="5"/>
      <c r="Q15" s="5"/>
      <c r="R15" s="5"/>
      <c r="S15" s="5"/>
      <c r="T15" s="5"/>
      <c r="U15" s="5">
        <v>2016</v>
      </c>
      <c r="V15" s="5">
        <v>2017</v>
      </c>
    </row>
    <row r="16" spans="1:22" ht="16.5" thickBot="1" x14ac:dyDescent="0.3">
      <c r="A16" s="319"/>
      <c r="B16" s="236"/>
      <c r="C16" s="235"/>
      <c r="D16" s="234"/>
      <c r="E16" s="234"/>
      <c r="F16" s="234"/>
      <c r="G16" s="234"/>
      <c r="H16" s="318" t="s">
        <v>430</v>
      </c>
      <c r="I16" s="318"/>
      <c r="J16" s="318"/>
      <c r="K16" s="318"/>
      <c r="L16" s="1294" t="s">
        <v>818</v>
      </c>
      <c r="U16" s="1" t="s">
        <v>601</v>
      </c>
      <c r="V16" s="1" t="s">
        <v>601</v>
      </c>
    </row>
    <row r="17" spans="1:12" ht="21" x14ac:dyDescent="0.2">
      <c r="A17" s="1426" t="s">
        <v>600</v>
      </c>
      <c r="B17" s="1427" t="s">
        <v>315</v>
      </c>
      <c r="C17" s="1428" t="s">
        <v>599</v>
      </c>
      <c r="D17" s="1429" t="s">
        <v>598</v>
      </c>
      <c r="E17" s="1429" t="s">
        <v>597</v>
      </c>
      <c r="F17" s="1429" t="s">
        <v>596</v>
      </c>
      <c r="G17" s="1429" t="s">
        <v>595</v>
      </c>
      <c r="H17" s="1430" t="s">
        <v>594</v>
      </c>
      <c r="I17" s="1430" t="s">
        <v>593</v>
      </c>
      <c r="J17" s="1430" t="s">
        <v>592</v>
      </c>
      <c r="K17" s="1430" t="s">
        <v>778</v>
      </c>
      <c r="L17" s="1431" t="s">
        <v>838</v>
      </c>
    </row>
    <row r="18" spans="1:12" x14ac:dyDescent="0.2">
      <c r="A18" s="1432"/>
      <c r="B18" s="1433" t="s">
        <v>591</v>
      </c>
      <c r="C18" s="1434"/>
      <c r="D18" s="1435"/>
      <c r="E18" s="1435"/>
      <c r="F18" s="1435"/>
      <c r="G18" s="1435"/>
      <c r="H18" s="1436">
        <f>H19+H45+H301</f>
        <v>109690.11599999999</v>
      </c>
      <c r="I18" s="1436">
        <f>I19+I45</f>
        <v>265575.86900000001</v>
      </c>
      <c r="J18" s="1436">
        <f>J19+J45</f>
        <v>255263.86200000002</v>
      </c>
      <c r="K18" s="1436">
        <f>K20</f>
        <v>103129.43899999998</v>
      </c>
      <c r="L18" s="1437">
        <f>L20</f>
        <v>105256.977</v>
      </c>
    </row>
    <row r="19" spans="1:12" ht="21" hidden="1" x14ac:dyDescent="0.2">
      <c r="A19" s="1438">
        <v>1</v>
      </c>
      <c r="B19" s="1439" t="s">
        <v>590</v>
      </c>
      <c r="C19" s="1440" t="s">
        <v>423</v>
      </c>
      <c r="D19" s="1440"/>
      <c r="E19" s="1440"/>
      <c r="F19" s="1440"/>
      <c r="G19" s="1440"/>
      <c r="H19" s="1441">
        <f>H21</f>
        <v>2717.9219999999996</v>
      </c>
      <c r="I19" s="1441">
        <f>I21</f>
        <v>6828.98</v>
      </c>
      <c r="J19" s="1441">
        <f>J21</f>
        <v>6828.98</v>
      </c>
      <c r="K19" s="1441">
        <f>K21</f>
        <v>23760.224999999999</v>
      </c>
      <c r="L19" s="1442">
        <f>L21</f>
        <v>25145.511000000002</v>
      </c>
    </row>
    <row r="20" spans="1:12" ht="21" x14ac:dyDescent="0.2">
      <c r="A20" s="754">
        <v>1</v>
      </c>
      <c r="B20" s="686" t="s">
        <v>573</v>
      </c>
      <c r="C20" s="345" t="s">
        <v>423</v>
      </c>
      <c r="D20" s="345"/>
      <c r="E20" s="345"/>
      <c r="F20" s="345"/>
      <c r="G20" s="345"/>
      <c r="H20" s="1443">
        <f>H21+H107+H133+H182+H238+H248++H269+H284</f>
        <v>16053.921999999999</v>
      </c>
      <c r="I20" s="1443">
        <f>I21+I82+I108+I157+I213+I224+I244+I259+I74</f>
        <v>51195.360000000001</v>
      </c>
      <c r="J20" s="1443">
        <f>J21+J82+J108+J157+J213+J224+J244+J259+J74</f>
        <v>46115.53</v>
      </c>
      <c r="K20" s="29">
        <f>K21+K95+K120+K168+K224+K234+K255+K270+K87</f>
        <v>103129.43899999998</v>
      </c>
      <c r="L20" s="1444">
        <f>L21+L95+L120+L168+L224+L234+L255+L270+L87</f>
        <v>105256.977</v>
      </c>
    </row>
    <row r="21" spans="1:12" x14ac:dyDescent="0.2">
      <c r="A21" s="1308"/>
      <c r="B21" s="1309" t="s">
        <v>424</v>
      </c>
      <c r="C21" s="1310"/>
      <c r="D21" s="1311" t="s">
        <v>448</v>
      </c>
      <c r="E21" s="1311" t="s">
        <v>451</v>
      </c>
      <c r="F21" s="1311"/>
      <c r="G21" s="1311"/>
      <c r="H21" s="1445">
        <f>H22+H28+H39</f>
        <v>2717.9219999999996</v>
      </c>
      <c r="I21" s="1445">
        <f>I22+I28</f>
        <v>6828.98</v>
      </c>
      <c r="J21" s="1445">
        <f>J22+J28</f>
        <v>6828.98</v>
      </c>
      <c r="K21" s="1445">
        <f>K28+K47++K64+K70+K22</f>
        <v>23760.224999999999</v>
      </c>
      <c r="L21" s="1312">
        <f>L28+L47++L64+L70+L22</f>
        <v>25145.511000000002</v>
      </c>
    </row>
    <row r="22" spans="1:12" ht="21" x14ac:dyDescent="0.2">
      <c r="A22" s="754"/>
      <c r="B22" s="686" t="s">
        <v>589</v>
      </c>
      <c r="C22" s="1313"/>
      <c r="D22" s="345" t="s">
        <v>448</v>
      </c>
      <c r="E22" s="345" t="s">
        <v>480</v>
      </c>
      <c r="F22" s="345"/>
      <c r="G22" s="345"/>
      <c r="H22" s="1446">
        <f t="shared" ref="H22:L26" si="0">H23</f>
        <v>0</v>
      </c>
      <c r="I22" s="1446">
        <f t="shared" si="0"/>
        <v>1780.07</v>
      </c>
      <c r="J22" s="1446">
        <f t="shared" si="0"/>
        <v>1780.07</v>
      </c>
      <c r="K22" s="1446">
        <f t="shared" si="0"/>
        <v>1725.232</v>
      </c>
      <c r="L22" s="1314">
        <f t="shared" si="0"/>
        <v>1828.7460000000001</v>
      </c>
    </row>
    <row r="23" spans="1:12" ht="22.5" x14ac:dyDescent="0.2">
      <c r="A23" s="1315"/>
      <c r="B23" s="687" t="s">
        <v>588</v>
      </c>
      <c r="C23" s="1316"/>
      <c r="D23" s="346" t="s">
        <v>448</v>
      </c>
      <c r="E23" s="346" t="s">
        <v>480</v>
      </c>
      <c r="F23" s="346" t="s">
        <v>157</v>
      </c>
      <c r="G23" s="346"/>
      <c r="H23" s="1447">
        <f t="shared" si="0"/>
        <v>0</v>
      </c>
      <c r="I23" s="1447">
        <f t="shared" si="0"/>
        <v>1780.07</v>
      </c>
      <c r="J23" s="1447">
        <f t="shared" si="0"/>
        <v>1780.07</v>
      </c>
      <c r="K23" s="1447">
        <f t="shared" si="0"/>
        <v>1725.232</v>
      </c>
      <c r="L23" s="1317">
        <f t="shared" si="0"/>
        <v>1828.7460000000001</v>
      </c>
    </row>
    <row r="24" spans="1:12" ht="33" customHeight="1" x14ac:dyDescent="0.2">
      <c r="A24" s="754"/>
      <c r="B24" s="687" t="s">
        <v>860</v>
      </c>
      <c r="C24" s="1316"/>
      <c r="D24" s="346" t="s">
        <v>448</v>
      </c>
      <c r="E24" s="346" t="s">
        <v>480</v>
      </c>
      <c r="F24" s="346" t="s">
        <v>587</v>
      </c>
      <c r="G24" s="346"/>
      <c r="H24" s="1447">
        <f t="shared" si="0"/>
        <v>0</v>
      </c>
      <c r="I24" s="1447">
        <f t="shared" si="0"/>
        <v>1780.07</v>
      </c>
      <c r="J24" s="1447">
        <f t="shared" si="0"/>
        <v>1780.07</v>
      </c>
      <c r="K24" s="1447">
        <f t="shared" si="0"/>
        <v>1725.232</v>
      </c>
      <c r="L24" s="1317">
        <f t="shared" si="0"/>
        <v>1828.7460000000001</v>
      </c>
    </row>
    <row r="25" spans="1:12" ht="24" customHeight="1" x14ac:dyDescent="0.2">
      <c r="A25" s="754"/>
      <c r="B25" s="687" t="s">
        <v>571</v>
      </c>
      <c r="C25" s="1316"/>
      <c r="D25" s="346" t="s">
        <v>584</v>
      </c>
      <c r="E25" s="346" t="s">
        <v>583</v>
      </c>
      <c r="F25" s="346" t="s">
        <v>586</v>
      </c>
      <c r="G25" s="346"/>
      <c r="H25" s="1447">
        <f t="shared" si="0"/>
        <v>0</v>
      </c>
      <c r="I25" s="1447">
        <f t="shared" si="0"/>
        <v>1780.07</v>
      </c>
      <c r="J25" s="1447">
        <f t="shared" si="0"/>
        <v>1780.07</v>
      </c>
      <c r="K25" s="1447">
        <f t="shared" si="0"/>
        <v>1725.232</v>
      </c>
      <c r="L25" s="1317">
        <f t="shared" si="0"/>
        <v>1828.7460000000001</v>
      </c>
    </row>
    <row r="26" spans="1:12" ht="22.5" x14ac:dyDescent="0.2">
      <c r="A26" s="754"/>
      <c r="B26" s="687" t="s">
        <v>860</v>
      </c>
      <c r="C26" s="1316"/>
      <c r="D26" s="346" t="s">
        <v>584</v>
      </c>
      <c r="E26" s="346" t="s">
        <v>583</v>
      </c>
      <c r="F26" s="1448" t="s">
        <v>582</v>
      </c>
      <c r="G26" s="346"/>
      <c r="H26" s="1447">
        <f t="shared" si="0"/>
        <v>0</v>
      </c>
      <c r="I26" s="1447">
        <f t="shared" si="0"/>
        <v>1780.07</v>
      </c>
      <c r="J26" s="1447">
        <f t="shared" si="0"/>
        <v>1780.07</v>
      </c>
      <c r="K26" s="1447">
        <f t="shared" si="0"/>
        <v>1725.232</v>
      </c>
      <c r="L26" s="1317">
        <f t="shared" si="0"/>
        <v>1828.7460000000001</v>
      </c>
    </row>
    <row r="27" spans="1:12" x14ac:dyDescent="0.2">
      <c r="A27" s="754"/>
      <c r="B27" s="1318" t="s">
        <v>560</v>
      </c>
      <c r="C27" s="1319"/>
      <c r="D27" s="346" t="s">
        <v>448</v>
      </c>
      <c r="E27" s="346" t="s">
        <v>480</v>
      </c>
      <c r="F27" s="346" t="s">
        <v>582</v>
      </c>
      <c r="G27" s="346" t="s">
        <v>5</v>
      </c>
      <c r="H27" s="1447"/>
      <c r="I27" s="1447">
        <v>1780.07</v>
      </c>
      <c r="J27" s="1447">
        <v>1780.07</v>
      </c>
      <c r="K27" s="1447">
        <v>1725.232</v>
      </c>
      <c r="L27" s="1317">
        <v>1828.7460000000001</v>
      </c>
    </row>
    <row r="28" spans="1:12" ht="31.5" x14ac:dyDescent="0.2">
      <c r="A28" s="754"/>
      <c r="B28" s="686" t="s">
        <v>581</v>
      </c>
      <c r="C28" s="1313"/>
      <c r="D28" s="345" t="s">
        <v>448</v>
      </c>
      <c r="E28" s="345" t="s">
        <v>487</v>
      </c>
      <c r="F28" s="345"/>
      <c r="G28" s="345"/>
      <c r="H28" s="1446">
        <f>H29</f>
        <v>2529.7219999999998</v>
      </c>
      <c r="I28" s="1446">
        <f>I29</f>
        <v>5048.91</v>
      </c>
      <c r="J28" s="1446">
        <f>J29</f>
        <v>5048.91</v>
      </c>
      <c r="K28" s="1446">
        <f>K29</f>
        <v>2666.4960000000001</v>
      </c>
      <c r="L28" s="1314">
        <f>L29</f>
        <v>2826.4859999999999</v>
      </c>
    </row>
    <row r="29" spans="1:12" ht="33.75" x14ac:dyDescent="0.2">
      <c r="A29" s="1315"/>
      <c r="B29" s="687" t="s">
        <v>577</v>
      </c>
      <c r="C29" s="1316"/>
      <c r="D29" s="346" t="s">
        <v>448</v>
      </c>
      <c r="E29" s="346" t="s">
        <v>487</v>
      </c>
      <c r="F29" s="1448" t="s">
        <v>157</v>
      </c>
      <c r="G29" s="346"/>
      <c r="H29" s="1447">
        <f>H30+H35</f>
        <v>2529.7219999999998</v>
      </c>
      <c r="I29" s="1447">
        <f>I30+I35</f>
        <v>5048.91</v>
      </c>
      <c r="J29" s="1447">
        <f>J30+J35</f>
        <v>5048.91</v>
      </c>
      <c r="K29" s="1447">
        <f>K30+K35</f>
        <v>2666.4960000000001</v>
      </c>
      <c r="L29" s="1317">
        <f>L30+L35</f>
        <v>2826.4859999999999</v>
      </c>
    </row>
    <row r="30" spans="1:12" ht="33.75" x14ac:dyDescent="0.2">
      <c r="A30" s="754"/>
      <c r="B30" s="687" t="s">
        <v>580</v>
      </c>
      <c r="C30" s="1316"/>
      <c r="D30" s="346" t="s">
        <v>448</v>
      </c>
      <c r="E30" s="346" t="s">
        <v>487</v>
      </c>
      <c r="F30" s="346" t="s">
        <v>155</v>
      </c>
      <c r="G30" s="346"/>
      <c r="H30" s="1447">
        <f t="shared" ref="H30:L31" si="1">H31</f>
        <v>1930.1189999999999</v>
      </c>
      <c r="I30" s="1447">
        <f t="shared" si="1"/>
        <v>3624.87</v>
      </c>
      <c r="J30" s="1447">
        <f t="shared" si="1"/>
        <v>3624.87</v>
      </c>
      <c r="K30" s="1447">
        <f t="shared" si="1"/>
        <v>2666.4960000000001</v>
      </c>
      <c r="L30" s="1317">
        <f t="shared" si="1"/>
        <v>2826.4859999999999</v>
      </c>
    </row>
    <row r="31" spans="1:12" ht="24.75" customHeight="1" x14ac:dyDescent="0.2">
      <c r="A31" s="754"/>
      <c r="B31" s="687" t="s">
        <v>571</v>
      </c>
      <c r="C31" s="1316"/>
      <c r="D31" s="346" t="s">
        <v>448</v>
      </c>
      <c r="E31" s="346" t="s">
        <v>487</v>
      </c>
      <c r="F31" s="346" t="s">
        <v>154</v>
      </c>
      <c r="G31" s="346"/>
      <c r="H31" s="1447">
        <f t="shared" si="1"/>
        <v>1930.1189999999999</v>
      </c>
      <c r="I31" s="1447">
        <f t="shared" si="1"/>
        <v>3624.87</v>
      </c>
      <c r="J31" s="1447">
        <f t="shared" si="1"/>
        <v>3624.87</v>
      </c>
      <c r="K31" s="1447">
        <f t="shared" si="1"/>
        <v>2666.4960000000001</v>
      </c>
      <c r="L31" s="1317">
        <f t="shared" si="1"/>
        <v>2826.4859999999999</v>
      </c>
    </row>
    <row r="32" spans="1:12" ht="28.5" customHeight="1" x14ac:dyDescent="0.2">
      <c r="A32" s="754"/>
      <c r="B32" s="687" t="s">
        <v>153</v>
      </c>
      <c r="C32" s="1316"/>
      <c r="D32" s="346" t="s">
        <v>448</v>
      </c>
      <c r="E32" s="346" t="s">
        <v>487</v>
      </c>
      <c r="F32" s="346" t="s">
        <v>152</v>
      </c>
      <c r="G32" s="346"/>
      <c r="H32" s="1447">
        <f>H33+H34</f>
        <v>1930.1189999999999</v>
      </c>
      <c r="I32" s="1447">
        <f>I33+I34</f>
        <v>3624.87</v>
      </c>
      <c r="J32" s="1447">
        <f>J33+J34</f>
        <v>3624.87</v>
      </c>
      <c r="K32" s="1447">
        <f>K33+K34</f>
        <v>2666.4960000000001</v>
      </c>
      <c r="L32" s="1317">
        <f>L33+L34</f>
        <v>2826.4859999999999</v>
      </c>
    </row>
    <row r="33" spans="1:12" x14ac:dyDescent="0.2">
      <c r="A33" s="754"/>
      <c r="B33" s="1318" t="s">
        <v>560</v>
      </c>
      <c r="C33" s="1319"/>
      <c r="D33" s="346" t="s">
        <v>448</v>
      </c>
      <c r="E33" s="346" t="s">
        <v>487</v>
      </c>
      <c r="F33" s="346" t="s">
        <v>152</v>
      </c>
      <c r="G33" s="346" t="s">
        <v>5</v>
      </c>
      <c r="H33" s="1447">
        <v>611.298</v>
      </c>
      <c r="I33" s="1447">
        <v>2113.77</v>
      </c>
      <c r="J33" s="1447">
        <v>2113.77</v>
      </c>
      <c r="K33" s="1447">
        <v>833.33799999999997</v>
      </c>
      <c r="L33" s="1317">
        <v>883.33799999999997</v>
      </c>
    </row>
    <row r="34" spans="1:12" ht="23.25" thickBot="1" x14ac:dyDescent="0.25">
      <c r="A34" s="754"/>
      <c r="B34" s="1318" t="s">
        <v>447</v>
      </c>
      <c r="C34" s="1319"/>
      <c r="D34" s="346" t="s">
        <v>448</v>
      </c>
      <c r="E34" s="346" t="s">
        <v>487</v>
      </c>
      <c r="F34" s="346" t="s">
        <v>152</v>
      </c>
      <c r="G34" s="346" t="s">
        <v>1</v>
      </c>
      <c r="H34" s="1447">
        <v>1318.8209999999999</v>
      </c>
      <c r="I34" s="1447">
        <f>40+1471.1</f>
        <v>1511.1</v>
      </c>
      <c r="J34" s="1447">
        <f>40+1471.1</f>
        <v>1511.1</v>
      </c>
      <c r="K34" s="1447">
        <v>1833.1579999999999</v>
      </c>
      <c r="L34" s="1317">
        <v>1943.1479999999999</v>
      </c>
    </row>
    <row r="35" spans="1:12" ht="33.75" hidden="1" x14ac:dyDescent="0.2">
      <c r="A35" s="1315"/>
      <c r="B35" s="1321" t="s">
        <v>579</v>
      </c>
      <c r="C35" s="1322"/>
      <c r="D35" s="346" t="s">
        <v>448</v>
      </c>
      <c r="E35" s="346" t="s">
        <v>487</v>
      </c>
      <c r="F35" s="346" t="s">
        <v>117</v>
      </c>
      <c r="G35" s="346"/>
      <c r="H35" s="1447">
        <f t="shared" ref="H35:J37" si="2">H36</f>
        <v>599.60299999999995</v>
      </c>
      <c r="I35" s="1447">
        <f t="shared" si="2"/>
        <v>1424.04</v>
      </c>
      <c r="J35" s="1447">
        <f t="shared" si="2"/>
        <v>1424.04</v>
      </c>
      <c r="K35" s="1447"/>
      <c r="L35" s="1317"/>
    </row>
    <row r="36" spans="1:12" ht="27.75" hidden="1" customHeight="1" x14ac:dyDescent="0.2">
      <c r="A36" s="1315"/>
      <c r="B36" s="1321" t="s">
        <v>571</v>
      </c>
      <c r="C36" s="1322"/>
      <c r="D36" s="346" t="s">
        <v>448</v>
      </c>
      <c r="E36" s="346" t="s">
        <v>487</v>
      </c>
      <c r="F36" s="346" t="s">
        <v>116</v>
      </c>
      <c r="G36" s="346"/>
      <c r="H36" s="1447">
        <f t="shared" si="2"/>
        <v>599.60299999999995</v>
      </c>
      <c r="I36" s="1447">
        <f t="shared" si="2"/>
        <v>1424.04</v>
      </c>
      <c r="J36" s="1447">
        <f t="shared" si="2"/>
        <v>1424.04</v>
      </c>
      <c r="K36" s="1447"/>
      <c r="L36" s="1317"/>
    </row>
    <row r="37" spans="1:12" ht="33.75" hidden="1" x14ac:dyDescent="0.2">
      <c r="A37" s="1315"/>
      <c r="B37" s="1321" t="s">
        <v>578</v>
      </c>
      <c r="C37" s="1322"/>
      <c r="D37" s="346" t="s">
        <v>448</v>
      </c>
      <c r="E37" s="346" t="s">
        <v>487</v>
      </c>
      <c r="F37" s="346" t="s">
        <v>113</v>
      </c>
      <c r="G37" s="346"/>
      <c r="H37" s="1447">
        <f t="shared" si="2"/>
        <v>599.60299999999995</v>
      </c>
      <c r="I37" s="1447">
        <f t="shared" si="2"/>
        <v>1424.04</v>
      </c>
      <c r="J37" s="1447">
        <f t="shared" si="2"/>
        <v>1424.04</v>
      </c>
      <c r="K37" s="1447"/>
      <c r="L37" s="1317"/>
    </row>
    <row r="38" spans="1:12" hidden="1" x14ac:dyDescent="0.2">
      <c r="A38" s="754"/>
      <c r="B38" s="1318" t="s">
        <v>560</v>
      </c>
      <c r="C38" s="1319"/>
      <c r="D38" s="346" t="s">
        <v>448</v>
      </c>
      <c r="E38" s="346" t="s">
        <v>487</v>
      </c>
      <c r="F38" s="346" t="s">
        <v>113</v>
      </c>
      <c r="G38" s="346" t="s">
        <v>5</v>
      </c>
      <c r="H38" s="1447">
        <v>599.60299999999995</v>
      </c>
      <c r="I38" s="1447">
        <v>1424.04</v>
      </c>
      <c r="J38" s="1447">
        <v>1424.04</v>
      </c>
      <c r="K38" s="1447"/>
      <c r="L38" s="1317"/>
    </row>
    <row r="39" spans="1:12" ht="22.5" hidden="1" x14ac:dyDescent="0.2">
      <c r="A39" s="754"/>
      <c r="B39" s="1321" t="s">
        <v>122</v>
      </c>
      <c r="C39" s="1323"/>
      <c r="D39" s="345" t="s">
        <v>448</v>
      </c>
      <c r="E39" s="345" t="s">
        <v>574</v>
      </c>
      <c r="F39" s="345"/>
      <c r="G39" s="345"/>
      <c r="H39" s="1446">
        <f t="shared" ref="H39:L43" si="3">H40</f>
        <v>188.2</v>
      </c>
      <c r="I39" s="1446">
        <f t="shared" si="3"/>
        <v>1048.4000000000001</v>
      </c>
      <c r="J39" s="1446">
        <f t="shared" si="3"/>
        <v>1048.4000000000001</v>
      </c>
      <c r="K39" s="1446">
        <f t="shared" si="3"/>
        <v>0</v>
      </c>
      <c r="L39" s="1314">
        <f t="shared" si="3"/>
        <v>0</v>
      </c>
    </row>
    <row r="40" spans="1:12" ht="33.75" hidden="1" x14ac:dyDescent="0.2">
      <c r="A40" s="1315"/>
      <c r="B40" s="687" t="s">
        <v>577</v>
      </c>
      <c r="C40" s="1316"/>
      <c r="D40" s="346" t="s">
        <v>448</v>
      </c>
      <c r="E40" s="346" t="s">
        <v>574</v>
      </c>
      <c r="F40" s="346" t="s">
        <v>157</v>
      </c>
      <c r="G40" s="346"/>
      <c r="H40" s="1447">
        <f t="shared" si="3"/>
        <v>188.2</v>
      </c>
      <c r="I40" s="1447">
        <f t="shared" si="3"/>
        <v>1048.4000000000001</v>
      </c>
      <c r="J40" s="1447">
        <f t="shared" si="3"/>
        <v>1048.4000000000001</v>
      </c>
      <c r="K40" s="1447">
        <f t="shared" si="3"/>
        <v>0</v>
      </c>
      <c r="L40" s="1317">
        <f t="shared" si="3"/>
        <v>0</v>
      </c>
    </row>
    <row r="41" spans="1:12" ht="22.5" hidden="1" x14ac:dyDescent="0.2">
      <c r="A41" s="754"/>
      <c r="B41" s="687" t="s">
        <v>576</v>
      </c>
      <c r="C41" s="1316"/>
      <c r="D41" s="346" t="s">
        <v>448</v>
      </c>
      <c r="E41" s="346" t="s">
        <v>574</v>
      </c>
      <c r="F41" s="346" t="s">
        <v>155</v>
      </c>
      <c r="G41" s="346"/>
      <c r="H41" s="1447">
        <f t="shared" si="3"/>
        <v>188.2</v>
      </c>
      <c r="I41" s="1447">
        <f t="shared" si="3"/>
        <v>1048.4000000000001</v>
      </c>
      <c r="J41" s="1447">
        <f t="shared" si="3"/>
        <v>1048.4000000000001</v>
      </c>
      <c r="K41" s="1447">
        <f t="shared" si="3"/>
        <v>0</v>
      </c>
      <c r="L41" s="1317">
        <f t="shared" si="3"/>
        <v>0</v>
      </c>
    </row>
    <row r="42" spans="1:12" hidden="1" x14ac:dyDescent="0.2">
      <c r="A42" s="754"/>
      <c r="B42" s="687" t="s">
        <v>571</v>
      </c>
      <c r="C42" s="1316"/>
      <c r="D42" s="346" t="s">
        <v>448</v>
      </c>
      <c r="E42" s="346" t="s">
        <v>574</v>
      </c>
      <c r="F42" s="346" t="s">
        <v>154</v>
      </c>
      <c r="G42" s="346"/>
      <c r="H42" s="1447">
        <f t="shared" si="3"/>
        <v>188.2</v>
      </c>
      <c r="I42" s="1447">
        <f t="shared" si="3"/>
        <v>1048.4000000000001</v>
      </c>
      <c r="J42" s="1447">
        <f t="shared" si="3"/>
        <v>1048.4000000000001</v>
      </c>
      <c r="K42" s="1447">
        <f t="shared" si="3"/>
        <v>0</v>
      </c>
      <c r="L42" s="1317">
        <f t="shared" si="3"/>
        <v>0</v>
      </c>
    </row>
    <row r="43" spans="1:12" ht="22.5" hidden="1" x14ac:dyDescent="0.2">
      <c r="A43" s="754"/>
      <c r="B43" s="1321" t="s">
        <v>575</v>
      </c>
      <c r="C43" s="1322"/>
      <c r="D43" s="346" t="s">
        <v>448</v>
      </c>
      <c r="E43" s="346" t="s">
        <v>574</v>
      </c>
      <c r="F43" s="346" t="s">
        <v>129</v>
      </c>
      <c r="G43" s="346"/>
      <c r="H43" s="1447">
        <f t="shared" si="3"/>
        <v>188.2</v>
      </c>
      <c r="I43" s="1447">
        <f t="shared" si="3"/>
        <v>1048.4000000000001</v>
      </c>
      <c r="J43" s="1447">
        <f t="shared" si="3"/>
        <v>1048.4000000000001</v>
      </c>
      <c r="K43" s="1447">
        <f t="shared" si="3"/>
        <v>0</v>
      </c>
      <c r="L43" s="1317">
        <f t="shared" si="3"/>
        <v>0</v>
      </c>
    </row>
    <row r="44" spans="1:12" ht="13.5" hidden="1" thickBot="1" x14ac:dyDescent="0.25">
      <c r="A44" s="1324"/>
      <c r="B44" s="1325" t="s">
        <v>564</v>
      </c>
      <c r="C44" s="1326"/>
      <c r="D44" s="1327" t="s">
        <v>448</v>
      </c>
      <c r="E44" s="1327" t="s">
        <v>574</v>
      </c>
      <c r="F44" s="1327" t="s">
        <v>129</v>
      </c>
      <c r="G44" s="1327" t="s">
        <v>120</v>
      </c>
      <c r="H44" s="1449">
        <v>188.2</v>
      </c>
      <c r="I44" s="1449">
        <v>1048.4000000000001</v>
      </c>
      <c r="J44" s="1449">
        <v>1048.4000000000001</v>
      </c>
      <c r="K44" s="1449"/>
      <c r="L44" s="1328"/>
    </row>
    <row r="45" spans="1:12" ht="21.75" thickBot="1" x14ac:dyDescent="0.25">
      <c r="A45" s="1304">
        <v>2</v>
      </c>
      <c r="B45" s="1307" t="s">
        <v>573</v>
      </c>
      <c r="C45" s="1298" t="s">
        <v>423</v>
      </c>
      <c r="D45" s="1298"/>
      <c r="E45" s="1298"/>
      <c r="F45" s="1298"/>
      <c r="G45" s="1298"/>
      <c r="H45" s="1450">
        <f>H46+H95+H120+H168+H224+H235+H255+H270+H87</f>
        <v>98773.693999999989</v>
      </c>
      <c r="I45" s="1450">
        <f>I46+I95+I120+I168+I224+I235+I255+I270</f>
        <v>258746.88900000002</v>
      </c>
      <c r="J45" s="1450">
        <f>J46+J95+J120+J168+J224+J235+J255+J270</f>
        <v>248434.88200000001</v>
      </c>
      <c r="K45" s="1450">
        <f>K46+K95+K120+K168+K224+K235+K255+K270+K87</f>
        <v>97603.710999999981</v>
      </c>
      <c r="L45" s="1306">
        <f>L46+L95+L120+L168+L224+L235+L255+L270+L87</f>
        <v>99344.744999999995</v>
      </c>
    </row>
    <row r="46" spans="1:12" x14ac:dyDescent="0.2">
      <c r="A46" s="1329"/>
      <c r="B46" s="1309" t="s">
        <v>424</v>
      </c>
      <c r="C46" s="1310"/>
      <c r="D46" s="1311" t="s">
        <v>448</v>
      </c>
      <c r="E46" s="1311" t="s">
        <v>451</v>
      </c>
      <c r="F46" s="1311"/>
      <c r="G46" s="1311"/>
      <c r="H46" s="1445">
        <f>H47+H64+H70</f>
        <v>19259.577000000001</v>
      </c>
      <c r="I46" s="1445">
        <f>I47+I64+I70</f>
        <v>7819.76</v>
      </c>
      <c r="J46" s="1445">
        <f>J47+J64+J70</f>
        <v>5319.76</v>
      </c>
      <c r="K46" s="1445">
        <f>K47+K64+K70</f>
        <v>19368.496999999999</v>
      </c>
      <c r="L46" s="1312">
        <f>L47+L64+L70</f>
        <v>20490.279000000002</v>
      </c>
    </row>
    <row r="47" spans="1:12" ht="32.25" x14ac:dyDescent="0.2">
      <c r="A47" s="754"/>
      <c r="B47" s="1330" t="s">
        <v>105</v>
      </c>
      <c r="C47" s="1323"/>
      <c r="D47" s="345" t="s">
        <v>448</v>
      </c>
      <c r="E47" s="345" t="s">
        <v>445</v>
      </c>
      <c r="F47" s="345"/>
      <c r="G47" s="345"/>
      <c r="H47" s="1446">
        <f>H48</f>
        <v>15321.947</v>
      </c>
      <c r="I47" s="1446">
        <f>I48</f>
        <v>1048.4000000000001</v>
      </c>
      <c r="J47" s="1446">
        <f>J48</f>
        <v>1048.4000000000001</v>
      </c>
      <c r="K47" s="1446">
        <f>K48</f>
        <v>15370.41</v>
      </c>
      <c r="L47" s="1314">
        <f>L48</f>
        <v>16292.628000000001</v>
      </c>
    </row>
    <row r="48" spans="1:12" ht="33.75" x14ac:dyDescent="0.2">
      <c r="A48" s="1315"/>
      <c r="B48" s="687" t="s">
        <v>572</v>
      </c>
      <c r="C48" s="1316"/>
      <c r="D48" s="346" t="s">
        <v>448</v>
      </c>
      <c r="E48" s="346" t="s">
        <v>445</v>
      </c>
      <c r="F48" s="346" t="s">
        <v>157</v>
      </c>
      <c r="G48" s="346"/>
      <c r="H48" s="1447">
        <f>H49+H60</f>
        <v>15321.947</v>
      </c>
      <c r="I48" s="1447">
        <f t="shared" ref="I48:J51" si="4">I49</f>
        <v>1048.4000000000001</v>
      </c>
      <c r="J48" s="1447">
        <f t="shared" si="4"/>
        <v>1048.4000000000001</v>
      </c>
      <c r="K48" s="1447">
        <f>K49+K60</f>
        <v>15370.41</v>
      </c>
      <c r="L48" s="1317">
        <f>L49+L60</f>
        <v>16292.628000000001</v>
      </c>
    </row>
    <row r="49" spans="1:12" ht="33.75" x14ac:dyDescent="0.2">
      <c r="A49" s="754"/>
      <c r="B49" s="1331" t="s">
        <v>156</v>
      </c>
      <c r="C49" s="1316"/>
      <c r="D49" s="346" t="s">
        <v>448</v>
      </c>
      <c r="E49" s="346" t="s">
        <v>445</v>
      </c>
      <c r="F49" s="346" t="s">
        <v>155</v>
      </c>
      <c r="G49" s="346"/>
      <c r="H49" s="1447">
        <f>H50</f>
        <v>13871.081</v>
      </c>
      <c r="I49" s="1447">
        <f t="shared" si="4"/>
        <v>1048.4000000000001</v>
      </c>
      <c r="J49" s="1447">
        <f t="shared" si="4"/>
        <v>1048.4000000000001</v>
      </c>
      <c r="K49" s="1447">
        <f>K50</f>
        <v>13829.983</v>
      </c>
      <c r="L49" s="1317">
        <f>L50</f>
        <v>14659.775</v>
      </c>
    </row>
    <row r="50" spans="1:12" ht="27" customHeight="1" x14ac:dyDescent="0.2">
      <c r="A50" s="754"/>
      <c r="B50" s="687" t="s">
        <v>571</v>
      </c>
      <c r="C50" s="1316"/>
      <c r="D50" s="346" t="s">
        <v>448</v>
      </c>
      <c r="E50" s="346" t="s">
        <v>445</v>
      </c>
      <c r="F50" s="346" t="s">
        <v>154</v>
      </c>
      <c r="G50" s="346"/>
      <c r="H50" s="1447">
        <f>H51+H54+H56+H58</f>
        <v>13871.081</v>
      </c>
      <c r="I50" s="1447">
        <f t="shared" si="4"/>
        <v>1048.4000000000001</v>
      </c>
      <c r="J50" s="1447">
        <f t="shared" si="4"/>
        <v>1048.4000000000001</v>
      </c>
      <c r="K50" s="1447">
        <f>K51+K54+K56+K58</f>
        <v>13829.983</v>
      </c>
      <c r="L50" s="1317">
        <f>L51+L54+L56+L58</f>
        <v>14659.775</v>
      </c>
    </row>
    <row r="51" spans="1:12" ht="32.25" customHeight="1" x14ac:dyDescent="0.2">
      <c r="A51" s="754"/>
      <c r="B51" s="308" t="s">
        <v>153</v>
      </c>
      <c r="C51" s="1322"/>
      <c r="D51" s="346" t="s">
        <v>448</v>
      </c>
      <c r="E51" s="346" t="s">
        <v>445</v>
      </c>
      <c r="F51" s="346" t="s">
        <v>152</v>
      </c>
      <c r="G51" s="346"/>
      <c r="H51" s="1447">
        <f>H52+H53</f>
        <v>13321.521000000001</v>
      </c>
      <c r="I51" s="1447">
        <f t="shared" si="4"/>
        <v>1048.4000000000001</v>
      </c>
      <c r="J51" s="1447">
        <f t="shared" si="4"/>
        <v>1048.4000000000001</v>
      </c>
      <c r="K51" s="1447">
        <f>K52+K53</f>
        <v>13829.983</v>
      </c>
      <c r="L51" s="1317">
        <f>L52+L53</f>
        <v>14659.775</v>
      </c>
    </row>
    <row r="52" spans="1:12" x14ac:dyDescent="0.2">
      <c r="A52" s="754"/>
      <c r="B52" s="1318" t="s">
        <v>560</v>
      </c>
      <c r="C52" s="1319"/>
      <c r="D52" s="346" t="s">
        <v>448</v>
      </c>
      <c r="E52" s="346" t="s">
        <v>445</v>
      </c>
      <c r="F52" s="346" t="s">
        <v>152</v>
      </c>
      <c r="G52" s="346" t="s">
        <v>5</v>
      </c>
      <c r="H52" s="1447">
        <v>8247.4490000000005</v>
      </c>
      <c r="I52" s="1447">
        <v>1048.4000000000001</v>
      </c>
      <c r="J52" s="1447">
        <v>1048.4000000000001</v>
      </c>
      <c r="K52" s="1447">
        <v>10225.522000000001</v>
      </c>
      <c r="L52" s="1317">
        <v>10839.053</v>
      </c>
    </row>
    <row r="53" spans="1:12" ht="22.5" x14ac:dyDescent="0.2">
      <c r="A53" s="754"/>
      <c r="B53" s="1318" t="s">
        <v>447</v>
      </c>
      <c r="C53" s="1319"/>
      <c r="D53" s="346" t="s">
        <v>448</v>
      </c>
      <c r="E53" s="346" t="s">
        <v>445</v>
      </c>
      <c r="F53" s="346" t="s">
        <v>152</v>
      </c>
      <c r="G53" s="346" t="s">
        <v>1</v>
      </c>
      <c r="H53" s="1447">
        <v>5074.0720000000001</v>
      </c>
      <c r="I53" s="1447"/>
      <c r="J53" s="1447"/>
      <c r="K53" s="1447">
        <v>3604.4609999999998</v>
      </c>
      <c r="L53" s="1317">
        <v>3820.7220000000002</v>
      </c>
    </row>
    <row r="54" spans="1:12" ht="22.5" hidden="1" x14ac:dyDescent="0.2">
      <c r="A54" s="754"/>
      <c r="B54" s="1332" t="s">
        <v>151</v>
      </c>
      <c r="C54" s="1322"/>
      <c r="D54" s="346" t="s">
        <v>448</v>
      </c>
      <c r="E54" s="346" t="s">
        <v>445</v>
      </c>
      <c r="F54" s="346" t="s">
        <v>150</v>
      </c>
      <c r="G54" s="346"/>
      <c r="H54" s="1451">
        <f>H55</f>
        <v>47.06</v>
      </c>
      <c r="I54" s="1451">
        <f>I55</f>
        <v>293.3</v>
      </c>
      <c r="J54" s="1451">
        <f>J55</f>
        <v>293.3</v>
      </c>
      <c r="K54" s="1451">
        <f>K55</f>
        <v>0</v>
      </c>
      <c r="L54" s="1333">
        <f>L55</f>
        <v>0</v>
      </c>
    </row>
    <row r="55" spans="1:12" hidden="1" x14ac:dyDescent="0.2">
      <c r="A55" s="754"/>
      <c r="B55" s="1318" t="s">
        <v>564</v>
      </c>
      <c r="C55" s="1319"/>
      <c r="D55" s="346" t="s">
        <v>448</v>
      </c>
      <c r="E55" s="346" t="s">
        <v>445</v>
      </c>
      <c r="F55" s="346" t="s">
        <v>150</v>
      </c>
      <c r="G55" s="346" t="s">
        <v>120</v>
      </c>
      <c r="H55" s="1451">
        <v>47.06</v>
      </c>
      <c r="I55" s="1451">
        <v>293.3</v>
      </c>
      <c r="J55" s="1451">
        <v>293.3</v>
      </c>
      <c r="K55" s="1451"/>
      <c r="L55" s="1333"/>
    </row>
    <row r="56" spans="1:12" ht="22.5" hidden="1" x14ac:dyDescent="0.2">
      <c r="A56" s="754"/>
      <c r="B56" s="1334" t="s">
        <v>149</v>
      </c>
      <c r="C56" s="1322"/>
      <c r="D56" s="346" t="s">
        <v>448</v>
      </c>
      <c r="E56" s="346" t="s">
        <v>445</v>
      </c>
      <c r="F56" s="346" t="s">
        <v>148</v>
      </c>
      <c r="G56" s="346"/>
      <c r="H56" s="1451">
        <f>H57</f>
        <v>304.5</v>
      </c>
      <c r="I56" s="1451">
        <f>I57</f>
        <v>293.3</v>
      </c>
      <c r="J56" s="1451">
        <f>J57</f>
        <v>293.3</v>
      </c>
      <c r="K56" s="1451">
        <f>K57</f>
        <v>0</v>
      </c>
      <c r="L56" s="1333">
        <f>L57</f>
        <v>0</v>
      </c>
    </row>
    <row r="57" spans="1:12" hidden="1" x14ac:dyDescent="0.2">
      <c r="A57" s="754"/>
      <c r="B57" s="1318" t="s">
        <v>564</v>
      </c>
      <c r="C57" s="1319"/>
      <c r="D57" s="346" t="s">
        <v>448</v>
      </c>
      <c r="E57" s="346" t="s">
        <v>445</v>
      </c>
      <c r="F57" s="346" t="s">
        <v>148</v>
      </c>
      <c r="G57" s="346" t="s">
        <v>120</v>
      </c>
      <c r="H57" s="1451">
        <v>304.5</v>
      </c>
      <c r="I57" s="1451">
        <v>293.3</v>
      </c>
      <c r="J57" s="1451">
        <v>293.3</v>
      </c>
      <c r="K57" s="1451"/>
      <c r="L57" s="1333"/>
    </row>
    <row r="58" spans="1:12" ht="45" hidden="1" x14ac:dyDescent="0.2">
      <c r="A58" s="754"/>
      <c r="B58" s="1335" t="s">
        <v>145</v>
      </c>
      <c r="C58" s="1319"/>
      <c r="D58" s="346" t="s">
        <v>448</v>
      </c>
      <c r="E58" s="346" t="s">
        <v>445</v>
      </c>
      <c r="F58" s="346" t="s">
        <v>144</v>
      </c>
      <c r="G58" s="346"/>
      <c r="H58" s="1451">
        <f>H59</f>
        <v>198</v>
      </c>
      <c r="I58" s="1451"/>
      <c r="J58" s="1451"/>
      <c r="K58" s="1451">
        <f>K59</f>
        <v>0</v>
      </c>
      <c r="L58" s="1333">
        <f>L59</f>
        <v>0</v>
      </c>
    </row>
    <row r="59" spans="1:12" hidden="1" x14ac:dyDescent="0.2">
      <c r="A59" s="754"/>
      <c r="B59" s="1318" t="s">
        <v>564</v>
      </c>
      <c r="C59" s="1319"/>
      <c r="D59" s="346" t="s">
        <v>448</v>
      </c>
      <c r="E59" s="346" t="s">
        <v>445</v>
      </c>
      <c r="F59" s="346" t="s">
        <v>144</v>
      </c>
      <c r="G59" s="346" t="s">
        <v>120</v>
      </c>
      <c r="H59" s="1451">
        <v>198</v>
      </c>
      <c r="I59" s="1451"/>
      <c r="J59" s="1451"/>
      <c r="K59" s="1451"/>
      <c r="L59" s="1333"/>
    </row>
    <row r="60" spans="1:12" ht="33.75" x14ac:dyDescent="0.2">
      <c r="A60" s="754"/>
      <c r="B60" s="1336" t="s">
        <v>111</v>
      </c>
      <c r="C60" s="1319"/>
      <c r="D60" s="346" t="s">
        <v>448</v>
      </c>
      <c r="E60" s="346" t="s">
        <v>445</v>
      </c>
      <c r="F60" s="1362" t="s">
        <v>110</v>
      </c>
      <c r="G60" s="346"/>
      <c r="H60" s="1451">
        <f>H61</f>
        <v>1450.866</v>
      </c>
      <c r="I60" s="1451"/>
      <c r="J60" s="1451"/>
      <c r="K60" s="1451">
        <f t="shared" ref="K60:L62" si="5">K61</f>
        <v>1540.4269999999999</v>
      </c>
      <c r="L60" s="1333">
        <f t="shared" si="5"/>
        <v>1632.8530000000001</v>
      </c>
    </row>
    <row r="61" spans="1:12" x14ac:dyDescent="0.2">
      <c r="A61" s="754"/>
      <c r="B61" s="1331" t="s">
        <v>109</v>
      </c>
      <c r="C61" s="1319"/>
      <c r="D61" s="346" t="s">
        <v>448</v>
      </c>
      <c r="E61" s="346" t="s">
        <v>445</v>
      </c>
      <c r="F61" s="1362" t="s">
        <v>108</v>
      </c>
      <c r="G61" s="346"/>
      <c r="H61" s="1451">
        <f>H62</f>
        <v>1450.866</v>
      </c>
      <c r="I61" s="1451"/>
      <c r="J61" s="1451"/>
      <c r="K61" s="1451">
        <f t="shared" si="5"/>
        <v>1540.4269999999999</v>
      </c>
      <c r="L61" s="1333">
        <f t="shared" si="5"/>
        <v>1632.8530000000001</v>
      </c>
    </row>
    <row r="62" spans="1:12" ht="22.5" x14ac:dyDescent="0.2">
      <c r="A62" s="754"/>
      <c r="B62" s="1452" t="s">
        <v>107</v>
      </c>
      <c r="C62" s="1319"/>
      <c r="D62" s="346" t="s">
        <v>448</v>
      </c>
      <c r="E62" s="346" t="s">
        <v>445</v>
      </c>
      <c r="F62" s="1362" t="s">
        <v>104</v>
      </c>
      <c r="G62" s="346"/>
      <c r="H62" s="1451">
        <f>H63</f>
        <v>1450.866</v>
      </c>
      <c r="I62" s="1451"/>
      <c r="J62" s="1451"/>
      <c r="K62" s="1451">
        <f t="shared" si="5"/>
        <v>1540.4269999999999</v>
      </c>
      <c r="L62" s="1333">
        <f t="shared" si="5"/>
        <v>1632.8530000000001</v>
      </c>
    </row>
    <row r="63" spans="1:12" x14ac:dyDescent="0.2">
      <c r="A63" s="754"/>
      <c r="B63" s="1318" t="s">
        <v>560</v>
      </c>
      <c r="C63" s="1319"/>
      <c r="D63" s="346" t="s">
        <v>448</v>
      </c>
      <c r="E63" s="346" t="s">
        <v>445</v>
      </c>
      <c r="F63" s="1362" t="s">
        <v>104</v>
      </c>
      <c r="G63" s="346" t="s">
        <v>5</v>
      </c>
      <c r="H63" s="1451">
        <v>1450.866</v>
      </c>
      <c r="I63" s="1451"/>
      <c r="J63" s="1451"/>
      <c r="K63" s="1451">
        <v>1540.4269999999999</v>
      </c>
      <c r="L63" s="1333">
        <v>1632.8530000000001</v>
      </c>
    </row>
    <row r="64" spans="1:12" x14ac:dyDescent="0.2">
      <c r="A64" s="754"/>
      <c r="B64" s="686" t="s">
        <v>68</v>
      </c>
      <c r="C64" s="1313"/>
      <c r="D64" s="345" t="s">
        <v>448</v>
      </c>
      <c r="E64" s="345" t="s">
        <v>456</v>
      </c>
      <c r="F64" s="345"/>
      <c r="G64" s="345"/>
      <c r="H64" s="1443">
        <f t="shared" ref="H64:L68" si="6">H65</f>
        <v>3045.93</v>
      </c>
      <c r="I64" s="1443">
        <f t="shared" si="6"/>
        <v>1000</v>
      </c>
      <c r="J64" s="1443">
        <f t="shared" si="6"/>
        <v>1000</v>
      </c>
      <c r="K64" s="1443">
        <f t="shared" si="6"/>
        <v>3172</v>
      </c>
      <c r="L64" s="1341">
        <f t="shared" si="6"/>
        <v>3322</v>
      </c>
    </row>
    <row r="65" spans="1:12" ht="33.75" x14ac:dyDescent="0.2">
      <c r="A65" s="1315"/>
      <c r="B65" s="687" t="s">
        <v>491</v>
      </c>
      <c r="C65" s="1316"/>
      <c r="D65" s="346" t="s">
        <v>448</v>
      </c>
      <c r="E65" s="346" t="s">
        <v>456</v>
      </c>
      <c r="F65" s="346" t="s">
        <v>89</v>
      </c>
      <c r="G65" s="346"/>
      <c r="H65" s="1451">
        <f t="shared" si="6"/>
        <v>3045.93</v>
      </c>
      <c r="I65" s="1451">
        <f t="shared" si="6"/>
        <v>1000</v>
      </c>
      <c r="J65" s="1451">
        <f t="shared" si="6"/>
        <v>1000</v>
      </c>
      <c r="K65" s="1451">
        <f t="shared" si="6"/>
        <v>3172</v>
      </c>
      <c r="L65" s="1333">
        <f t="shared" si="6"/>
        <v>3322</v>
      </c>
    </row>
    <row r="66" spans="1:12" ht="26.25" customHeight="1" x14ac:dyDescent="0.2">
      <c r="A66" s="754"/>
      <c r="B66" s="1316" t="s">
        <v>109</v>
      </c>
      <c r="C66" s="1316"/>
      <c r="D66" s="346" t="s">
        <v>448</v>
      </c>
      <c r="E66" s="346" t="s">
        <v>456</v>
      </c>
      <c r="F66" s="346" t="s">
        <v>570</v>
      </c>
      <c r="G66" s="346"/>
      <c r="H66" s="1451">
        <f t="shared" si="6"/>
        <v>3045.93</v>
      </c>
      <c r="I66" s="1451">
        <f t="shared" si="6"/>
        <v>1000</v>
      </c>
      <c r="J66" s="1451">
        <f t="shared" si="6"/>
        <v>1000</v>
      </c>
      <c r="K66" s="1451">
        <f t="shared" si="6"/>
        <v>3172</v>
      </c>
      <c r="L66" s="1333">
        <f t="shared" si="6"/>
        <v>3322</v>
      </c>
    </row>
    <row r="67" spans="1:12" ht="24.75" customHeight="1" x14ac:dyDescent="0.2">
      <c r="A67" s="754"/>
      <c r="B67" s="1316" t="s">
        <v>109</v>
      </c>
      <c r="C67" s="1316"/>
      <c r="D67" s="346" t="s">
        <v>448</v>
      </c>
      <c r="E67" s="346" t="s">
        <v>456</v>
      </c>
      <c r="F67" s="346" t="s">
        <v>82</v>
      </c>
      <c r="G67" s="346"/>
      <c r="H67" s="1451">
        <f t="shared" si="6"/>
        <v>3045.93</v>
      </c>
      <c r="I67" s="1451">
        <f t="shared" si="6"/>
        <v>1000</v>
      </c>
      <c r="J67" s="1451">
        <f t="shared" si="6"/>
        <v>1000</v>
      </c>
      <c r="K67" s="1451">
        <f t="shared" si="6"/>
        <v>3172</v>
      </c>
      <c r="L67" s="1333">
        <f t="shared" si="6"/>
        <v>3322</v>
      </c>
    </row>
    <row r="68" spans="1:12" ht="24.75" customHeight="1" x14ac:dyDescent="0.2">
      <c r="A68" s="754"/>
      <c r="B68" s="1316" t="s">
        <v>72</v>
      </c>
      <c r="C68" s="1316"/>
      <c r="D68" s="346" t="s">
        <v>448</v>
      </c>
      <c r="E68" s="346" t="s">
        <v>456</v>
      </c>
      <c r="F68" s="346" t="s">
        <v>67</v>
      </c>
      <c r="G68" s="346"/>
      <c r="H68" s="1451">
        <f t="shared" si="6"/>
        <v>3045.93</v>
      </c>
      <c r="I68" s="1451">
        <f t="shared" si="6"/>
        <v>1000</v>
      </c>
      <c r="J68" s="1451">
        <f t="shared" si="6"/>
        <v>1000</v>
      </c>
      <c r="K68" s="1451">
        <f t="shared" si="6"/>
        <v>3172</v>
      </c>
      <c r="L68" s="1333">
        <f t="shared" si="6"/>
        <v>3322</v>
      </c>
    </row>
    <row r="69" spans="1:12" ht="24" customHeight="1" x14ac:dyDescent="0.2">
      <c r="A69" s="754"/>
      <c r="B69" s="1318" t="s">
        <v>569</v>
      </c>
      <c r="C69" s="1319"/>
      <c r="D69" s="346" t="s">
        <v>448</v>
      </c>
      <c r="E69" s="346" t="s">
        <v>456</v>
      </c>
      <c r="F69" s="346" t="s">
        <v>67</v>
      </c>
      <c r="G69" s="346" t="s">
        <v>568</v>
      </c>
      <c r="H69" s="1451">
        <v>3045.93</v>
      </c>
      <c r="I69" s="1451">
        <v>1000</v>
      </c>
      <c r="J69" s="1451">
        <v>1000</v>
      </c>
      <c r="K69" s="1451">
        <v>3172</v>
      </c>
      <c r="L69" s="1333">
        <v>3322</v>
      </c>
    </row>
    <row r="70" spans="1:12" x14ac:dyDescent="0.2">
      <c r="A70" s="754"/>
      <c r="B70" s="686" t="s">
        <v>93</v>
      </c>
      <c r="C70" s="1313"/>
      <c r="D70" s="345" t="s">
        <v>448</v>
      </c>
      <c r="E70" s="345" t="s">
        <v>562</v>
      </c>
      <c r="F70" s="345"/>
      <c r="G70" s="345"/>
      <c r="H70" s="1443">
        <f>H71+H77</f>
        <v>891.7</v>
      </c>
      <c r="I70" s="1443">
        <f>I71+I77</f>
        <v>5771.3600000000006</v>
      </c>
      <c r="J70" s="1443">
        <f>J71+J77</f>
        <v>3271.36</v>
      </c>
      <c r="K70" s="1443">
        <f>K71+K77</f>
        <v>826.08699999999999</v>
      </c>
      <c r="L70" s="1341">
        <f>L71+L77</f>
        <v>875.65099999999995</v>
      </c>
    </row>
    <row r="71" spans="1:12" ht="22.5" x14ac:dyDescent="0.2">
      <c r="A71" s="1315"/>
      <c r="B71" s="687" t="s">
        <v>102</v>
      </c>
      <c r="C71" s="1316"/>
      <c r="D71" s="346" t="s">
        <v>448</v>
      </c>
      <c r="E71" s="346" t="s">
        <v>562</v>
      </c>
      <c r="F71" s="346" t="s">
        <v>101</v>
      </c>
      <c r="G71" s="346"/>
      <c r="H71" s="1451">
        <f t="shared" ref="H71:L73" si="7">H72</f>
        <v>293.2</v>
      </c>
      <c r="I71" s="1451">
        <f t="shared" si="7"/>
        <v>4856</v>
      </c>
      <c r="J71" s="1451">
        <f t="shared" si="7"/>
        <v>2356</v>
      </c>
      <c r="K71" s="1451">
        <f t="shared" si="7"/>
        <v>826.08699999999999</v>
      </c>
      <c r="L71" s="1333">
        <f t="shared" si="7"/>
        <v>875.65099999999995</v>
      </c>
    </row>
    <row r="72" spans="1:12" ht="21" customHeight="1" x14ac:dyDescent="0.2">
      <c r="A72" s="1315"/>
      <c r="B72" s="687" t="s">
        <v>109</v>
      </c>
      <c r="C72" s="1316"/>
      <c r="D72" s="346" t="s">
        <v>448</v>
      </c>
      <c r="E72" s="346" t="s">
        <v>562</v>
      </c>
      <c r="F72" s="346" t="s">
        <v>100</v>
      </c>
      <c r="G72" s="346"/>
      <c r="H72" s="1451">
        <f t="shared" si="7"/>
        <v>293.2</v>
      </c>
      <c r="I72" s="1451">
        <f t="shared" si="7"/>
        <v>4856</v>
      </c>
      <c r="J72" s="1451">
        <f t="shared" si="7"/>
        <v>2356</v>
      </c>
      <c r="K72" s="1451">
        <f t="shared" si="7"/>
        <v>826.08699999999999</v>
      </c>
      <c r="L72" s="1333">
        <f t="shared" si="7"/>
        <v>875.65099999999995</v>
      </c>
    </row>
    <row r="73" spans="1:12" ht="22.5" customHeight="1" x14ac:dyDescent="0.2">
      <c r="A73" s="1315"/>
      <c r="B73" s="687" t="s">
        <v>109</v>
      </c>
      <c r="C73" s="1316"/>
      <c r="D73" s="346" t="s">
        <v>448</v>
      </c>
      <c r="E73" s="346" t="s">
        <v>562</v>
      </c>
      <c r="F73" s="346" t="s">
        <v>99</v>
      </c>
      <c r="G73" s="346"/>
      <c r="H73" s="1451">
        <f t="shared" si="7"/>
        <v>293.2</v>
      </c>
      <c r="I73" s="1451">
        <f t="shared" si="7"/>
        <v>4856</v>
      </c>
      <c r="J73" s="1451">
        <f t="shared" si="7"/>
        <v>2356</v>
      </c>
      <c r="K73" s="1451">
        <f t="shared" si="7"/>
        <v>826.08699999999999</v>
      </c>
      <c r="L73" s="1333">
        <f t="shared" si="7"/>
        <v>875.65099999999995</v>
      </c>
    </row>
    <row r="74" spans="1:12" ht="23.25" customHeight="1" x14ac:dyDescent="0.2">
      <c r="A74" s="1315"/>
      <c r="B74" s="687" t="s">
        <v>566</v>
      </c>
      <c r="C74" s="1316"/>
      <c r="D74" s="346" t="s">
        <v>448</v>
      </c>
      <c r="E74" s="346" t="s">
        <v>562</v>
      </c>
      <c r="F74" s="346" t="s">
        <v>92</v>
      </c>
      <c r="G74" s="346"/>
      <c r="H74" s="1451">
        <f>H75+H76</f>
        <v>293.2</v>
      </c>
      <c r="I74" s="1451">
        <f>I75+I76</f>
        <v>4856</v>
      </c>
      <c r="J74" s="1451">
        <f>J75+J76</f>
        <v>2356</v>
      </c>
      <c r="K74" s="1451">
        <f>K75+K76</f>
        <v>826.08699999999999</v>
      </c>
      <c r="L74" s="1333">
        <f>L75+L76</f>
        <v>875.65099999999995</v>
      </c>
    </row>
    <row r="75" spans="1:12" ht="22.5" x14ac:dyDescent="0.2">
      <c r="A75" s="754"/>
      <c r="B75" s="1318" t="s">
        <v>447</v>
      </c>
      <c r="C75" s="1319"/>
      <c r="D75" s="346" t="s">
        <v>448</v>
      </c>
      <c r="E75" s="346" t="s">
        <v>562</v>
      </c>
      <c r="F75" s="346" t="s">
        <v>92</v>
      </c>
      <c r="G75" s="346" t="s">
        <v>1</v>
      </c>
      <c r="H75" s="1451">
        <v>260</v>
      </c>
      <c r="I75" s="1451">
        <v>4756</v>
      </c>
      <c r="J75" s="1451">
        <v>2256</v>
      </c>
      <c r="K75" s="1451">
        <f>726.095-0.008</f>
        <v>726.08699999999999</v>
      </c>
      <c r="L75" s="1333">
        <f>775.659-0.008</f>
        <v>775.65099999999995</v>
      </c>
    </row>
    <row r="76" spans="1:12" ht="22.5" customHeight="1" x14ac:dyDescent="0.2">
      <c r="A76" s="754"/>
      <c r="B76" s="1318" t="s">
        <v>449</v>
      </c>
      <c r="C76" s="1319"/>
      <c r="D76" s="346" t="s">
        <v>448</v>
      </c>
      <c r="E76" s="346" t="s">
        <v>562</v>
      </c>
      <c r="F76" s="1448" t="s">
        <v>92</v>
      </c>
      <c r="G76" s="346" t="s">
        <v>91</v>
      </c>
      <c r="H76" s="1451">
        <v>33.200000000000003</v>
      </c>
      <c r="I76" s="1451">
        <f>20+80</f>
        <v>100</v>
      </c>
      <c r="J76" s="1451">
        <f>20+80</f>
        <v>100</v>
      </c>
      <c r="K76" s="1451">
        <v>100</v>
      </c>
      <c r="L76" s="1333">
        <v>100</v>
      </c>
    </row>
    <row r="77" spans="1:12" ht="38.25" hidden="1" x14ac:dyDescent="0.2">
      <c r="A77" s="1344"/>
      <c r="B77" s="310" t="s">
        <v>126</v>
      </c>
      <c r="C77" s="1313"/>
      <c r="D77" s="345" t="s">
        <v>448</v>
      </c>
      <c r="E77" s="345" t="s">
        <v>562</v>
      </c>
      <c r="F77" s="345" t="s">
        <v>157</v>
      </c>
      <c r="G77" s="345"/>
      <c r="H77" s="1443">
        <f t="shared" ref="H77:L78" si="8">H78</f>
        <v>598.5</v>
      </c>
      <c r="I77" s="1443">
        <f t="shared" si="8"/>
        <v>915.36000000000013</v>
      </c>
      <c r="J77" s="1443">
        <f t="shared" si="8"/>
        <v>915.36000000000013</v>
      </c>
      <c r="K77" s="1443">
        <f t="shared" si="8"/>
        <v>0</v>
      </c>
      <c r="L77" s="1341">
        <f t="shared" si="8"/>
        <v>0</v>
      </c>
    </row>
    <row r="78" spans="1:12" ht="38.25" hidden="1" x14ac:dyDescent="0.2">
      <c r="A78" s="1315"/>
      <c r="B78" s="309" t="s">
        <v>567</v>
      </c>
      <c r="C78" s="1316"/>
      <c r="D78" s="346" t="s">
        <v>448</v>
      </c>
      <c r="E78" s="346" t="s">
        <v>562</v>
      </c>
      <c r="F78" s="346" t="s">
        <v>155</v>
      </c>
      <c r="G78" s="346"/>
      <c r="H78" s="1451">
        <f t="shared" si="8"/>
        <v>598.5</v>
      </c>
      <c r="I78" s="1451">
        <f t="shared" si="8"/>
        <v>915.36000000000013</v>
      </c>
      <c r="J78" s="1451">
        <f t="shared" si="8"/>
        <v>915.36000000000013</v>
      </c>
      <c r="K78" s="1451">
        <f t="shared" si="8"/>
        <v>0</v>
      </c>
      <c r="L78" s="1333">
        <f t="shared" si="8"/>
        <v>0</v>
      </c>
    </row>
    <row r="79" spans="1:12" ht="21.75" hidden="1" customHeight="1" x14ac:dyDescent="0.2">
      <c r="A79" s="1315"/>
      <c r="B79" s="687" t="s">
        <v>109</v>
      </c>
      <c r="C79" s="1316"/>
      <c r="D79" s="346" t="s">
        <v>448</v>
      </c>
      <c r="E79" s="346" t="s">
        <v>562</v>
      </c>
      <c r="F79" s="346" t="s">
        <v>154</v>
      </c>
      <c r="G79" s="346"/>
      <c r="H79" s="1451">
        <f>H84</f>
        <v>598.5</v>
      </c>
      <c r="I79" s="1451">
        <f>I80+I82+I84</f>
        <v>915.36000000000013</v>
      </c>
      <c r="J79" s="1451">
        <f>J80+J82+J84</f>
        <v>915.36000000000013</v>
      </c>
      <c r="K79" s="1451">
        <f>K84</f>
        <v>0</v>
      </c>
      <c r="L79" s="1333">
        <f>L84</f>
        <v>0</v>
      </c>
    </row>
    <row r="80" spans="1:12" hidden="1" x14ac:dyDescent="0.2">
      <c r="A80" s="1315"/>
      <c r="B80" s="687" t="s">
        <v>566</v>
      </c>
      <c r="C80" s="1316"/>
      <c r="D80" s="346" t="s">
        <v>448</v>
      </c>
      <c r="E80" s="346" t="s">
        <v>562</v>
      </c>
      <c r="F80" s="346" t="s">
        <v>565</v>
      </c>
      <c r="G80" s="346"/>
      <c r="H80" s="1451">
        <f>H81</f>
        <v>0</v>
      </c>
      <c r="I80" s="1451">
        <f>I81</f>
        <v>0</v>
      </c>
      <c r="J80" s="1451">
        <f>J81</f>
        <v>0</v>
      </c>
      <c r="K80" s="1451">
        <f>K81</f>
        <v>0</v>
      </c>
      <c r="L80" s="1333">
        <f>L81</f>
        <v>0</v>
      </c>
    </row>
    <row r="81" spans="1:12" ht="22.5" hidden="1" x14ac:dyDescent="0.2">
      <c r="A81" s="754"/>
      <c r="B81" s="1318" t="s">
        <v>447</v>
      </c>
      <c r="C81" s="1319"/>
      <c r="D81" s="346" t="s">
        <v>448</v>
      </c>
      <c r="E81" s="346" t="s">
        <v>562</v>
      </c>
      <c r="F81" s="346" t="s">
        <v>565</v>
      </c>
      <c r="G81" s="346" t="s">
        <v>1</v>
      </c>
      <c r="H81" s="1451"/>
      <c r="I81" s="1451">
        <v>0</v>
      </c>
      <c r="J81" s="1451">
        <v>0</v>
      </c>
      <c r="K81" s="1451"/>
      <c r="L81" s="1333"/>
    </row>
    <row r="82" spans="1:12" ht="22.5" hidden="1" x14ac:dyDescent="0.2">
      <c r="A82" s="754"/>
      <c r="B82" s="1332" t="s">
        <v>151</v>
      </c>
      <c r="C82" s="1322"/>
      <c r="D82" s="346" t="s">
        <v>448</v>
      </c>
      <c r="E82" s="346" t="s">
        <v>445</v>
      </c>
      <c r="F82" s="346" t="s">
        <v>150</v>
      </c>
      <c r="G82" s="346"/>
      <c r="H82" s="1451">
        <f>H83</f>
        <v>0</v>
      </c>
      <c r="I82" s="1451">
        <f>I83</f>
        <v>293.3</v>
      </c>
      <c r="J82" s="1451">
        <f>J83</f>
        <v>293.3</v>
      </c>
      <c r="K82" s="1451">
        <f>K83</f>
        <v>0</v>
      </c>
      <c r="L82" s="1333">
        <f>L83</f>
        <v>0</v>
      </c>
    </row>
    <row r="83" spans="1:12" hidden="1" x14ac:dyDescent="0.2">
      <c r="A83" s="754"/>
      <c r="B83" s="1318" t="s">
        <v>564</v>
      </c>
      <c r="C83" s="1319"/>
      <c r="D83" s="346" t="s">
        <v>448</v>
      </c>
      <c r="E83" s="346" t="s">
        <v>445</v>
      </c>
      <c r="F83" s="346" t="s">
        <v>150</v>
      </c>
      <c r="G83" s="346" t="s">
        <v>120</v>
      </c>
      <c r="H83" s="1451"/>
      <c r="I83" s="1451">
        <v>293.3</v>
      </c>
      <c r="J83" s="1451">
        <v>293.3</v>
      </c>
      <c r="K83" s="1451"/>
      <c r="L83" s="1333"/>
    </row>
    <row r="84" spans="1:12" ht="38.25" hidden="1" x14ac:dyDescent="0.2">
      <c r="A84" s="754"/>
      <c r="B84" s="340" t="s">
        <v>824</v>
      </c>
      <c r="C84" s="1322"/>
      <c r="D84" s="346" t="s">
        <v>448</v>
      </c>
      <c r="E84" s="346" t="s">
        <v>562</v>
      </c>
      <c r="F84" s="346" t="s">
        <v>127</v>
      </c>
      <c r="G84" s="346"/>
      <c r="H84" s="1451">
        <f>H85+H86</f>
        <v>598.5</v>
      </c>
      <c r="I84" s="1451">
        <f>I85+I86</f>
        <v>622.06000000000006</v>
      </c>
      <c r="J84" s="1451">
        <f>J85+J86</f>
        <v>622.06000000000006</v>
      </c>
      <c r="K84" s="1451">
        <f>K85+K86</f>
        <v>0</v>
      </c>
      <c r="L84" s="1333">
        <f>L85+L86</f>
        <v>0</v>
      </c>
    </row>
    <row r="85" spans="1:12" hidden="1" x14ac:dyDescent="0.2">
      <c r="A85" s="754"/>
      <c r="B85" s="1318" t="s">
        <v>560</v>
      </c>
      <c r="C85" s="1319"/>
      <c r="D85" s="346" t="s">
        <v>448</v>
      </c>
      <c r="E85" s="346" t="s">
        <v>562</v>
      </c>
      <c r="F85" s="346" t="s">
        <v>127</v>
      </c>
      <c r="G85" s="346" t="s">
        <v>5</v>
      </c>
      <c r="H85" s="1451">
        <v>561.29999999999995</v>
      </c>
      <c r="I85" s="1451">
        <v>581.86</v>
      </c>
      <c r="J85" s="1451">
        <v>581.86</v>
      </c>
      <c r="K85" s="1451"/>
      <c r="L85" s="1333"/>
    </row>
    <row r="86" spans="1:12" ht="22.5" hidden="1" x14ac:dyDescent="0.2">
      <c r="A86" s="754"/>
      <c r="B86" s="1318" t="s">
        <v>447</v>
      </c>
      <c r="C86" s="1319"/>
      <c r="D86" s="346" t="s">
        <v>448</v>
      </c>
      <c r="E86" s="346" t="s">
        <v>562</v>
      </c>
      <c r="F86" s="346" t="s">
        <v>127</v>
      </c>
      <c r="G86" s="346" t="s">
        <v>1</v>
      </c>
      <c r="H86" s="1451">
        <v>37.200000000000003</v>
      </c>
      <c r="I86" s="1451">
        <v>40.200000000000003</v>
      </c>
      <c r="J86" s="1451">
        <v>40.200000000000003</v>
      </c>
      <c r="K86" s="1451"/>
      <c r="L86" s="1333"/>
    </row>
    <row r="87" spans="1:12" x14ac:dyDescent="0.2">
      <c r="A87" s="754"/>
      <c r="B87" s="1453" t="s">
        <v>405</v>
      </c>
      <c r="C87" s="1319"/>
      <c r="D87" s="345" t="s">
        <v>480</v>
      </c>
      <c r="E87" s="345" t="s">
        <v>451</v>
      </c>
      <c r="F87" s="346"/>
      <c r="G87" s="346"/>
      <c r="H87" s="1443">
        <f>H88</f>
        <v>640.20000000000005</v>
      </c>
      <c r="I87" s="1443"/>
      <c r="J87" s="1443"/>
      <c r="K87" s="1443">
        <f t="shared" ref="K87:L91" si="9">K88</f>
        <v>662.9</v>
      </c>
      <c r="L87" s="1341">
        <f t="shared" si="9"/>
        <v>0</v>
      </c>
    </row>
    <row r="88" spans="1:12" x14ac:dyDescent="0.2">
      <c r="A88" s="754"/>
      <c r="B88" s="1453" t="s">
        <v>6</v>
      </c>
      <c r="C88" s="1319"/>
      <c r="D88" s="345" t="s">
        <v>480</v>
      </c>
      <c r="E88" s="345" t="s">
        <v>487</v>
      </c>
      <c r="F88" s="346"/>
      <c r="G88" s="346"/>
      <c r="H88" s="1443">
        <f>H89</f>
        <v>640.20000000000005</v>
      </c>
      <c r="I88" s="1443"/>
      <c r="J88" s="1443"/>
      <c r="K88" s="1443">
        <f t="shared" si="9"/>
        <v>662.9</v>
      </c>
      <c r="L88" s="1341">
        <f t="shared" si="9"/>
        <v>0</v>
      </c>
    </row>
    <row r="89" spans="1:12" ht="21" x14ac:dyDescent="0.2">
      <c r="A89" s="754"/>
      <c r="B89" s="686" t="s">
        <v>561</v>
      </c>
      <c r="C89" s="1319"/>
      <c r="D89" s="345" t="s">
        <v>480</v>
      </c>
      <c r="E89" s="345" t="s">
        <v>487</v>
      </c>
      <c r="F89" s="345" t="s">
        <v>89</v>
      </c>
      <c r="G89" s="346"/>
      <c r="H89" s="1443">
        <f>H90</f>
        <v>640.20000000000005</v>
      </c>
      <c r="I89" s="1443"/>
      <c r="J89" s="1443"/>
      <c r="K89" s="1443">
        <f t="shared" si="9"/>
        <v>662.9</v>
      </c>
      <c r="L89" s="1341">
        <f t="shared" si="9"/>
        <v>0</v>
      </c>
    </row>
    <row r="90" spans="1:12" ht="25.5" customHeight="1" x14ac:dyDescent="0.2">
      <c r="A90" s="754"/>
      <c r="B90" s="687" t="s">
        <v>109</v>
      </c>
      <c r="C90" s="1319"/>
      <c r="D90" s="346" t="s">
        <v>480</v>
      </c>
      <c r="E90" s="346" t="s">
        <v>487</v>
      </c>
      <c r="F90" s="346" t="s">
        <v>84</v>
      </c>
      <c r="G90" s="346"/>
      <c r="H90" s="1451">
        <f>H91</f>
        <v>640.20000000000005</v>
      </c>
      <c r="I90" s="1451"/>
      <c r="J90" s="1451"/>
      <c r="K90" s="1451">
        <f t="shared" si="9"/>
        <v>662.9</v>
      </c>
      <c r="L90" s="1333">
        <f t="shared" si="9"/>
        <v>0</v>
      </c>
    </row>
    <row r="91" spans="1:12" ht="26.25" customHeight="1" x14ac:dyDescent="0.2">
      <c r="A91" s="754"/>
      <c r="B91" s="687" t="s">
        <v>109</v>
      </c>
      <c r="C91" s="1319"/>
      <c r="D91" s="346" t="s">
        <v>480</v>
      </c>
      <c r="E91" s="346" t="s">
        <v>487</v>
      </c>
      <c r="F91" s="346" t="s">
        <v>82</v>
      </c>
      <c r="G91" s="346"/>
      <c r="H91" s="1451">
        <f>H92</f>
        <v>640.20000000000005</v>
      </c>
      <c r="I91" s="1451"/>
      <c r="J91" s="1451"/>
      <c r="K91" s="1451">
        <f t="shared" si="9"/>
        <v>662.9</v>
      </c>
      <c r="L91" s="1333">
        <f t="shared" si="9"/>
        <v>0</v>
      </c>
    </row>
    <row r="92" spans="1:12" ht="22.5" x14ac:dyDescent="0.2">
      <c r="A92" s="754"/>
      <c r="B92" s="1346" t="s">
        <v>8</v>
      </c>
      <c r="C92" s="1319"/>
      <c r="D92" s="346" t="s">
        <v>480</v>
      </c>
      <c r="E92" s="346" t="s">
        <v>487</v>
      </c>
      <c r="F92" s="346" t="s">
        <v>2</v>
      </c>
      <c r="G92" s="346"/>
      <c r="H92" s="1451">
        <f>H93+H94</f>
        <v>640.20000000000005</v>
      </c>
      <c r="I92" s="1451"/>
      <c r="J92" s="1451"/>
      <c r="K92" s="1451">
        <f>K93+K94</f>
        <v>662.9</v>
      </c>
      <c r="L92" s="1333">
        <f>L93+L94</f>
        <v>0</v>
      </c>
    </row>
    <row r="93" spans="1:12" x14ac:dyDescent="0.2">
      <c r="A93" s="754"/>
      <c r="B93" s="1318" t="s">
        <v>560</v>
      </c>
      <c r="C93" s="1319"/>
      <c r="D93" s="346" t="s">
        <v>480</v>
      </c>
      <c r="E93" s="346" t="s">
        <v>487</v>
      </c>
      <c r="F93" s="346" t="s">
        <v>2</v>
      </c>
      <c r="G93" s="346" t="s">
        <v>5</v>
      </c>
      <c r="H93" s="1451">
        <v>638.005</v>
      </c>
      <c r="I93" s="1451"/>
      <c r="J93" s="1451"/>
      <c r="K93" s="1451">
        <v>638.4</v>
      </c>
      <c r="L93" s="1333"/>
    </row>
    <row r="94" spans="1:12" ht="22.5" x14ac:dyDescent="0.2">
      <c r="A94" s="754"/>
      <c r="B94" s="1318" t="s">
        <v>447</v>
      </c>
      <c r="C94" s="1319"/>
      <c r="D94" s="346" t="s">
        <v>480</v>
      </c>
      <c r="E94" s="346" t="s">
        <v>487</v>
      </c>
      <c r="F94" s="346" t="s">
        <v>2</v>
      </c>
      <c r="G94" s="346" t="s">
        <v>1</v>
      </c>
      <c r="H94" s="1451">
        <v>2.1949999999999998</v>
      </c>
      <c r="I94" s="1451"/>
      <c r="J94" s="1451"/>
      <c r="K94" s="1451">
        <v>24.5</v>
      </c>
      <c r="L94" s="1333"/>
    </row>
    <row r="95" spans="1:12" x14ac:dyDescent="0.2">
      <c r="A95" s="1315"/>
      <c r="B95" s="1347" t="s">
        <v>400</v>
      </c>
      <c r="C95" s="1313"/>
      <c r="D95" s="345" t="s">
        <v>487</v>
      </c>
      <c r="E95" s="345" t="s">
        <v>451</v>
      </c>
      <c r="F95" s="345"/>
      <c r="G95" s="345"/>
      <c r="H95" s="1443">
        <f>H96</f>
        <v>2376.0160000000001</v>
      </c>
      <c r="I95" s="1443">
        <f>I96</f>
        <v>7939.5500000000011</v>
      </c>
      <c r="J95" s="1443">
        <f>J96</f>
        <v>6036.2</v>
      </c>
      <c r="K95" s="1443">
        <f>K97+K114</f>
        <v>1434.508</v>
      </c>
      <c r="L95" s="1341">
        <f>L97+L114</f>
        <v>1800.508</v>
      </c>
    </row>
    <row r="96" spans="1:12" ht="21" x14ac:dyDescent="0.2">
      <c r="A96" s="754"/>
      <c r="B96" s="686" t="s">
        <v>559</v>
      </c>
      <c r="C96" s="1313"/>
      <c r="D96" s="345" t="s">
        <v>487</v>
      </c>
      <c r="E96" s="345" t="s">
        <v>530</v>
      </c>
      <c r="F96" s="345"/>
      <c r="G96" s="345"/>
      <c r="H96" s="1443">
        <f>H97+H116</f>
        <v>2376.0160000000001</v>
      </c>
      <c r="I96" s="1443">
        <f>I97+I116</f>
        <v>7939.5500000000011</v>
      </c>
      <c r="J96" s="1443">
        <f>J97+J116</f>
        <v>6036.2</v>
      </c>
      <c r="K96" s="1443">
        <f>K97</f>
        <v>836</v>
      </c>
      <c r="L96" s="1341">
        <f>L97</f>
        <v>1202</v>
      </c>
    </row>
    <row r="97" spans="1:12" ht="22.5" x14ac:dyDescent="0.2">
      <c r="A97" s="1315"/>
      <c r="B97" s="1452" t="s">
        <v>904</v>
      </c>
      <c r="C97" s="1348"/>
      <c r="D97" s="346" t="s">
        <v>487</v>
      </c>
      <c r="E97" s="346" t="s">
        <v>530</v>
      </c>
      <c r="F97" s="1448" t="s">
        <v>237</v>
      </c>
      <c r="G97" s="346"/>
      <c r="H97" s="1451">
        <f>H98+H110</f>
        <v>1777.508</v>
      </c>
      <c r="I97" s="1451">
        <f>I98+I110</f>
        <v>7857.2000000000007</v>
      </c>
      <c r="J97" s="1451">
        <f>J98+J110</f>
        <v>5976.2</v>
      </c>
      <c r="K97" s="1451">
        <f>K101+K108+K113</f>
        <v>836</v>
      </c>
      <c r="L97" s="1333">
        <f>L101+L108+L113</f>
        <v>1202</v>
      </c>
    </row>
    <row r="98" spans="1:12" ht="51" customHeight="1" x14ac:dyDescent="0.2">
      <c r="A98" s="1315"/>
      <c r="B98" s="1454" t="s">
        <v>915</v>
      </c>
      <c r="C98" s="1348"/>
      <c r="D98" s="1350" t="s">
        <v>487</v>
      </c>
      <c r="E98" s="1350" t="s">
        <v>530</v>
      </c>
      <c r="F98" s="1455" t="s">
        <v>235</v>
      </c>
      <c r="G98" s="1350"/>
      <c r="H98" s="1451">
        <f>H99+H106</f>
        <v>473</v>
      </c>
      <c r="I98" s="1451">
        <f>I99+I106</f>
        <v>6343.4000000000005</v>
      </c>
      <c r="J98" s="1451">
        <f>J99+J106</f>
        <v>4462.3999999999996</v>
      </c>
      <c r="K98" s="1451">
        <f>K99+K106</f>
        <v>606</v>
      </c>
      <c r="L98" s="1333">
        <f>L99+L106</f>
        <v>606</v>
      </c>
    </row>
    <row r="99" spans="1:12" ht="33.75" x14ac:dyDescent="0.2">
      <c r="A99" s="1315"/>
      <c r="B99" s="1331" t="s">
        <v>233</v>
      </c>
      <c r="C99" s="1348"/>
      <c r="D99" s="1350" t="s">
        <v>487</v>
      </c>
      <c r="E99" s="1350" t="s">
        <v>530</v>
      </c>
      <c r="F99" s="1350" t="s">
        <v>232</v>
      </c>
      <c r="G99" s="1350"/>
      <c r="H99" s="1451">
        <f>H100+H102+H104</f>
        <v>240</v>
      </c>
      <c r="I99" s="1451">
        <f>I100+I102+I104</f>
        <v>4935.1000000000004</v>
      </c>
      <c r="J99" s="1451">
        <f>J100+J102+J104</f>
        <v>3024.1</v>
      </c>
      <c r="K99" s="1451">
        <f>K100+K102+K104</f>
        <v>376</v>
      </c>
      <c r="L99" s="1333">
        <f>L100+L102+L104</f>
        <v>376</v>
      </c>
    </row>
    <row r="100" spans="1:12" ht="22.5" x14ac:dyDescent="0.2">
      <c r="A100" s="1315"/>
      <c r="B100" s="1351" t="s">
        <v>917</v>
      </c>
      <c r="C100" s="1348"/>
      <c r="D100" s="1350" t="s">
        <v>487</v>
      </c>
      <c r="E100" s="1350" t="s">
        <v>530</v>
      </c>
      <c r="F100" s="1350" t="s">
        <v>230</v>
      </c>
      <c r="G100" s="1350"/>
      <c r="H100" s="1451">
        <f>H101</f>
        <v>240</v>
      </c>
      <c r="I100" s="1451">
        <f>I101</f>
        <v>684.5</v>
      </c>
      <c r="J100" s="1451">
        <f>J101</f>
        <v>773.5</v>
      </c>
      <c r="K100" s="1451">
        <f>K101</f>
        <v>376</v>
      </c>
      <c r="L100" s="1333">
        <f>L101</f>
        <v>376</v>
      </c>
    </row>
    <row r="101" spans="1:12" ht="22.5" x14ac:dyDescent="0.2">
      <c r="A101" s="1315"/>
      <c r="B101" s="1318" t="s">
        <v>447</v>
      </c>
      <c r="C101" s="1319"/>
      <c r="D101" s="1350" t="s">
        <v>487</v>
      </c>
      <c r="E101" s="1350" t="s">
        <v>530</v>
      </c>
      <c r="F101" s="1350" t="s">
        <v>230</v>
      </c>
      <c r="G101" s="346" t="s">
        <v>1</v>
      </c>
      <c r="H101" s="1451">
        <v>240</v>
      </c>
      <c r="I101" s="1451">
        <f>4935.1-250.6-4000</f>
        <v>684.5</v>
      </c>
      <c r="J101" s="1451">
        <f>3024.1-250.6-2000</f>
        <v>773.5</v>
      </c>
      <c r="K101" s="1451">
        <v>376</v>
      </c>
      <c r="L101" s="1333">
        <v>376</v>
      </c>
    </row>
    <row r="102" spans="1:12" hidden="1" x14ac:dyDescent="0.2">
      <c r="A102" s="1315"/>
      <c r="B102" s="1352" t="s">
        <v>558</v>
      </c>
      <c r="C102" s="1348"/>
      <c r="D102" s="1350" t="s">
        <v>487</v>
      </c>
      <c r="E102" s="1350" t="s">
        <v>530</v>
      </c>
      <c r="F102" s="1350" t="s">
        <v>557</v>
      </c>
      <c r="G102" s="1350"/>
      <c r="H102" s="1451">
        <f>H103</f>
        <v>0</v>
      </c>
      <c r="I102" s="1451">
        <f>I103</f>
        <v>250.6</v>
      </c>
      <c r="J102" s="1451">
        <f>J103</f>
        <v>250.6</v>
      </c>
      <c r="K102" s="1451">
        <f>K103</f>
        <v>0</v>
      </c>
      <c r="L102" s="1333">
        <f>L103</f>
        <v>0</v>
      </c>
    </row>
    <row r="103" spans="1:12" ht="22.5" hidden="1" x14ac:dyDescent="0.2">
      <c r="A103" s="1315"/>
      <c r="B103" s="1318" t="s">
        <v>447</v>
      </c>
      <c r="C103" s="1319"/>
      <c r="D103" s="1350" t="s">
        <v>487</v>
      </c>
      <c r="E103" s="1350" t="s">
        <v>530</v>
      </c>
      <c r="F103" s="1350" t="s">
        <v>557</v>
      </c>
      <c r="G103" s="346" t="s">
        <v>1</v>
      </c>
      <c r="H103" s="1451"/>
      <c r="I103" s="1451">
        <v>250.6</v>
      </c>
      <c r="J103" s="1451">
        <v>250.6</v>
      </c>
      <c r="K103" s="1451"/>
      <c r="L103" s="1333"/>
    </row>
    <row r="104" spans="1:12" hidden="1" x14ac:dyDescent="0.2">
      <c r="A104" s="1315"/>
      <c r="B104" s="1352" t="s">
        <v>556</v>
      </c>
      <c r="C104" s="1348"/>
      <c r="D104" s="1350" t="s">
        <v>487</v>
      </c>
      <c r="E104" s="1350" t="s">
        <v>530</v>
      </c>
      <c r="F104" s="1350" t="s">
        <v>555</v>
      </c>
      <c r="G104" s="1350"/>
      <c r="H104" s="1451">
        <f>H105</f>
        <v>0</v>
      </c>
      <c r="I104" s="1451">
        <f>I105</f>
        <v>4000</v>
      </c>
      <c r="J104" s="1451">
        <f>J105</f>
        <v>2000</v>
      </c>
      <c r="K104" s="1451">
        <f>K105</f>
        <v>0</v>
      </c>
      <c r="L104" s="1333">
        <f>L105</f>
        <v>0</v>
      </c>
    </row>
    <row r="105" spans="1:12" ht="22.5" hidden="1" x14ac:dyDescent="0.2">
      <c r="A105" s="1315"/>
      <c r="B105" s="1318" t="s">
        <v>447</v>
      </c>
      <c r="C105" s="1319"/>
      <c r="D105" s="1350" t="s">
        <v>487</v>
      </c>
      <c r="E105" s="1350" t="s">
        <v>530</v>
      </c>
      <c r="F105" s="1350" t="s">
        <v>555</v>
      </c>
      <c r="G105" s="346" t="s">
        <v>1</v>
      </c>
      <c r="H105" s="1451"/>
      <c r="I105" s="1451">
        <v>4000</v>
      </c>
      <c r="J105" s="1451">
        <v>2000</v>
      </c>
      <c r="K105" s="1451"/>
      <c r="L105" s="1333"/>
    </row>
    <row r="106" spans="1:12" ht="23.25" customHeight="1" x14ac:dyDescent="0.2">
      <c r="A106" s="1315"/>
      <c r="B106" s="1352" t="s">
        <v>554</v>
      </c>
      <c r="C106" s="1348"/>
      <c r="D106" s="1350" t="s">
        <v>487</v>
      </c>
      <c r="E106" s="1350" t="s">
        <v>530</v>
      </c>
      <c r="F106" s="1350" t="s">
        <v>228</v>
      </c>
      <c r="G106" s="1350"/>
      <c r="H106" s="1451">
        <f>H107</f>
        <v>233</v>
      </c>
      <c r="I106" s="1451">
        <f>I107</f>
        <v>1408.3</v>
      </c>
      <c r="J106" s="1451">
        <f>J107</f>
        <v>1438.3</v>
      </c>
      <c r="K106" s="1451">
        <f>K107</f>
        <v>230</v>
      </c>
      <c r="L106" s="1333">
        <f>L107</f>
        <v>230</v>
      </c>
    </row>
    <row r="107" spans="1:12" ht="26.25" customHeight="1" x14ac:dyDescent="0.2">
      <c r="A107" s="1315"/>
      <c r="B107" s="1321" t="s">
        <v>553</v>
      </c>
      <c r="C107" s="1322"/>
      <c r="D107" s="346" t="s">
        <v>487</v>
      </c>
      <c r="E107" s="346" t="s">
        <v>530</v>
      </c>
      <c r="F107" s="1350" t="s">
        <v>226</v>
      </c>
      <c r="G107" s="1350"/>
      <c r="H107" s="1451">
        <f>H108+H109</f>
        <v>233</v>
      </c>
      <c r="I107" s="1451">
        <f>I108+I109</f>
        <v>1408.3</v>
      </c>
      <c r="J107" s="1451">
        <f>J108+J109</f>
        <v>1438.3</v>
      </c>
      <c r="K107" s="1451">
        <f>K108+K109</f>
        <v>230</v>
      </c>
      <c r="L107" s="1333">
        <f>L108+L109</f>
        <v>230</v>
      </c>
    </row>
    <row r="108" spans="1:12" ht="22.5" x14ac:dyDescent="0.2">
      <c r="A108" s="1315"/>
      <c r="B108" s="1318" t="s">
        <v>447</v>
      </c>
      <c r="C108" s="1319"/>
      <c r="D108" s="346" t="s">
        <v>487</v>
      </c>
      <c r="E108" s="346" t="s">
        <v>530</v>
      </c>
      <c r="F108" s="1350" t="s">
        <v>226</v>
      </c>
      <c r="G108" s="1350">
        <v>240</v>
      </c>
      <c r="H108" s="1451">
        <v>233</v>
      </c>
      <c r="I108" s="1451">
        <f>1721.5-313.2</f>
        <v>1408.3</v>
      </c>
      <c r="J108" s="1451">
        <f>1751.5-313.2</f>
        <v>1438.3</v>
      </c>
      <c r="K108" s="1451">
        <v>230</v>
      </c>
      <c r="L108" s="1333">
        <v>230</v>
      </c>
    </row>
    <row r="109" spans="1:12" ht="22.5" hidden="1" x14ac:dyDescent="0.2">
      <c r="A109" s="1315"/>
      <c r="B109" s="1319" t="s">
        <v>552</v>
      </c>
      <c r="C109" s="1319"/>
      <c r="D109" s="346" t="s">
        <v>487</v>
      </c>
      <c r="E109" s="346" t="s">
        <v>530</v>
      </c>
      <c r="F109" s="1350" t="s">
        <v>226</v>
      </c>
      <c r="G109" s="1350" t="s">
        <v>551</v>
      </c>
      <c r="H109" s="1451"/>
      <c r="I109" s="1451"/>
      <c r="J109" s="1451"/>
      <c r="K109" s="1451"/>
      <c r="L109" s="1333"/>
    </row>
    <row r="110" spans="1:12" ht="22.5" customHeight="1" x14ac:dyDescent="0.2">
      <c r="A110" s="1315"/>
      <c r="B110" s="1352" t="s">
        <v>550</v>
      </c>
      <c r="C110" s="1348"/>
      <c r="D110" s="1350" t="s">
        <v>487</v>
      </c>
      <c r="E110" s="1350" t="s">
        <v>530</v>
      </c>
      <c r="F110" s="1350" t="s">
        <v>224</v>
      </c>
      <c r="G110" s="1350"/>
      <c r="H110" s="1451">
        <f>H111</f>
        <v>1304.508</v>
      </c>
      <c r="I110" s="1451">
        <f>I111</f>
        <v>1513.8000000000002</v>
      </c>
      <c r="J110" s="1451">
        <f>J111</f>
        <v>1513.8000000000002</v>
      </c>
      <c r="K110" s="1451">
        <f>K111</f>
        <v>230</v>
      </c>
      <c r="L110" s="1333">
        <f>L111</f>
        <v>596</v>
      </c>
    </row>
    <row r="111" spans="1:12" ht="22.5" x14ac:dyDescent="0.2">
      <c r="A111" s="1315"/>
      <c r="B111" s="1352" t="s">
        <v>549</v>
      </c>
      <c r="C111" s="1348"/>
      <c r="D111" s="1350" t="s">
        <v>487</v>
      </c>
      <c r="E111" s="1350" t="s">
        <v>530</v>
      </c>
      <c r="F111" s="1350" t="s">
        <v>222</v>
      </c>
      <c r="G111" s="1350"/>
      <c r="H111" s="1451">
        <f>H112+H114</f>
        <v>1304.508</v>
      </c>
      <c r="I111" s="1451">
        <f>I112+I114</f>
        <v>1513.8000000000002</v>
      </c>
      <c r="J111" s="1451">
        <f>J112+J114</f>
        <v>1513.8000000000002</v>
      </c>
      <c r="K111" s="1451">
        <f>K112</f>
        <v>230</v>
      </c>
      <c r="L111" s="1333">
        <f>L112</f>
        <v>596</v>
      </c>
    </row>
    <row r="112" spans="1:12" ht="29.25" customHeight="1" x14ac:dyDescent="0.2">
      <c r="A112" s="1315"/>
      <c r="B112" s="308" t="s">
        <v>221</v>
      </c>
      <c r="C112" s="1322"/>
      <c r="D112" s="1350" t="s">
        <v>487</v>
      </c>
      <c r="E112" s="1350" t="s">
        <v>530</v>
      </c>
      <c r="F112" s="1350" t="s">
        <v>217</v>
      </c>
      <c r="G112" s="1350"/>
      <c r="H112" s="1451">
        <f>H113</f>
        <v>706</v>
      </c>
      <c r="I112" s="1451">
        <f>I113</f>
        <v>365.4</v>
      </c>
      <c r="J112" s="1451">
        <f>J113</f>
        <v>365.4</v>
      </c>
      <c r="K112" s="1451">
        <f>K113</f>
        <v>230</v>
      </c>
      <c r="L112" s="1333">
        <f>L113</f>
        <v>596</v>
      </c>
    </row>
    <row r="113" spans="1:12" ht="22.5" x14ac:dyDescent="0.2">
      <c r="A113" s="1315"/>
      <c r="B113" s="1318" t="s">
        <v>447</v>
      </c>
      <c r="C113" s="1319"/>
      <c r="D113" s="1350" t="s">
        <v>487</v>
      </c>
      <c r="E113" s="1350" t="s">
        <v>530</v>
      </c>
      <c r="F113" s="1350" t="s">
        <v>217</v>
      </c>
      <c r="G113" s="346" t="s">
        <v>1</v>
      </c>
      <c r="H113" s="1451">
        <v>706</v>
      </c>
      <c r="I113" s="1451">
        <v>365.4</v>
      </c>
      <c r="J113" s="1451">
        <v>365.4</v>
      </c>
      <c r="K113" s="1451">
        <v>230</v>
      </c>
      <c r="L113" s="1333">
        <v>596</v>
      </c>
    </row>
    <row r="114" spans="1:12" ht="38.25" x14ac:dyDescent="0.2">
      <c r="A114" s="1315"/>
      <c r="B114" s="681" t="s">
        <v>822</v>
      </c>
      <c r="C114" s="1322"/>
      <c r="D114" s="1350" t="s">
        <v>487</v>
      </c>
      <c r="E114" s="1350" t="s">
        <v>821</v>
      </c>
      <c r="F114" s="1350" t="s">
        <v>157</v>
      </c>
      <c r="G114" s="1350"/>
      <c r="H114" s="1451">
        <v>598.50800000000004</v>
      </c>
      <c r="I114" s="1451">
        <f>I115</f>
        <v>1148.4000000000001</v>
      </c>
      <c r="J114" s="1451">
        <f>J115</f>
        <v>1148.4000000000001</v>
      </c>
      <c r="K114" s="1451">
        <f>K115</f>
        <v>598.50800000000004</v>
      </c>
      <c r="L114" s="1333">
        <f>L115</f>
        <v>598.50800000000004</v>
      </c>
    </row>
    <row r="115" spans="1:12" ht="24.75" customHeight="1" x14ac:dyDescent="0.2">
      <c r="A115" s="1315"/>
      <c r="B115" s="1490" t="s">
        <v>567</v>
      </c>
      <c r="C115" s="1319"/>
      <c r="D115" s="1350" t="s">
        <v>487</v>
      </c>
      <c r="E115" s="1350" t="s">
        <v>821</v>
      </c>
      <c r="F115" s="1350" t="s">
        <v>155</v>
      </c>
      <c r="G115" s="346"/>
      <c r="H115" s="1451">
        <v>598.50800000000004</v>
      </c>
      <c r="I115" s="1451">
        <v>1148.4000000000001</v>
      </c>
      <c r="J115" s="1451">
        <v>1148.4000000000001</v>
      </c>
      <c r="K115" s="1451">
        <f>K116</f>
        <v>598.50800000000004</v>
      </c>
      <c r="L115" s="1333">
        <f>L116</f>
        <v>598.50800000000004</v>
      </c>
    </row>
    <row r="116" spans="1:12" ht="23.25" customHeight="1" x14ac:dyDescent="0.2">
      <c r="A116" s="1315"/>
      <c r="B116" s="1352" t="s">
        <v>109</v>
      </c>
      <c r="C116" s="1355"/>
      <c r="D116" s="346" t="s">
        <v>487</v>
      </c>
      <c r="E116" s="346" t="s">
        <v>821</v>
      </c>
      <c r="F116" s="346" t="s">
        <v>154</v>
      </c>
      <c r="G116" s="346"/>
      <c r="H116" s="1451">
        <v>598.50800000000004</v>
      </c>
      <c r="I116" s="1451">
        <f t="shared" ref="I116:J118" si="10">I117</f>
        <v>82.35</v>
      </c>
      <c r="J116" s="1451">
        <f t="shared" si="10"/>
        <v>60</v>
      </c>
      <c r="K116" s="1451">
        <f>K117</f>
        <v>598.50800000000004</v>
      </c>
      <c r="L116" s="1333">
        <f>L117</f>
        <v>598.50800000000004</v>
      </c>
    </row>
    <row r="117" spans="1:12" ht="33.75" x14ac:dyDescent="0.2">
      <c r="A117" s="1315"/>
      <c r="B117" s="1352" t="s">
        <v>823</v>
      </c>
      <c r="C117" s="1355"/>
      <c r="D117" s="346" t="s">
        <v>487</v>
      </c>
      <c r="E117" s="346" t="s">
        <v>821</v>
      </c>
      <c r="F117" s="346" t="s">
        <v>127</v>
      </c>
      <c r="G117" s="346"/>
      <c r="H117" s="1451">
        <v>598.50800000000004</v>
      </c>
      <c r="I117" s="1451">
        <f t="shared" si="10"/>
        <v>82.35</v>
      </c>
      <c r="J117" s="1451">
        <f t="shared" si="10"/>
        <v>60</v>
      </c>
      <c r="K117" s="1451">
        <f>K118+K119</f>
        <v>598.50800000000004</v>
      </c>
      <c r="L117" s="1333">
        <f>L119+L118</f>
        <v>598.50800000000004</v>
      </c>
    </row>
    <row r="118" spans="1:12" ht="21.75" customHeight="1" x14ac:dyDescent="0.2">
      <c r="A118" s="754"/>
      <c r="B118" s="687" t="s">
        <v>560</v>
      </c>
      <c r="C118" s="1356"/>
      <c r="D118" s="1350" t="s">
        <v>487</v>
      </c>
      <c r="E118" s="1350" t="s">
        <v>821</v>
      </c>
      <c r="F118" s="1350" t="s">
        <v>127</v>
      </c>
      <c r="G118" s="1350" t="s">
        <v>5</v>
      </c>
      <c r="H118" s="1451">
        <v>561.30799999999999</v>
      </c>
      <c r="I118" s="1451">
        <f t="shared" si="10"/>
        <v>82.35</v>
      </c>
      <c r="J118" s="1451">
        <f t="shared" si="10"/>
        <v>60</v>
      </c>
      <c r="K118" s="1451">
        <f>561.3+0.008</f>
        <v>561.30799999999999</v>
      </c>
      <c r="L118" s="1333">
        <f>561.3+0.008</f>
        <v>561.30799999999999</v>
      </c>
    </row>
    <row r="119" spans="1:12" ht="22.5" x14ac:dyDescent="0.2">
      <c r="A119" s="1315"/>
      <c r="B119" s="1318" t="s">
        <v>447</v>
      </c>
      <c r="C119" s="1319"/>
      <c r="D119" s="1350" t="s">
        <v>487</v>
      </c>
      <c r="E119" s="1350" t="s">
        <v>821</v>
      </c>
      <c r="F119" s="1350" t="s">
        <v>127</v>
      </c>
      <c r="G119" s="346" t="s">
        <v>1</v>
      </c>
      <c r="H119" s="1451">
        <v>37.200000000000003</v>
      </c>
      <c r="I119" s="1451">
        <v>82.35</v>
      </c>
      <c r="J119" s="1451">
        <v>60</v>
      </c>
      <c r="K119" s="1451">
        <v>37.200000000000003</v>
      </c>
      <c r="L119" s="1333">
        <v>37.200000000000003</v>
      </c>
    </row>
    <row r="120" spans="1:12" x14ac:dyDescent="0.2">
      <c r="A120" s="1315"/>
      <c r="B120" s="1357" t="s">
        <v>389</v>
      </c>
      <c r="C120" s="1358"/>
      <c r="D120" s="1359" t="s">
        <v>445</v>
      </c>
      <c r="E120" s="1359" t="s">
        <v>451</v>
      </c>
      <c r="F120" s="1359"/>
      <c r="G120" s="1359"/>
      <c r="H120" s="1456">
        <f>H121+H154</f>
        <v>8371.94</v>
      </c>
      <c r="I120" s="1456">
        <f>I121+I154</f>
        <v>26103</v>
      </c>
      <c r="J120" s="1456">
        <f>J121+J154</f>
        <v>25237</v>
      </c>
      <c r="K120" s="1456">
        <f>K121+K154</f>
        <v>9743.2999999999993</v>
      </c>
      <c r="L120" s="1457">
        <f>L121+L154</f>
        <v>10424.700000000001</v>
      </c>
    </row>
    <row r="121" spans="1:12" x14ac:dyDescent="0.2">
      <c r="A121" s="1458"/>
      <c r="B121" s="1357" t="s">
        <v>60</v>
      </c>
      <c r="C121" s="1359"/>
      <c r="D121" s="1359" t="s">
        <v>445</v>
      </c>
      <c r="E121" s="1359" t="s">
        <v>530</v>
      </c>
      <c r="F121" s="1359"/>
      <c r="G121" s="1359"/>
      <c r="H121" s="1456">
        <f>H122</f>
        <v>6230</v>
      </c>
      <c r="I121" s="1456">
        <f>I122+I137+I149</f>
        <v>23603</v>
      </c>
      <c r="J121" s="1456">
        <f>J122+J137+J149</f>
        <v>23923</v>
      </c>
      <c r="K121" s="1456">
        <f>K122</f>
        <v>6170</v>
      </c>
      <c r="L121" s="1457">
        <f>L122</f>
        <v>6540.2</v>
      </c>
    </row>
    <row r="122" spans="1:12" ht="33.75" x14ac:dyDescent="0.2">
      <c r="A122" s="1315"/>
      <c r="B122" s="1452" t="s">
        <v>216</v>
      </c>
      <c r="C122" s="346"/>
      <c r="D122" s="346" t="s">
        <v>445</v>
      </c>
      <c r="E122" s="346" t="s">
        <v>530</v>
      </c>
      <c r="F122" s="346" t="s">
        <v>215</v>
      </c>
      <c r="G122" s="346"/>
      <c r="H122" s="1451">
        <f>H123+H131</f>
        <v>6230</v>
      </c>
      <c r="I122" s="1451">
        <f t="shared" ref="I122:J124" si="11">I123</f>
        <v>653</v>
      </c>
      <c r="J122" s="1451">
        <f t="shared" si="11"/>
        <v>653</v>
      </c>
      <c r="K122" s="1451">
        <f>K131</f>
        <v>6170</v>
      </c>
      <c r="L122" s="1333">
        <f>L131</f>
        <v>6540.2</v>
      </c>
    </row>
    <row r="123" spans="1:12" ht="22.5" hidden="1" x14ac:dyDescent="0.2">
      <c r="A123" s="1315"/>
      <c r="B123" s="1452" t="s">
        <v>214</v>
      </c>
      <c r="C123" s="1350"/>
      <c r="D123" s="1350" t="s">
        <v>445</v>
      </c>
      <c r="E123" s="1350" t="s">
        <v>530</v>
      </c>
      <c r="F123" s="346" t="s">
        <v>213</v>
      </c>
      <c r="G123" s="1350"/>
      <c r="H123" s="1451">
        <f>H124</f>
        <v>3125.5</v>
      </c>
      <c r="I123" s="1451">
        <f t="shared" si="11"/>
        <v>653</v>
      </c>
      <c r="J123" s="1451">
        <f t="shared" si="11"/>
        <v>653</v>
      </c>
      <c r="K123" s="1451"/>
      <c r="L123" s="1333"/>
    </row>
    <row r="124" spans="1:12" ht="45" hidden="1" x14ac:dyDescent="0.2">
      <c r="A124" s="1315"/>
      <c r="B124" s="1331" t="s">
        <v>212</v>
      </c>
      <c r="C124" s="1350"/>
      <c r="D124" s="1350" t="s">
        <v>445</v>
      </c>
      <c r="E124" s="1350" t="s">
        <v>530</v>
      </c>
      <c r="F124" s="1350" t="s">
        <v>211</v>
      </c>
      <c r="G124" s="1350"/>
      <c r="H124" s="1451">
        <f>H125+H127+H130</f>
        <v>3125.5</v>
      </c>
      <c r="I124" s="1451">
        <f t="shared" si="11"/>
        <v>653</v>
      </c>
      <c r="J124" s="1451">
        <f t="shared" si="11"/>
        <v>653</v>
      </c>
      <c r="K124" s="1451">
        <f>K125+K127+K130</f>
        <v>0</v>
      </c>
      <c r="L124" s="1333">
        <f>L125+L127+L130</f>
        <v>0</v>
      </c>
    </row>
    <row r="125" spans="1:12" hidden="1" x14ac:dyDescent="0.2">
      <c r="A125" s="1315"/>
      <c r="B125" s="308" t="s">
        <v>198</v>
      </c>
      <c r="C125" s="1350"/>
      <c r="D125" s="1350" t="s">
        <v>445</v>
      </c>
      <c r="E125" s="1350" t="s">
        <v>530</v>
      </c>
      <c r="F125" s="1350" t="s">
        <v>210</v>
      </c>
      <c r="G125" s="346"/>
      <c r="H125" s="1451">
        <f>H126</f>
        <v>2530</v>
      </c>
      <c r="I125" s="1451">
        <v>653</v>
      </c>
      <c r="J125" s="1451">
        <v>653</v>
      </c>
      <c r="K125" s="1451">
        <f>K126</f>
        <v>0</v>
      </c>
      <c r="L125" s="1333">
        <f>L126</f>
        <v>0</v>
      </c>
    </row>
    <row r="126" spans="1:12" ht="22.5" hidden="1" x14ac:dyDescent="0.2">
      <c r="A126" s="1315"/>
      <c r="B126" s="1318" t="s">
        <v>447</v>
      </c>
      <c r="C126" s="1350"/>
      <c r="D126" s="1350" t="s">
        <v>445</v>
      </c>
      <c r="E126" s="1350" t="s">
        <v>530</v>
      </c>
      <c r="F126" s="1350" t="s">
        <v>210</v>
      </c>
      <c r="G126" s="346" t="s">
        <v>1</v>
      </c>
      <c r="H126" s="1451">
        <v>2530</v>
      </c>
      <c r="I126" s="1451"/>
      <c r="J126" s="1451"/>
      <c r="K126" s="1451"/>
      <c r="L126" s="1333"/>
    </row>
    <row r="127" spans="1:12" ht="22.5" hidden="1" x14ac:dyDescent="0.2">
      <c r="A127" s="1315"/>
      <c r="B127" s="1331" t="s">
        <v>209</v>
      </c>
      <c r="C127" s="1350"/>
      <c r="D127" s="1350" t="s">
        <v>445</v>
      </c>
      <c r="E127" s="1350" t="s">
        <v>530</v>
      </c>
      <c r="F127" s="1350" t="s">
        <v>206</v>
      </c>
      <c r="G127" s="346"/>
      <c r="H127" s="1451">
        <f>H128</f>
        <v>100</v>
      </c>
      <c r="I127" s="1451"/>
      <c r="J127" s="1451"/>
      <c r="K127" s="1451">
        <f>K128</f>
        <v>0</v>
      </c>
      <c r="L127" s="1333">
        <f>L128</f>
        <v>0</v>
      </c>
    </row>
    <row r="128" spans="1:12" ht="22.5" hidden="1" x14ac:dyDescent="0.2">
      <c r="A128" s="1315"/>
      <c r="B128" s="1318" t="s">
        <v>447</v>
      </c>
      <c r="C128" s="1350"/>
      <c r="D128" s="1350" t="s">
        <v>445</v>
      </c>
      <c r="E128" s="1350" t="s">
        <v>530</v>
      </c>
      <c r="F128" s="1350" t="s">
        <v>206</v>
      </c>
      <c r="G128" s="346" t="s">
        <v>1</v>
      </c>
      <c r="H128" s="1451">
        <v>100</v>
      </c>
      <c r="I128" s="1451"/>
      <c r="J128" s="1451"/>
      <c r="K128" s="1451"/>
      <c r="L128" s="1333"/>
    </row>
    <row r="129" spans="1:12" ht="25.5" hidden="1" x14ac:dyDescent="0.2">
      <c r="A129" s="1315"/>
      <c r="B129" s="307" t="s">
        <v>203</v>
      </c>
      <c r="C129" s="1350"/>
      <c r="D129" s="1350" t="s">
        <v>445</v>
      </c>
      <c r="E129" s="1350" t="s">
        <v>530</v>
      </c>
      <c r="F129" s="1350" t="s">
        <v>202</v>
      </c>
      <c r="G129" s="346"/>
      <c r="H129" s="1451">
        <f>H130</f>
        <v>495.5</v>
      </c>
      <c r="I129" s="1451"/>
      <c r="J129" s="1451"/>
      <c r="K129" s="1451">
        <f>K130</f>
        <v>0</v>
      </c>
      <c r="L129" s="1333">
        <f>L130</f>
        <v>0</v>
      </c>
    </row>
    <row r="130" spans="1:12" ht="22.5" hidden="1" x14ac:dyDescent="0.2">
      <c r="A130" s="1315"/>
      <c r="B130" s="1318" t="s">
        <v>447</v>
      </c>
      <c r="C130" s="1350"/>
      <c r="D130" s="1350" t="s">
        <v>445</v>
      </c>
      <c r="E130" s="1350" t="s">
        <v>530</v>
      </c>
      <c r="F130" s="1350" t="s">
        <v>202</v>
      </c>
      <c r="G130" s="346" t="s">
        <v>1</v>
      </c>
      <c r="H130" s="1451">
        <v>495.5</v>
      </c>
      <c r="I130" s="1451"/>
      <c r="J130" s="1451"/>
      <c r="K130" s="1451"/>
      <c r="L130" s="1333"/>
    </row>
    <row r="131" spans="1:12" ht="33.75" x14ac:dyDescent="0.2">
      <c r="A131" s="1315"/>
      <c r="B131" s="1452" t="s">
        <v>826</v>
      </c>
      <c r="C131" s="1350"/>
      <c r="D131" s="1350" t="s">
        <v>445</v>
      </c>
      <c r="E131" s="1350" t="s">
        <v>530</v>
      </c>
      <c r="F131" s="346" t="s">
        <v>201</v>
      </c>
      <c r="G131" s="346"/>
      <c r="H131" s="1451">
        <f>H132</f>
        <v>3104.5</v>
      </c>
      <c r="I131" s="1451"/>
      <c r="J131" s="1451"/>
      <c r="K131" s="1451">
        <f>K132</f>
        <v>6170</v>
      </c>
      <c r="L131" s="1333">
        <f>L132</f>
        <v>6540.2</v>
      </c>
    </row>
    <row r="132" spans="1:12" ht="22.5" x14ac:dyDescent="0.2">
      <c r="A132" s="1315"/>
      <c r="B132" s="1331" t="s">
        <v>200</v>
      </c>
      <c r="C132" s="1350"/>
      <c r="D132" s="1350" t="s">
        <v>445</v>
      </c>
      <c r="E132" s="1350" t="s">
        <v>530</v>
      </c>
      <c r="F132" s="1350" t="s">
        <v>199</v>
      </c>
      <c r="G132" s="346"/>
      <c r="H132" s="1451">
        <f>H133+H135</f>
        <v>3104.5</v>
      </c>
      <c r="I132" s="1451"/>
      <c r="J132" s="1451"/>
      <c r="K132" s="1451">
        <f>K133+K135</f>
        <v>6170</v>
      </c>
      <c r="L132" s="1333">
        <f>L133+L135</f>
        <v>6540.2</v>
      </c>
    </row>
    <row r="133" spans="1:12" ht="22.5" customHeight="1" x14ac:dyDescent="0.2">
      <c r="A133" s="1315"/>
      <c r="B133" s="1331" t="s">
        <v>918</v>
      </c>
      <c r="C133" s="1350"/>
      <c r="D133" s="1350" t="s">
        <v>445</v>
      </c>
      <c r="E133" s="1350" t="s">
        <v>530</v>
      </c>
      <c r="F133" s="1350" t="s">
        <v>197</v>
      </c>
      <c r="G133" s="346"/>
      <c r="H133" s="1451">
        <f>H134</f>
        <v>2704.5</v>
      </c>
      <c r="I133" s="1451"/>
      <c r="J133" s="1451"/>
      <c r="K133" s="1451">
        <f>K134</f>
        <v>1970</v>
      </c>
      <c r="L133" s="1333">
        <f>L134</f>
        <v>2140.1999999999998</v>
      </c>
    </row>
    <row r="134" spans="1:12" ht="22.5" x14ac:dyDescent="0.2">
      <c r="A134" s="1315"/>
      <c r="B134" s="1318" t="s">
        <v>447</v>
      </c>
      <c r="C134" s="1350"/>
      <c r="D134" s="1350" t="s">
        <v>445</v>
      </c>
      <c r="E134" s="1350" t="s">
        <v>530</v>
      </c>
      <c r="F134" s="1350" t="s">
        <v>197</v>
      </c>
      <c r="G134" s="346" t="s">
        <v>1</v>
      </c>
      <c r="H134" s="1451">
        <v>2704.5</v>
      </c>
      <c r="I134" s="1451"/>
      <c r="J134" s="1451"/>
      <c r="K134" s="1451">
        <v>1970</v>
      </c>
      <c r="L134" s="1333">
        <v>2140.1999999999998</v>
      </c>
    </row>
    <row r="135" spans="1:12" ht="22.5" x14ac:dyDescent="0.2">
      <c r="A135" s="1315"/>
      <c r="B135" s="1331" t="s">
        <v>196</v>
      </c>
      <c r="C135" s="1350"/>
      <c r="D135" s="1350" t="s">
        <v>445</v>
      </c>
      <c r="E135" s="1350" t="s">
        <v>530</v>
      </c>
      <c r="F135" s="1350" t="s">
        <v>195</v>
      </c>
      <c r="G135" s="346"/>
      <c r="H135" s="1451">
        <f>H136</f>
        <v>400</v>
      </c>
      <c r="I135" s="1451"/>
      <c r="J135" s="1451"/>
      <c r="K135" s="1451">
        <f>K136</f>
        <v>4200</v>
      </c>
      <c r="L135" s="1333">
        <f>L136</f>
        <v>4400</v>
      </c>
    </row>
    <row r="136" spans="1:12" ht="22.5" x14ac:dyDescent="0.2">
      <c r="A136" s="1315"/>
      <c r="B136" s="1318" t="s">
        <v>447</v>
      </c>
      <c r="C136" s="1350"/>
      <c r="D136" s="1350" t="s">
        <v>445</v>
      </c>
      <c r="E136" s="1350" t="s">
        <v>530</v>
      </c>
      <c r="F136" s="1350" t="s">
        <v>195</v>
      </c>
      <c r="G136" s="346" t="s">
        <v>1</v>
      </c>
      <c r="H136" s="1451">
        <v>400</v>
      </c>
      <c r="I136" s="1451"/>
      <c r="J136" s="1451"/>
      <c r="K136" s="1451">
        <v>4200</v>
      </c>
      <c r="L136" s="1333">
        <v>4400</v>
      </c>
    </row>
    <row r="137" spans="1:12" ht="31.5" hidden="1" x14ac:dyDescent="0.2">
      <c r="A137" s="754"/>
      <c r="B137" s="1361" t="s">
        <v>548</v>
      </c>
      <c r="C137" s="345"/>
      <c r="D137" s="345" t="s">
        <v>445</v>
      </c>
      <c r="E137" s="345" t="s">
        <v>530</v>
      </c>
      <c r="F137" s="345" t="s">
        <v>547</v>
      </c>
      <c r="G137" s="345"/>
      <c r="H137" s="1443">
        <f>H138</f>
        <v>0</v>
      </c>
      <c r="I137" s="1443">
        <f>I138</f>
        <v>22950</v>
      </c>
      <c r="J137" s="1443">
        <f>J138</f>
        <v>23270</v>
      </c>
      <c r="K137" s="1443">
        <f>K138</f>
        <v>0</v>
      </c>
      <c r="L137" s="1341">
        <f>L138</f>
        <v>0</v>
      </c>
    </row>
    <row r="138" spans="1:12" ht="22.5" hidden="1" x14ac:dyDescent="0.2">
      <c r="A138" s="1315"/>
      <c r="B138" s="1352" t="s">
        <v>546</v>
      </c>
      <c r="C138" s="1350"/>
      <c r="D138" s="1350" t="s">
        <v>445</v>
      </c>
      <c r="E138" s="1350" t="s">
        <v>530</v>
      </c>
      <c r="F138" s="1350" t="s">
        <v>545</v>
      </c>
      <c r="G138" s="1350"/>
      <c r="H138" s="1451">
        <f>H139+H142</f>
        <v>0</v>
      </c>
      <c r="I138" s="1451">
        <f>I139+I142</f>
        <v>22950</v>
      </c>
      <c r="J138" s="1451">
        <f>J139+J142</f>
        <v>23270</v>
      </c>
      <c r="K138" s="1451">
        <f>K139+K142</f>
        <v>0</v>
      </c>
      <c r="L138" s="1333">
        <f>L139+L142</f>
        <v>0</v>
      </c>
    </row>
    <row r="139" spans="1:12" ht="33.75" hidden="1" x14ac:dyDescent="0.2">
      <c r="A139" s="1315"/>
      <c r="B139" s="1352" t="s">
        <v>544</v>
      </c>
      <c r="C139" s="1350"/>
      <c r="D139" s="1350" t="s">
        <v>445</v>
      </c>
      <c r="E139" s="1350" t="s">
        <v>530</v>
      </c>
      <c r="F139" s="1350" t="s">
        <v>543</v>
      </c>
      <c r="G139" s="1350"/>
      <c r="H139" s="1451">
        <f t="shared" ref="H139:L140" si="12">H140</f>
        <v>0</v>
      </c>
      <c r="I139" s="1451">
        <f t="shared" si="12"/>
        <v>0</v>
      </c>
      <c r="J139" s="1451">
        <f t="shared" si="12"/>
        <v>0</v>
      </c>
      <c r="K139" s="1451">
        <f t="shared" si="12"/>
        <v>0</v>
      </c>
      <c r="L139" s="1333">
        <f t="shared" si="12"/>
        <v>0</v>
      </c>
    </row>
    <row r="140" spans="1:12" ht="33.75" hidden="1" x14ac:dyDescent="0.2">
      <c r="A140" s="1315"/>
      <c r="B140" s="687" t="s">
        <v>542</v>
      </c>
      <c r="C140" s="1350"/>
      <c r="D140" s="1350" t="s">
        <v>445</v>
      </c>
      <c r="E140" s="1350" t="s">
        <v>530</v>
      </c>
      <c r="F140" s="1350" t="s">
        <v>541</v>
      </c>
      <c r="G140" s="1350"/>
      <c r="H140" s="1451">
        <f t="shared" si="12"/>
        <v>0</v>
      </c>
      <c r="I140" s="1451">
        <f t="shared" si="12"/>
        <v>0</v>
      </c>
      <c r="J140" s="1451">
        <f t="shared" si="12"/>
        <v>0</v>
      </c>
      <c r="K140" s="1451">
        <f t="shared" si="12"/>
        <v>0</v>
      </c>
      <c r="L140" s="1333">
        <f t="shared" si="12"/>
        <v>0</v>
      </c>
    </row>
    <row r="141" spans="1:12" hidden="1" x14ac:dyDescent="0.2">
      <c r="A141" s="1315"/>
      <c r="B141" s="1318" t="s">
        <v>473</v>
      </c>
      <c r="C141" s="1350"/>
      <c r="D141" s="1350" t="s">
        <v>445</v>
      </c>
      <c r="E141" s="1350" t="s">
        <v>530</v>
      </c>
      <c r="F141" s="1350" t="s">
        <v>541</v>
      </c>
      <c r="G141" s="346" t="s">
        <v>26</v>
      </c>
      <c r="H141" s="1451">
        <v>0</v>
      </c>
      <c r="I141" s="1451">
        <v>0</v>
      </c>
      <c r="J141" s="1451">
        <v>0</v>
      </c>
      <c r="K141" s="1451">
        <v>0</v>
      </c>
      <c r="L141" s="1333">
        <v>0</v>
      </c>
    </row>
    <row r="142" spans="1:12" ht="45" hidden="1" x14ac:dyDescent="0.2">
      <c r="A142" s="1315"/>
      <c r="B142" s="1352" t="s">
        <v>540</v>
      </c>
      <c r="C142" s="1350"/>
      <c r="D142" s="1350" t="s">
        <v>539</v>
      </c>
      <c r="E142" s="1350" t="s">
        <v>530</v>
      </c>
      <c r="F142" s="1350" t="s">
        <v>538</v>
      </c>
      <c r="G142" s="1350"/>
      <c r="H142" s="1451">
        <f>H143+H145+H147</f>
        <v>0</v>
      </c>
      <c r="I142" s="1451">
        <f>I143+I145+I147</f>
        <v>22950</v>
      </c>
      <c r="J142" s="1451">
        <f>J143+J145+J147</f>
        <v>23270</v>
      </c>
      <c r="K142" s="1451">
        <f>K143+K145+K147</f>
        <v>0</v>
      </c>
      <c r="L142" s="1333">
        <f>L143+L145+L147</f>
        <v>0</v>
      </c>
    </row>
    <row r="143" spans="1:12" ht="22.5" hidden="1" x14ac:dyDescent="0.2">
      <c r="A143" s="1315"/>
      <c r="B143" s="687" t="s">
        <v>537</v>
      </c>
      <c r="C143" s="1350"/>
      <c r="D143" s="1350" t="s">
        <v>445</v>
      </c>
      <c r="E143" s="1350" t="s">
        <v>530</v>
      </c>
      <c r="F143" s="1350" t="s">
        <v>536</v>
      </c>
      <c r="G143" s="1350"/>
      <c r="H143" s="1451">
        <f>H144</f>
        <v>0</v>
      </c>
      <c r="I143" s="1451">
        <f>I144</f>
        <v>2750</v>
      </c>
      <c r="J143" s="1451">
        <f>J144</f>
        <v>3070</v>
      </c>
      <c r="K143" s="1451">
        <f>K144</f>
        <v>0</v>
      </c>
      <c r="L143" s="1333">
        <f>L144</f>
        <v>0</v>
      </c>
    </row>
    <row r="144" spans="1:12" ht="22.5" hidden="1" x14ac:dyDescent="0.2">
      <c r="A144" s="1315"/>
      <c r="B144" s="1318" t="s">
        <v>447</v>
      </c>
      <c r="C144" s="1350"/>
      <c r="D144" s="1350" t="s">
        <v>445</v>
      </c>
      <c r="E144" s="1350" t="s">
        <v>530</v>
      </c>
      <c r="F144" s="1350" t="s">
        <v>536</v>
      </c>
      <c r="G144" s="346" t="s">
        <v>1</v>
      </c>
      <c r="H144" s="1451"/>
      <c r="I144" s="1451">
        <v>2750</v>
      </c>
      <c r="J144" s="1451">
        <v>3070</v>
      </c>
      <c r="K144" s="1451"/>
      <c r="L144" s="1333"/>
    </row>
    <row r="145" spans="1:12" ht="33.75" hidden="1" x14ac:dyDescent="0.2">
      <c r="A145" s="1458"/>
      <c r="B145" s="687" t="s">
        <v>535</v>
      </c>
      <c r="C145" s="1350"/>
      <c r="D145" s="1350" t="s">
        <v>445</v>
      </c>
      <c r="E145" s="1350" t="s">
        <v>530</v>
      </c>
      <c r="F145" s="1350" t="s">
        <v>534</v>
      </c>
      <c r="G145" s="1350"/>
      <c r="H145" s="1451">
        <f>H146</f>
        <v>0</v>
      </c>
      <c r="I145" s="1451">
        <f>I146</f>
        <v>9100</v>
      </c>
      <c r="J145" s="1451">
        <f>J146</f>
        <v>9100</v>
      </c>
      <c r="K145" s="1451">
        <f>K146</f>
        <v>0</v>
      </c>
      <c r="L145" s="1333">
        <f>L146</f>
        <v>0</v>
      </c>
    </row>
    <row r="146" spans="1:12" ht="22.5" hidden="1" x14ac:dyDescent="0.2">
      <c r="A146" s="1458"/>
      <c r="B146" s="1318" t="s">
        <v>447</v>
      </c>
      <c r="C146" s="1350"/>
      <c r="D146" s="1350" t="s">
        <v>445</v>
      </c>
      <c r="E146" s="1350" t="s">
        <v>530</v>
      </c>
      <c r="F146" s="1350" t="s">
        <v>534</v>
      </c>
      <c r="G146" s="346" t="s">
        <v>1</v>
      </c>
      <c r="H146" s="1451"/>
      <c r="I146" s="1451">
        <v>9100</v>
      </c>
      <c r="J146" s="1451">
        <v>9100</v>
      </c>
      <c r="K146" s="1451"/>
      <c r="L146" s="1333"/>
    </row>
    <row r="147" spans="1:12" ht="45" hidden="1" x14ac:dyDescent="0.2">
      <c r="A147" s="1458"/>
      <c r="B147" s="687" t="s">
        <v>533</v>
      </c>
      <c r="C147" s="1350"/>
      <c r="D147" s="1350" t="s">
        <v>445</v>
      </c>
      <c r="E147" s="1350" t="s">
        <v>530</v>
      </c>
      <c r="F147" s="1350" t="s">
        <v>532</v>
      </c>
      <c r="G147" s="1350"/>
      <c r="H147" s="1451">
        <f>H148</f>
        <v>0</v>
      </c>
      <c r="I147" s="1451">
        <f>I148</f>
        <v>11100</v>
      </c>
      <c r="J147" s="1451">
        <f>J148</f>
        <v>11100</v>
      </c>
      <c r="K147" s="1451">
        <f>K148</f>
        <v>0</v>
      </c>
      <c r="L147" s="1333">
        <f>L148</f>
        <v>0</v>
      </c>
    </row>
    <row r="148" spans="1:12" ht="22.5" hidden="1" x14ac:dyDescent="0.2">
      <c r="A148" s="1458"/>
      <c r="B148" s="1318" t="s">
        <v>447</v>
      </c>
      <c r="C148" s="1350"/>
      <c r="D148" s="1350" t="s">
        <v>445</v>
      </c>
      <c r="E148" s="1350" t="s">
        <v>530</v>
      </c>
      <c r="F148" s="1350" t="s">
        <v>532</v>
      </c>
      <c r="G148" s="346" t="s">
        <v>1</v>
      </c>
      <c r="H148" s="1451"/>
      <c r="I148" s="1451">
        <v>11100</v>
      </c>
      <c r="J148" s="1451">
        <v>11100</v>
      </c>
      <c r="K148" s="1451"/>
      <c r="L148" s="1333"/>
    </row>
    <row r="149" spans="1:12" ht="31.5" hidden="1" x14ac:dyDescent="0.2">
      <c r="A149" s="1344"/>
      <c r="B149" s="686" t="s">
        <v>491</v>
      </c>
      <c r="C149" s="1313"/>
      <c r="D149" s="345" t="s">
        <v>445</v>
      </c>
      <c r="E149" s="345" t="s">
        <v>530</v>
      </c>
      <c r="F149" s="345" t="s">
        <v>89</v>
      </c>
      <c r="G149" s="345"/>
      <c r="H149" s="1443">
        <f t="shared" ref="H149:L152" si="13">H150</f>
        <v>0</v>
      </c>
      <c r="I149" s="1443">
        <f t="shared" si="13"/>
        <v>0</v>
      </c>
      <c r="J149" s="1443">
        <f t="shared" si="13"/>
        <v>0</v>
      </c>
      <c r="K149" s="1443">
        <f t="shared" si="13"/>
        <v>0</v>
      </c>
      <c r="L149" s="1341">
        <f t="shared" si="13"/>
        <v>0</v>
      </c>
    </row>
    <row r="150" spans="1:12" hidden="1" x14ac:dyDescent="0.2">
      <c r="A150" s="754"/>
      <c r="B150" s="686" t="s">
        <v>109</v>
      </c>
      <c r="C150" s="1313"/>
      <c r="D150" s="345" t="s">
        <v>445</v>
      </c>
      <c r="E150" s="345" t="s">
        <v>530</v>
      </c>
      <c r="F150" s="345" t="s">
        <v>84</v>
      </c>
      <c r="G150" s="345"/>
      <c r="H150" s="1443">
        <f t="shared" si="13"/>
        <v>0</v>
      </c>
      <c r="I150" s="1443">
        <f t="shared" si="13"/>
        <v>0</v>
      </c>
      <c r="J150" s="1443">
        <f t="shared" si="13"/>
        <v>0</v>
      </c>
      <c r="K150" s="1443">
        <f t="shared" si="13"/>
        <v>0</v>
      </c>
      <c r="L150" s="1341">
        <f t="shared" si="13"/>
        <v>0</v>
      </c>
    </row>
    <row r="151" spans="1:12" hidden="1" x14ac:dyDescent="0.2">
      <c r="A151" s="754"/>
      <c r="B151" s="686" t="s">
        <v>109</v>
      </c>
      <c r="C151" s="1313"/>
      <c r="D151" s="345" t="s">
        <v>445</v>
      </c>
      <c r="E151" s="345" t="s">
        <v>530</v>
      </c>
      <c r="F151" s="345" t="s">
        <v>82</v>
      </c>
      <c r="G151" s="345"/>
      <c r="H151" s="1443">
        <f t="shared" si="13"/>
        <v>0</v>
      </c>
      <c r="I151" s="1443">
        <f t="shared" si="13"/>
        <v>0</v>
      </c>
      <c r="J151" s="1443">
        <f t="shared" si="13"/>
        <v>0</v>
      </c>
      <c r="K151" s="1443">
        <f t="shared" si="13"/>
        <v>0</v>
      </c>
      <c r="L151" s="1341">
        <f t="shared" si="13"/>
        <v>0</v>
      </c>
    </row>
    <row r="152" spans="1:12" ht="45" hidden="1" x14ac:dyDescent="0.2">
      <c r="A152" s="1458"/>
      <c r="B152" s="687" t="s">
        <v>531</v>
      </c>
      <c r="C152" s="346"/>
      <c r="D152" s="346" t="s">
        <v>445</v>
      </c>
      <c r="E152" s="346" t="s">
        <v>530</v>
      </c>
      <c r="F152" s="346" t="s">
        <v>529</v>
      </c>
      <c r="G152" s="346"/>
      <c r="H152" s="1451">
        <f t="shared" si="13"/>
        <v>0</v>
      </c>
      <c r="I152" s="1451">
        <f t="shared" si="13"/>
        <v>0</v>
      </c>
      <c r="J152" s="1451">
        <f t="shared" si="13"/>
        <v>0</v>
      </c>
      <c r="K152" s="1451">
        <f t="shared" si="13"/>
        <v>0</v>
      </c>
      <c r="L152" s="1333">
        <f t="shared" si="13"/>
        <v>0</v>
      </c>
    </row>
    <row r="153" spans="1:12" ht="22.5" hidden="1" x14ac:dyDescent="0.2">
      <c r="A153" s="1458"/>
      <c r="B153" s="1318" t="s">
        <v>447</v>
      </c>
      <c r="C153" s="1350"/>
      <c r="D153" s="1350" t="s">
        <v>445</v>
      </c>
      <c r="E153" s="1350" t="s">
        <v>530</v>
      </c>
      <c r="F153" s="1350" t="s">
        <v>529</v>
      </c>
      <c r="G153" s="346" t="s">
        <v>1</v>
      </c>
      <c r="H153" s="1451"/>
      <c r="I153" s="1451">
        <v>0</v>
      </c>
      <c r="J153" s="1451">
        <v>0</v>
      </c>
      <c r="K153" s="1451"/>
      <c r="L153" s="1333"/>
    </row>
    <row r="154" spans="1:12" x14ac:dyDescent="0.2">
      <c r="A154" s="1458"/>
      <c r="B154" s="1357" t="s">
        <v>51</v>
      </c>
      <c r="C154" s="1359"/>
      <c r="D154" s="1359" t="s">
        <v>445</v>
      </c>
      <c r="E154" s="1359" t="s">
        <v>525</v>
      </c>
      <c r="F154" s="1359"/>
      <c r="G154" s="1359"/>
      <c r="H154" s="1456">
        <f>H155+H159</f>
        <v>2141.94</v>
      </c>
      <c r="I154" s="1456">
        <f>I155+I159</f>
        <v>2500</v>
      </c>
      <c r="J154" s="1456">
        <f>J155+J159</f>
        <v>1314</v>
      </c>
      <c r="K154" s="1456">
        <f>K155+K159</f>
        <v>3573.3</v>
      </c>
      <c r="L154" s="1457">
        <f>L155+L159</f>
        <v>3884.5</v>
      </c>
    </row>
    <row r="155" spans="1:12" ht="33.75" x14ac:dyDescent="0.2">
      <c r="A155" s="1315"/>
      <c r="B155" s="1452" t="s">
        <v>899</v>
      </c>
      <c r="C155" s="346"/>
      <c r="D155" s="346" t="s">
        <v>445</v>
      </c>
      <c r="E155" s="346" t="s">
        <v>525</v>
      </c>
      <c r="F155" s="346" t="s">
        <v>286</v>
      </c>
      <c r="G155" s="346"/>
      <c r="H155" s="1451">
        <f t="shared" ref="H155:L157" si="14">H156</f>
        <v>310</v>
      </c>
      <c r="I155" s="1451">
        <f t="shared" si="14"/>
        <v>84</v>
      </c>
      <c r="J155" s="1451">
        <f t="shared" si="14"/>
        <v>84</v>
      </c>
      <c r="K155" s="1451">
        <f t="shared" si="14"/>
        <v>320</v>
      </c>
      <c r="L155" s="1333">
        <f t="shared" si="14"/>
        <v>330</v>
      </c>
    </row>
    <row r="156" spans="1:12" ht="33.75" x14ac:dyDescent="0.2">
      <c r="A156" s="754"/>
      <c r="B156" s="1331" t="s">
        <v>283</v>
      </c>
      <c r="C156" s="345"/>
      <c r="D156" s="345" t="s">
        <v>445</v>
      </c>
      <c r="E156" s="345" t="s">
        <v>525</v>
      </c>
      <c r="F156" s="345" t="s">
        <v>280</v>
      </c>
      <c r="G156" s="345"/>
      <c r="H156" s="1443">
        <f t="shared" si="14"/>
        <v>310</v>
      </c>
      <c r="I156" s="1443">
        <f t="shared" si="14"/>
        <v>84</v>
      </c>
      <c r="J156" s="1443">
        <f t="shared" si="14"/>
        <v>84</v>
      </c>
      <c r="K156" s="1443">
        <f t="shared" si="14"/>
        <v>320</v>
      </c>
      <c r="L156" s="1341">
        <f t="shared" si="14"/>
        <v>330</v>
      </c>
    </row>
    <row r="157" spans="1:12" ht="22.5" x14ac:dyDescent="0.2">
      <c r="A157" s="1315"/>
      <c r="B157" s="1363" t="s">
        <v>281</v>
      </c>
      <c r="C157" s="1350"/>
      <c r="D157" s="1350" t="s">
        <v>445</v>
      </c>
      <c r="E157" s="1350" t="s">
        <v>525</v>
      </c>
      <c r="F157" s="1350" t="s">
        <v>269</v>
      </c>
      <c r="G157" s="1350"/>
      <c r="H157" s="1451">
        <f t="shared" si="14"/>
        <v>310</v>
      </c>
      <c r="I157" s="1451">
        <f t="shared" si="14"/>
        <v>84</v>
      </c>
      <c r="J157" s="1451">
        <f t="shared" si="14"/>
        <v>84</v>
      </c>
      <c r="K157" s="1451">
        <f t="shared" si="14"/>
        <v>320</v>
      </c>
      <c r="L157" s="1333">
        <f t="shared" si="14"/>
        <v>330</v>
      </c>
    </row>
    <row r="158" spans="1:12" ht="22.5" x14ac:dyDescent="0.2">
      <c r="A158" s="1315"/>
      <c r="B158" s="1318" t="s">
        <v>447</v>
      </c>
      <c r="C158" s="1350"/>
      <c r="D158" s="1350" t="s">
        <v>445</v>
      </c>
      <c r="E158" s="1350" t="s">
        <v>525</v>
      </c>
      <c r="F158" s="1350" t="s">
        <v>269</v>
      </c>
      <c r="G158" s="346" t="s">
        <v>1</v>
      </c>
      <c r="H158" s="1451">
        <v>310</v>
      </c>
      <c r="I158" s="1451">
        <v>84</v>
      </c>
      <c r="J158" s="1451">
        <v>84</v>
      </c>
      <c r="K158" s="1451">
        <v>320</v>
      </c>
      <c r="L158" s="1333">
        <v>330</v>
      </c>
    </row>
    <row r="159" spans="1:12" ht="27.6" customHeight="1" x14ac:dyDescent="0.2">
      <c r="A159" s="1364"/>
      <c r="B159" s="687" t="s">
        <v>491</v>
      </c>
      <c r="C159" s="1316"/>
      <c r="D159" s="346" t="s">
        <v>445</v>
      </c>
      <c r="E159" s="346" t="s">
        <v>525</v>
      </c>
      <c r="F159" s="346" t="s">
        <v>89</v>
      </c>
      <c r="G159" s="346"/>
      <c r="H159" s="1451">
        <f t="shared" ref="H159:J160" si="15">H160</f>
        <v>1831.94</v>
      </c>
      <c r="I159" s="1451">
        <f t="shared" si="15"/>
        <v>2416</v>
      </c>
      <c r="J159" s="1451">
        <f t="shared" si="15"/>
        <v>1230</v>
      </c>
      <c r="K159" s="1451">
        <f>K166+K162</f>
        <v>3253.3</v>
      </c>
      <c r="L159" s="1333">
        <f>L166+L162</f>
        <v>3554.5</v>
      </c>
    </row>
    <row r="160" spans="1:12" ht="21" customHeight="1" x14ac:dyDescent="0.2">
      <c r="A160" s="1315"/>
      <c r="B160" s="687" t="s">
        <v>109</v>
      </c>
      <c r="C160" s="1316"/>
      <c r="D160" s="346" t="s">
        <v>445</v>
      </c>
      <c r="E160" s="346" t="s">
        <v>525</v>
      </c>
      <c r="F160" s="346" t="s">
        <v>84</v>
      </c>
      <c r="G160" s="346"/>
      <c r="H160" s="1451">
        <f t="shared" si="15"/>
        <v>1831.94</v>
      </c>
      <c r="I160" s="1451">
        <f t="shared" si="15"/>
        <v>2416</v>
      </c>
      <c r="J160" s="1451">
        <f t="shared" si="15"/>
        <v>1230</v>
      </c>
      <c r="K160" s="1451">
        <f>K161</f>
        <v>3253.3</v>
      </c>
      <c r="L160" s="1333">
        <f>L161</f>
        <v>3554.5</v>
      </c>
    </row>
    <row r="161" spans="1:13" ht="21.75" customHeight="1" x14ac:dyDescent="0.2">
      <c r="A161" s="1315"/>
      <c r="B161" s="687" t="s">
        <v>109</v>
      </c>
      <c r="C161" s="1316"/>
      <c r="D161" s="346" t="s">
        <v>445</v>
      </c>
      <c r="E161" s="346" t="s">
        <v>525</v>
      </c>
      <c r="F161" s="346" t="s">
        <v>82</v>
      </c>
      <c r="G161" s="346"/>
      <c r="H161" s="1451">
        <f>H162+H164+H167</f>
        <v>1831.94</v>
      </c>
      <c r="I161" s="1451">
        <f>I162+I164+I167</f>
        <v>2416</v>
      </c>
      <c r="J161" s="1451">
        <f>J162+J164+J167</f>
        <v>1230</v>
      </c>
      <c r="K161" s="1451">
        <f>K162+K164+K167</f>
        <v>3253.3</v>
      </c>
      <c r="L161" s="1333">
        <f>L162+L164+L167</f>
        <v>3554.5</v>
      </c>
    </row>
    <row r="162" spans="1:13" ht="23.25" customHeight="1" x14ac:dyDescent="0.2">
      <c r="A162" s="754"/>
      <c r="B162" s="687" t="s">
        <v>528</v>
      </c>
      <c r="C162" s="346"/>
      <c r="D162" s="346" t="s">
        <v>445</v>
      </c>
      <c r="E162" s="346" t="s">
        <v>525</v>
      </c>
      <c r="F162" s="346" t="s">
        <v>527</v>
      </c>
      <c r="G162" s="346"/>
      <c r="H162" s="1451">
        <f>H163</f>
        <v>0</v>
      </c>
      <c r="I162" s="1451">
        <f>I163</f>
        <v>1650</v>
      </c>
      <c r="J162" s="1451">
        <f>J163</f>
        <v>650</v>
      </c>
      <c r="K162" s="1451">
        <f>K163</f>
        <v>1253.3</v>
      </c>
      <c r="L162" s="1333">
        <f>L163</f>
        <v>554.5</v>
      </c>
    </row>
    <row r="163" spans="1:13" ht="22.5" x14ac:dyDescent="0.2">
      <c r="A163" s="1458"/>
      <c r="B163" s="1318" t="s">
        <v>447</v>
      </c>
      <c r="C163" s="1350"/>
      <c r="D163" s="1350" t="s">
        <v>445</v>
      </c>
      <c r="E163" s="1350" t="s">
        <v>525</v>
      </c>
      <c r="F163" s="1350" t="s">
        <v>527</v>
      </c>
      <c r="G163" s="346" t="s">
        <v>1</v>
      </c>
      <c r="H163" s="1451"/>
      <c r="I163" s="1451">
        <v>1650</v>
      </c>
      <c r="J163" s="1451">
        <v>650</v>
      </c>
      <c r="K163" s="1451">
        <v>1253.3</v>
      </c>
      <c r="L163" s="1333">
        <v>554.5</v>
      </c>
      <c r="M163" s="481" t="s">
        <v>604</v>
      </c>
    </row>
    <row r="164" spans="1:13" hidden="1" x14ac:dyDescent="0.2">
      <c r="A164" s="754"/>
      <c r="B164" s="687" t="s">
        <v>526</v>
      </c>
      <c r="C164" s="346"/>
      <c r="D164" s="346" t="s">
        <v>445</v>
      </c>
      <c r="E164" s="346" t="s">
        <v>525</v>
      </c>
      <c r="F164" s="346" t="s">
        <v>54</v>
      </c>
      <c r="G164" s="346"/>
      <c r="H164" s="1451">
        <f>H165</f>
        <v>94.8</v>
      </c>
      <c r="I164" s="1451">
        <f>I165</f>
        <v>266</v>
      </c>
      <c r="J164" s="1451">
        <f>J165</f>
        <v>280</v>
      </c>
      <c r="K164" s="1451">
        <f>K165</f>
        <v>0</v>
      </c>
      <c r="L164" s="1333">
        <f>L165</f>
        <v>0</v>
      </c>
    </row>
    <row r="165" spans="1:13" ht="22.5" hidden="1" x14ac:dyDescent="0.2">
      <c r="A165" s="1459"/>
      <c r="B165" s="1318" t="s">
        <v>447</v>
      </c>
      <c r="C165" s="1350"/>
      <c r="D165" s="1350" t="s">
        <v>445</v>
      </c>
      <c r="E165" s="1350" t="s">
        <v>525</v>
      </c>
      <c r="F165" s="1350" t="s">
        <v>54</v>
      </c>
      <c r="G165" s="346" t="s">
        <v>1</v>
      </c>
      <c r="H165" s="1451">
        <v>94.8</v>
      </c>
      <c r="I165" s="1451">
        <v>266</v>
      </c>
      <c r="J165" s="1451">
        <v>280</v>
      </c>
      <c r="K165" s="1451"/>
      <c r="L165" s="1333"/>
    </row>
    <row r="166" spans="1:13" ht="22.5" customHeight="1" x14ac:dyDescent="0.2">
      <c r="A166" s="1459"/>
      <c r="B166" s="687" t="s">
        <v>53</v>
      </c>
      <c r="C166" s="346"/>
      <c r="D166" s="346" t="s">
        <v>445</v>
      </c>
      <c r="E166" s="346" t="s">
        <v>525</v>
      </c>
      <c r="F166" s="346" t="s">
        <v>50</v>
      </c>
      <c r="G166" s="346"/>
      <c r="H166" s="1451">
        <f>H167</f>
        <v>1737.14</v>
      </c>
      <c r="I166" s="1451">
        <f>I167</f>
        <v>500</v>
      </c>
      <c r="J166" s="1451">
        <f>J167</f>
        <v>300</v>
      </c>
      <c r="K166" s="1451">
        <f>K167</f>
        <v>2000</v>
      </c>
      <c r="L166" s="1333">
        <f>L167</f>
        <v>3000</v>
      </c>
    </row>
    <row r="167" spans="1:13" ht="22.5" x14ac:dyDescent="0.2">
      <c r="A167" s="1459"/>
      <c r="B167" s="1318" t="s">
        <v>447</v>
      </c>
      <c r="C167" s="1350"/>
      <c r="D167" s="1350" t="s">
        <v>445</v>
      </c>
      <c r="E167" s="1350" t="s">
        <v>525</v>
      </c>
      <c r="F167" s="1350" t="s">
        <v>50</v>
      </c>
      <c r="G167" s="346" t="s">
        <v>1</v>
      </c>
      <c r="H167" s="1451">
        <v>1737.14</v>
      </c>
      <c r="I167" s="1451">
        <v>500</v>
      </c>
      <c r="J167" s="1451">
        <v>300</v>
      </c>
      <c r="K167" s="1451">
        <v>2000</v>
      </c>
      <c r="L167" s="1333">
        <v>3000</v>
      </c>
    </row>
    <row r="168" spans="1:13" x14ac:dyDescent="0.2">
      <c r="A168" s="1459"/>
      <c r="B168" s="1357" t="s">
        <v>371</v>
      </c>
      <c r="C168" s="1358"/>
      <c r="D168" s="1359" t="s">
        <v>455</v>
      </c>
      <c r="E168" s="1359" t="s">
        <v>451</v>
      </c>
      <c r="F168" s="1359"/>
      <c r="G168" s="1359"/>
      <c r="H168" s="1456">
        <f>H169+H179+H199</f>
        <v>59437.959999999992</v>
      </c>
      <c r="I168" s="1456">
        <f>I169+I179+I199</f>
        <v>157340.40900000001</v>
      </c>
      <c r="J168" s="1456">
        <f>J169+J179+J199</f>
        <v>152028.25200000001</v>
      </c>
      <c r="K168" s="1456">
        <f>K169+K179+K199</f>
        <v>57011.663</v>
      </c>
      <c r="L168" s="1457">
        <f>L169+L179+L199</f>
        <v>57065.803999999996</v>
      </c>
    </row>
    <row r="169" spans="1:13" x14ac:dyDescent="0.2">
      <c r="A169" s="1458"/>
      <c r="B169" s="1357" t="s">
        <v>11</v>
      </c>
      <c r="C169" s="1359"/>
      <c r="D169" s="1359" t="s">
        <v>455</v>
      </c>
      <c r="E169" s="1359" t="s">
        <v>448</v>
      </c>
      <c r="F169" s="1359"/>
      <c r="G169" s="1359"/>
      <c r="H169" s="1456">
        <f t="shared" ref="H169:L171" si="16">H170</f>
        <v>1886.2020000000002</v>
      </c>
      <c r="I169" s="1456">
        <f t="shared" si="16"/>
        <v>9116.6290000000008</v>
      </c>
      <c r="J169" s="1456">
        <f t="shared" si="16"/>
        <v>9559.5519999999997</v>
      </c>
      <c r="K169" s="1456">
        <f t="shared" si="16"/>
        <v>822.47400000000005</v>
      </c>
      <c r="L169" s="1457">
        <f t="shared" si="16"/>
        <v>871.82299999999998</v>
      </c>
    </row>
    <row r="170" spans="1:13" ht="31.15" customHeight="1" x14ac:dyDescent="0.2">
      <c r="A170" s="1364"/>
      <c r="B170" s="687" t="s">
        <v>491</v>
      </c>
      <c r="C170" s="1316"/>
      <c r="D170" s="346" t="s">
        <v>455</v>
      </c>
      <c r="E170" s="346" t="s">
        <v>448</v>
      </c>
      <c r="F170" s="346" t="s">
        <v>89</v>
      </c>
      <c r="G170" s="346"/>
      <c r="H170" s="1451">
        <f t="shared" si="16"/>
        <v>1886.2020000000002</v>
      </c>
      <c r="I170" s="1451">
        <f t="shared" si="16"/>
        <v>9116.6290000000008</v>
      </c>
      <c r="J170" s="1451">
        <f t="shared" si="16"/>
        <v>9559.5519999999997</v>
      </c>
      <c r="K170" s="1451">
        <f t="shared" si="16"/>
        <v>822.47400000000005</v>
      </c>
      <c r="L170" s="1333">
        <f t="shared" si="16"/>
        <v>871.82299999999998</v>
      </c>
    </row>
    <row r="171" spans="1:13" ht="23.25" customHeight="1" x14ac:dyDescent="0.2">
      <c r="A171" s="1315"/>
      <c r="B171" s="687" t="s">
        <v>109</v>
      </c>
      <c r="C171" s="1316"/>
      <c r="D171" s="346" t="s">
        <v>455</v>
      </c>
      <c r="E171" s="346" t="s">
        <v>448</v>
      </c>
      <c r="F171" s="346" t="s">
        <v>84</v>
      </c>
      <c r="G171" s="346"/>
      <c r="H171" s="1451">
        <f t="shared" si="16"/>
        <v>1886.2020000000002</v>
      </c>
      <c r="I171" s="1451">
        <f t="shared" si="16"/>
        <v>9116.6290000000008</v>
      </c>
      <c r="J171" s="1451">
        <f t="shared" si="16"/>
        <v>9559.5519999999997</v>
      </c>
      <c r="K171" s="1451">
        <f t="shared" si="16"/>
        <v>822.47400000000005</v>
      </c>
      <c r="L171" s="1333">
        <f t="shared" si="16"/>
        <v>871.82299999999998</v>
      </c>
    </row>
    <row r="172" spans="1:13" ht="25.5" customHeight="1" x14ac:dyDescent="0.2">
      <c r="A172" s="1315"/>
      <c r="B172" s="687" t="s">
        <v>109</v>
      </c>
      <c r="C172" s="1316"/>
      <c r="D172" s="346" t="s">
        <v>455</v>
      </c>
      <c r="E172" s="346" t="s">
        <v>448</v>
      </c>
      <c r="F172" s="346" t="s">
        <v>82</v>
      </c>
      <c r="G172" s="346"/>
      <c r="H172" s="1451">
        <f>H173+H175+H177</f>
        <v>1886.2020000000002</v>
      </c>
      <c r="I172" s="1451">
        <f>I173+I175+I177</f>
        <v>9116.6290000000008</v>
      </c>
      <c r="J172" s="1451">
        <f>J173+J175+J177</f>
        <v>9559.5519999999997</v>
      </c>
      <c r="K172" s="1451">
        <f>K173+K175+K177</f>
        <v>822.47400000000005</v>
      </c>
      <c r="L172" s="1333">
        <f>L173+L175+L177</f>
        <v>871.82299999999998</v>
      </c>
    </row>
    <row r="173" spans="1:13" hidden="1" x14ac:dyDescent="0.2">
      <c r="A173" s="754"/>
      <c r="B173" s="687" t="s">
        <v>524</v>
      </c>
      <c r="C173" s="346"/>
      <c r="D173" s="346" t="s">
        <v>455</v>
      </c>
      <c r="E173" s="346" t="s">
        <v>448</v>
      </c>
      <c r="F173" s="346" t="s">
        <v>30</v>
      </c>
      <c r="G173" s="346"/>
      <c r="H173" s="1451">
        <f>H174</f>
        <v>1172.7070000000001</v>
      </c>
      <c r="I173" s="1451">
        <f>I174</f>
        <v>210</v>
      </c>
      <c r="J173" s="1451">
        <f>J174</f>
        <v>210</v>
      </c>
      <c r="K173" s="1451">
        <f>K174</f>
        <v>0</v>
      </c>
      <c r="L173" s="1333">
        <f>L174</f>
        <v>0</v>
      </c>
    </row>
    <row r="174" spans="1:13" ht="22.5" hidden="1" x14ac:dyDescent="0.2">
      <c r="A174" s="1458"/>
      <c r="B174" s="1318" t="s">
        <v>447</v>
      </c>
      <c r="C174" s="346"/>
      <c r="D174" s="1350" t="s">
        <v>455</v>
      </c>
      <c r="E174" s="1350" t="s">
        <v>448</v>
      </c>
      <c r="F174" s="346" t="s">
        <v>30</v>
      </c>
      <c r="G174" s="346" t="s">
        <v>1</v>
      </c>
      <c r="H174" s="1451">
        <v>1172.7070000000001</v>
      </c>
      <c r="I174" s="1451">
        <v>210</v>
      </c>
      <c r="J174" s="1451">
        <v>210</v>
      </c>
      <c r="K174" s="1451"/>
      <c r="L174" s="1333"/>
    </row>
    <row r="175" spans="1:13" hidden="1" x14ac:dyDescent="0.2">
      <c r="A175" s="754"/>
      <c r="B175" s="687" t="s">
        <v>523</v>
      </c>
      <c r="C175" s="346"/>
      <c r="D175" s="346" t="s">
        <v>455</v>
      </c>
      <c r="E175" s="346" t="s">
        <v>448</v>
      </c>
      <c r="F175" s="346" t="s">
        <v>522</v>
      </c>
      <c r="G175" s="346"/>
      <c r="H175" s="1451">
        <f>H176</f>
        <v>0</v>
      </c>
      <c r="I175" s="1451">
        <f>I176</f>
        <v>2166.81</v>
      </c>
      <c r="J175" s="1451">
        <f>J176</f>
        <v>2272.7420000000002</v>
      </c>
      <c r="K175" s="1451">
        <f>K176</f>
        <v>0</v>
      </c>
      <c r="L175" s="1333">
        <f>L176</f>
        <v>0</v>
      </c>
    </row>
    <row r="176" spans="1:13" ht="22.5" hidden="1" x14ac:dyDescent="0.2">
      <c r="A176" s="1458"/>
      <c r="B176" s="1318" t="s">
        <v>447</v>
      </c>
      <c r="C176" s="346"/>
      <c r="D176" s="1350" t="s">
        <v>455</v>
      </c>
      <c r="E176" s="1350" t="s">
        <v>448</v>
      </c>
      <c r="F176" s="1350" t="s">
        <v>522</v>
      </c>
      <c r="G176" s="346" t="s">
        <v>1</v>
      </c>
      <c r="H176" s="1451"/>
      <c r="I176" s="1451">
        <v>2166.81</v>
      </c>
      <c r="J176" s="1451">
        <v>2272.7420000000002</v>
      </c>
      <c r="K176" s="1451"/>
      <c r="L176" s="1333"/>
    </row>
    <row r="177" spans="1:12" ht="27.75" customHeight="1" x14ac:dyDescent="0.2">
      <c r="A177" s="754"/>
      <c r="B177" s="687" t="s">
        <v>12</v>
      </c>
      <c r="C177" s="346"/>
      <c r="D177" s="346" t="s">
        <v>455</v>
      </c>
      <c r="E177" s="346" t="s">
        <v>448</v>
      </c>
      <c r="F177" s="346" t="s">
        <v>10</v>
      </c>
      <c r="G177" s="346"/>
      <c r="H177" s="1451">
        <f>H178</f>
        <v>713.495</v>
      </c>
      <c r="I177" s="1451">
        <f>I178</f>
        <v>6739.8190000000004</v>
      </c>
      <c r="J177" s="1451">
        <f>J178</f>
        <v>7076.81</v>
      </c>
      <c r="K177" s="1451">
        <f>K178</f>
        <v>822.47400000000005</v>
      </c>
      <c r="L177" s="1333">
        <f>L178</f>
        <v>871.82299999999998</v>
      </c>
    </row>
    <row r="178" spans="1:12" ht="22.5" x14ac:dyDescent="0.2">
      <c r="A178" s="1458"/>
      <c r="B178" s="1318" t="s">
        <v>447</v>
      </c>
      <c r="C178" s="346"/>
      <c r="D178" s="1350" t="s">
        <v>455</v>
      </c>
      <c r="E178" s="1350" t="s">
        <v>448</v>
      </c>
      <c r="F178" s="1350" t="s">
        <v>10</v>
      </c>
      <c r="G178" s="346" t="s">
        <v>1</v>
      </c>
      <c r="H178" s="1451">
        <v>713.495</v>
      </c>
      <c r="I178" s="1451">
        <v>6739.8190000000004</v>
      </c>
      <c r="J178" s="1451">
        <v>7076.81</v>
      </c>
      <c r="K178" s="1451">
        <v>822.47400000000005</v>
      </c>
      <c r="L178" s="1333">
        <v>871.82299999999998</v>
      </c>
    </row>
    <row r="179" spans="1:12" x14ac:dyDescent="0.2">
      <c r="A179" s="1459"/>
      <c r="B179" s="1357" t="s">
        <v>521</v>
      </c>
      <c r="C179" s="1359"/>
      <c r="D179" s="1359" t="s">
        <v>455</v>
      </c>
      <c r="E179" s="1359" t="s">
        <v>480</v>
      </c>
      <c r="F179" s="1359"/>
      <c r="G179" s="1359"/>
      <c r="H179" s="1456">
        <f>H180+H184+H190</f>
        <v>10309.368999999999</v>
      </c>
      <c r="I179" s="1456">
        <f>I180+I184</f>
        <v>18720.599999999999</v>
      </c>
      <c r="J179" s="1456">
        <f>J180+J184</f>
        <v>15705.6</v>
      </c>
      <c r="K179" s="1456">
        <f>K180+K184+K190</f>
        <v>14371.742</v>
      </c>
      <c r="L179" s="1457">
        <f>L180+L184+L190</f>
        <v>12149.311</v>
      </c>
    </row>
    <row r="180" spans="1:12" ht="22.5" x14ac:dyDescent="0.2">
      <c r="A180" s="1459"/>
      <c r="B180" s="1460" t="s">
        <v>879</v>
      </c>
      <c r="C180" s="346"/>
      <c r="D180" s="346" t="s">
        <v>455</v>
      </c>
      <c r="E180" s="346" t="s">
        <v>480</v>
      </c>
      <c r="F180" s="346" t="s">
        <v>194</v>
      </c>
      <c r="G180" s="346"/>
      <c r="H180" s="1451">
        <f t="shared" ref="H180:L182" si="17">H181</f>
        <v>2200</v>
      </c>
      <c r="I180" s="1451">
        <f t="shared" si="17"/>
        <v>75</v>
      </c>
      <c r="J180" s="1451">
        <f t="shared" si="17"/>
        <v>75</v>
      </c>
      <c r="K180" s="1451">
        <f t="shared" si="17"/>
        <v>1800</v>
      </c>
      <c r="L180" s="1333">
        <f t="shared" si="17"/>
        <v>2500</v>
      </c>
    </row>
    <row r="181" spans="1:12" ht="23.25" customHeight="1" x14ac:dyDescent="0.2">
      <c r="A181" s="1459"/>
      <c r="B181" s="1336" t="s">
        <v>193</v>
      </c>
      <c r="C181" s="346"/>
      <c r="D181" s="1350" t="s">
        <v>455</v>
      </c>
      <c r="E181" s="1350" t="s">
        <v>480</v>
      </c>
      <c r="F181" s="346" t="s">
        <v>192</v>
      </c>
      <c r="G181" s="346"/>
      <c r="H181" s="1451">
        <f t="shared" si="17"/>
        <v>2200</v>
      </c>
      <c r="I181" s="1451">
        <f t="shared" si="17"/>
        <v>75</v>
      </c>
      <c r="J181" s="1451">
        <f t="shared" si="17"/>
        <v>75</v>
      </c>
      <c r="K181" s="1451">
        <f t="shared" si="17"/>
        <v>1800</v>
      </c>
      <c r="L181" s="1333">
        <f t="shared" si="17"/>
        <v>2500</v>
      </c>
    </row>
    <row r="182" spans="1:12" ht="22.5" x14ac:dyDescent="0.2">
      <c r="A182" s="1459"/>
      <c r="B182" s="1461" t="s">
        <v>191</v>
      </c>
      <c r="C182" s="1350"/>
      <c r="D182" s="1350" t="s">
        <v>455</v>
      </c>
      <c r="E182" s="1350" t="s">
        <v>480</v>
      </c>
      <c r="F182" s="1350" t="s">
        <v>189</v>
      </c>
      <c r="G182" s="1350"/>
      <c r="H182" s="1451">
        <f t="shared" si="17"/>
        <v>2200</v>
      </c>
      <c r="I182" s="1451">
        <f t="shared" si="17"/>
        <v>75</v>
      </c>
      <c r="J182" s="1451">
        <f t="shared" si="17"/>
        <v>75</v>
      </c>
      <c r="K182" s="1451">
        <f t="shared" si="17"/>
        <v>1800</v>
      </c>
      <c r="L182" s="1333">
        <f t="shared" si="17"/>
        <v>2500</v>
      </c>
    </row>
    <row r="183" spans="1:12" ht="24.75" customHeight="1" x14ac:dyDescent="0.2">
      <c r="A183" s="1459"/>
      <c r="B183" s="1318" t="s">
        <v>473</v>
      </c>
      <c r="C183" s="346"/>
      <c r="D183" s="1350" t="s">
        <v>455</v>
      </c>
      <c r="E183" s="1350" t="s">
        <v>480</v>
      </c>
      <c r="F183" s="1350" t="s">
        <v>189</v>
      </c>
      <c r="G183" s="346" t="s">
        <v>26</v>
      </c>
      <c r="H183" s="1451">
        <v>2200</v>
      </c>
      <c r="I183" s="1451">
        <v>75</v>
      </c>
      <c r="J183" s="1451">
        <v>75</v>
      </c>
      <c r="K183" s="1451">
        <v>1800</v>
      </c>
      <c r="L183" s="1333">
        <v>2500</v>
      </c>
    </row>
    <row r="184" spans="1:12" ht="45" x14ac:dyDescent="0.2">
      <c r="A184" s="1315"/>
      <c r="B184" s="1336" t="s">
        <v>910</v>
      </c>
      <c r="C184" s="346"/>
      <c r="D184" s="346" t="s">
        <v>455</v>
      </c>
      <c r="E184" s="346" t="s">
        <v>480</v>
      </c>
      <c r="F184" s="1448" t="s">
        <v>181</v>
      </c>
      <c r="G184" s="346"/>
      <c r="H184" s="1451">
        <f>H187+H198</f>
        <v>3648.4989999999998</v>
      </c>
      <c r="I184" s="1451">
        <f>I185+I190</f>
        <v>18645.599999999999</v>
      </c>
      <c r="J184" s="1451">
        <f>J185+J190</f>
        <v>15630.6</v>
      </c>
      <c r="K184" s="1451">
        <f>K187+K198</f>
        <v>12571.742</v>
      </c>
      <c r="L184" s="1333">
        <f>L187+L198</f>
        <v>9649.3109999999997</v>
      </c>
    </row>
    <row r="185" spans="1:12" ht="22.5" x14ac:dyDescent="0.2">
      <c r="A185" s="1368"/>
      <c r="B185" s="1331" t="s">
        <v>180</v>
      </c>
      <c r="C185" s="1350"/>
      <c r="D185" s="1350" t="s">
        <v>455</v>
      </c>
      <c r="E185" s="1350" t="s">
        <v>480</v>
      </c>
      <c r="F185" s="1350" t="s">
        <v>179</v>
      </c>
      <c r="G185" s="1350"/>
      <c r="H185" s="1451">
        <f>H186</f>
        <v>3282.5</v>
      </c>
      <c r="I185" s="1451">
        <f>I186</f>
        <v>500</v>
      </c>
      <c r="J185" s="1451">
        <f>J186</f>
        <v>500</v>
      </c>
      <c r="K185" s="1451">
        <f>K186</f>
        <v>3705.89</v>
      </c>
      <c r="L185" s="1333">
        <f>L186</f>
        <v>3902.35</v>
      </c>
    </row>
    <row r="186" spans="1:12" ht="22.5" x14ac:dyDescent="0.2">
      <c r="A186" s="1368"/>
      <c r="B186" s="1351" t="s">
        <v>517</v>
      </c>
      <c r="C186" s="1350"/>
      <c r="D186" s="1350" t="s">
        <v>455</v>
      </c>
      <c r="E186" s="1350" t="s">
        <v>480</v>
      </c>
      <c r="F186" s="1350" t="s">
        <v>178</v>
      </c>
      <c r="G186" s="1350"/>
      <c r="H186" s="1451">
        <f>H187+H188</f>
        <v>3282.5</v>
      </c>
      <c r="I186" s="1451">
        <f>I187+I188</f>
        <v>500</v>
      </c>
      <c r="J186" s="1451">
        <f>J187+J188</f>
        <v>500</v>
      </c>
      <c r="K186" s="1451">
        <f>K187+K188</f>
        <v>3705.89</v>
      </c>
      <c r="L186" s="1333">
        <f>L187+L188</f>
        <v>3902.35</v>
      </c>
    </row>
    <row r="187" spans="1:12" ht="22.5" x14ac:dyDescent="0.2">
      <c r="A187" s="1458"/>
      <c r="B187" s="1318" t="s">
        <v>447</v>
      </c>
      <c r="C187" s="1350"/>
      <c r="D187" s="1350" t="s">
        <v>455</v>
      </c>
      <c r="E187" s="1350" t="s">
        <v>480</v>
      </c>
      <c r="F187" s="1350" t="s">
        <v>178</v>
      </c>
      <c r="G187" s="346" t="s">
        <v>1</v>
      </c>
      <c r="H187" s="1451">
        <v>3282.5</v>
      </c>
      <c r="I187" s="1451"/>
      <c r="J187" s="1451"/>
      <c r="K187" s="1451">
        <v>3705.89</v>
      </c>
      <c r="L187" s="1333">
        <v>3902.35</v>
      </c>
    </row>
    <row r="188" spans="1:12" hidden="1" x14ac:dyDescent="0.2">
      <c r="A188" s="1458"/>
      <c r="B188" s="687" t="s">
        <v>520</v>
      </c>
      <c r="C188" s="1350"/>
      <c r="D188" s="1350" t="s">
        <v>455</v>
      </c>
      <c r="E188" s="1350" t="s">
        <v>480</v>
      </c>
      <c r="F188" s="1350" t="s">
        <v>519</v>
      </c>
      <c r="G188" s="1350"/>
      <c r="H188" s="1451">
        <f>H189</f>
        <v>0</v>
      </c>
      <c r="I188" s="1451">
        <f>I189</f>
        <v>500</v>
      </c>
      <c r="J188" s="1451">
        <f>J189</f>
        <v>500</v>
      </c>
      <c r="K188" s="1451">
        <f>K189</f>
        <v>0</v>
      </c>
      <c r="L188" s="1333">
        <f>L189</f>
        <v>0</v>
      </c>
    </row>
    <row r="189" spans="1:12" ht="22.5" hidden="1" x14ac:dyDescent="0.2">
      <c r="A189" s="1458"/>
      <c r="B189" s="1318" t="s">
        <v>447</v>
      </c>
      <c r="C189" s="346"/>
      <c r="D189" s="1350" t="s">
        <v>455</v>
      </c>
      <c r="E189" s="1350" t="s">
        <v>480</v>
      </c>
      <c r="F189" s="1350" t="s">
        <v>518</v>
      </c>
      <c r="G189" s="346" t="s">
        <v>1</v>
      </c>
      <c r="H189" s="1451"/>
      <c r="I189" s="1451">
        <v>500</v>
      </c>
      <c r="J189" s="1451">
        <v>500</v>
      </c>
      <c r="K189" s="1451"/>
      <c r="L189" s="1333"/>
    </row>
    <row r="190" spans="1:12" ht="31.5" hidden="1" x14ac:dyDescent="0.2">
      <c r="A190" s="1368"/>
      <c r="B190" s="686" t="s">
        <v>491</v>
      </c>
      <c r="C190" s="1350"/>
      <c r="D190" s="1353" t="s">
        <v>455</v>
      </c>
      <c r="E190" s="1353" t="s">
        <v>480</v>
      </c>
      <c r="F190" s="1350" t="s">
        <v>177</v>
      </c>
      <c r="G190" s="1353"/>
      <c r="H190" s="1443">
        <f>H191</f>
        <v>4460.87</v>
      </c>
      <c r="I190" s="1443">
        <f>I191</f>
        <v>18145.599999999999</v>
      </c>
      <c r="J190" s="1443">
        <f>J191</f>
        <v>15130.6</v>
      </c>
      <c r="K190" s="1443">
        <f>K191</f>
        <v>0</v>
      </c>
      <c r="L190" s="1341">
        <f>L191</f>
        <v>0</v>
      </c>
    </row>
    <row r="191" spans="1:12" hidden="1" x14ac:dyDescent="0.2">
      <c r="A191" s="1368"/>
      <c r="B191" s="1316" t="s">
        <v>109</v>
      </c>
      <c r="C191" s="1350"/>
      <c r="D191" s="1350" t="s">
        <v>455</v>
      </c>
      <c r="E191" s="1350" t="s">
        <v>480</v>
      </c>
      <c r="F191" s="1350" t="s">
        <v>177</v>
      </c>
      <c r="G191" s="1350"/>
      <c r="H191" s="1451">
        <f>H192</f>
        <v>4460.87</v>
      </c>
      <c r="I191" s="1451">
        <f>I192+I194</f>
        <v>18145.599999999999</v>
      </c>
      <c r="J191" s="1451">
        <f>J192+J194</f>
        <v>15130.6</v>
      </c>
      <c r="K191" s="1451">
        <f t="shared" ref="K191:L193" si="18">K192</f>
        <v>0</v>
      </c>
      <c r="L191" s="1333">
        <f t="shared" si="18"/>
        <v>0</v>
      </c>
    </row>
    <row r="192" spans="1:12" hidden="1" x14ac:dyDescent="0.2">
      <c r="A192" s="1458"/>
      <c r="B192" s="1316" t="s">
        <v>109</v>
      </c>
      <c r="C192" s="1350"/>
      <c r="D192" s="1350" t="s">
        <v>455</v>
      </c>
      <c r="E192" s="1350" t="s">
        <v>480</v>
      </c>
      <c r="F192" s="346" t="s">
        <v>82</v>
      </c>
      <c r="G192" s="1350"/>
      <c r="H192" s="1451">
        <f>H193</f>
        <v>4460.87</v>
      </c>
      <c r="I192" s="1451">
        <f>I193</f>
        <v>15145.6</v>
      </c>
      <c r="J192" s="1451">
        <f>J193</f>
        <v>12030.6</v>
      </c>
      <c r="K192" s="1451">
        <f t="shared" si="18"/>
        <v>0</v>
      </c>
      <c r="L192" s="1333">
        <f t="shared" si="18"/>
        <v>0</v>
      </c>
    </row>
    <row r="193" spans="1:12" ht="22.5" hidden="1" x14ac:dyDescent="0.2">
      <c r="A193" s="1459"/>
      <c r="B193" s="1351" t="s">
        <v>517</v>
      </c>
      <c r="C193" s="346"/>
      <c r="D193" s="1350" t="s">
        <v>455</v>
      </c>
      <c r="E193" s="1350" t="s">
        <v>480</v>
      </c>
      <c r="F193" s="346" t="s">
        <v>516</v>
      </c>
      <c r="G193" s="346"/>
      <c r="H193" s="1451">
        <f>H194</f>
        <v>4460.87</v>
      </c>
      <c r="I193" s="1451">
        <v>15145.6</v>
      </c>
      <c r="J193" s="1451">
        <v>12030.6</v>
      </c>
      <c r="K193" s="1451">
        <f t="shared" si="18"/>
        <v>0</v>
      </c>
      <c r="L193" s="1333">
        <f t="shared" si="18"/>
        <v>0</v>
      </c>
    </row>
    <row r="194" spans="1:12" hidden="1" x14ac:dyDescent="0.2">
      <c r="A194" s="1459"/>
      <c r="B194" s="1318" t="s">
        <v>473</v>
      </c>
      <c r="C194" s="1350"/>
      <c r="D194" s="1350" t="s">
        <v>455</v>
      </c>
      <c r="E194" s="1350" t="s">
        <v>480</v>
      </c>
      <c r="F194" s="346" t="s">
        <v>516</v>
      </c>
      <c r="G194" s="346" t="s">
        <v>26</v>
      </c>
      <c r="H194" s="1451">
        <v>4460.87</v>
      </c>
      <c r="I194" s="1451">
        <f>I195+I196</f>
        <v>3000</v>
      </c>
      <c r="J194" s="1451">
        <f>J195+J196</f>
        <v>3100</v>
      </c>
      <c r="K194" s="1451"/>
      <c r="L194" s="1333"/>
    </row>
    <row r="195" spans="1:12" ht="22.5" hidden="1" x14ac:dyDescent="0.2">
      <c r="A195" s="1459"/>
      <c r="B195" s="1318" t="s">
        <v>447</v>
      </c>
      <c r="C195" s="346"/>
      <c r="D195" s="1350" t="s">
        <v>455</v>
      </c>
      <c r="E195" s="1350" t="s">
        <v>480</v>
      </c>
      <c r="F195" s="1350" t="s">
        <v>514</v>
      </c>
      <c r="G195" s="346" t="s">
        <v>1</v>
      </c>
      <c r="H195" s="1451"/>
      <c r="I195" s="1451">
        <v>1000</v>
      </c>
      <c r="J195" s="1451">
        <v>1100</v>
      </c>
      <c r="K195" s="1451"/>
      <c r="L195" s="1333"/>
    </row>
    <row r="196" spans="1:12" ht="22.5" hidden="1" x14ac:dyDescent="0.2">
      <c r="A196" s="1459"/>
      <c r="B196" s="1318" t="s">
        <v>515</v>
      </c>
      <c r="C196" s="346"/>
      <c r="D196" s="1350" t="s">
        <v>455</v>
      </c>
      <c r="E196" s="1350" t="s">
        <v>480</v>
      </c>
      <c r="F196" s="1350" t="s">
        <v>514</v>
      </c>
      <c r="G196" s="346" t="s">
        <v>513</v>
      </c>
      <c r="H196" s="1451"/>
      <c r="I196" s="1451">
        <v>2000</v>
      </c>
      <c r="J196" s="1451">
        <v>2000</v>
      </c>
      <c r="K196" s="1451"/>
      <c r="L196" s="1333"/>
    </row>
    <row r="197" spans="1:12" ht="25.5" x14ac:dyDescent="0.2">
      <c r="A197" s="1459"/>
      <c r="B197" s="306" t="s">
        <v>40</v>
      </c>
      <c r="C197" s="346"/>
      <c r="D197" s="1350" t="s">
        <v>455</v>
      </c>
      <c r="E197" s="1350" t="s">
        <v>480</v>
      </c>
      <c r="F197" s="1350" t="s">
        <v>177</v>
      </c>
      <c r="G197" s="346"/>
      <c r="H197" s="1451">
        <f>H198</f>
        <v>365.99900000000002</v>
      </c>
      <c r="I197" s="1451"/>
      <c r="J197" s="1451"/>
      <c r="K197" s="1451">
        <f>K198</f>
        <v>8865.8520000000008</v>
      </c>
      <c r="L197" s="1333">
        <f>L198</f>
        <v>5746.9610000000002</v>
      </c>
    </row>
    <row r="198" spans="1:12" ht="22.5" x14ac:dyDescent="0.2">
      <c r="A198" s="1459"/>
      <c r="B198" s="1318" t="s">
        <v>447</v>
      </c>
      <c r="C198" s="346"/>
      <c r="D198" s="1350" t="s">
        <v>455</v>
      </c>
      <c r="E198" s="1350" t="s">
        <v>480</v>
      </c>
      <c r="F198" s="1350" t="s">
        <v>177</v>
      </c>
      <c r="G198" s="346" t="s">
        <v>1</v>
      </c>
      <c r="H198" s="1451">
        <v>365.99900000000002</v>
      </c>
      <c r="I198" s="1451"/>
      <c r="J198" s="1451"/>
      <c r="K198" s="1451">
        <v>8865.8520000000008</v>
      </c>
      <c r="L198" s="1333">
        <v>5746.9610000000002</v>
      </c>
    </row>
    <row r="199" spans="1:12" x14ac:dyDescent="0.2">
      <c r="A199" s="1458"/>
      <c r="B199" s="1357" t="s">
        <v>34</v>
      </c>
      <c r="C199" s="1359"/>
      <c r="D199" s="1359" t="s">
        <v>455</v>
      </c>
      <c r="E199" s="1359" t="s">
        <v>487</v>
      </c>
      <c r="F199" s="1359"/>
      <c r="G199" s="1359"/>
      <c r="H199" s="1456">
        <f>H200+H206</f>
        <v>47242.388999999996</v>
      </c>
      <c r="I199" s="1456">
        <f>I200+I206</f>
        <v>129503.18000000001</v>
      </c>
      <c r="J199" s="1456">
        <f>J200+J206</f>
        <v>126763.1</v>
      </c>
      <c r="K199" s="1456">
        <f>K200+K206</f>
        <v>41817.447</v>
      </c>
      <c r="L199" s="1457">
        <f>L200+L206</f>
        <v>44044.67</v>
      </c>
    </row>
    <row r="200" spans="1:12" ht="24.75" customHeight="1" x14ac:dyDescent="0.2">
      <c r="A200" s="1315"/>
      <c r="B200" s="1462" t="s">
        <v>920</v>
      </c>
      <c r="C200" s="346"/>
      <c r="D200" s="346" t="s">
        <v>455</v>
      </c>
      <c r="E200" s="346" t="s">
        <v>487</v>
      </c>
      <c r="F200" s="1448" t="s">
        <v>188</v>
      </c>
      <c r="G200" s="346"/>
      <c r="H200" s="1451">
        <f>H201</f>
        <v>44242.388999999996</v>
      </c>
      <c r="I200" s="1451">
        <f>I201</f>
        <v>125.25</v>
      </c>
      <c r="J200" s="1451">
        <f>J201</f>
        <v>65</v>
      </c>
      <c r="K200" s="1451">
        <f>K201</f>
        <v>41817.447</v>
      </c>
      <c r="L200" s="1333">
        <f>L201</f>
        <v>44044.67</v>
      </c>
    </row>
    <row r="201" spans="1:12" ht="33.75" x14ac:dyDescent="0.2">
      <c r="A201" s="754"/>
      <c r="B201" s="1331" t="s">
        <v>187</v>
      </c>
      <c r="C201" s="345"/>
      <c r="D201" s="346" t="s">
        <v>455</v>
      </c>
      <c r="E201" s="346" t="s">
        <v>487</v>
      </c>
      <c r="F201" s="1448" t="s">
        <v>186</v>
      </c>
      <c r="G201" s="345"/>
      <c r="H201" s="1451">
        <f>H202+H204</f>
        <v>44242.388999999996</v>
      </c>
      <c r="I201" s="1451">
        <f>I202</f>
        <v>125.25</v>
      </c>
      <c r="J201" s="1451">
        <f>J202</f>
        <v>65</v>
      </c>
      <c r="K201" s="1451">
        <f>K202+K204</f>
        <v>41817.447</v>
      </c>
      <c r="L201" s="1333">
        <f>L202+L204</f>
        <v>44044.67</v>
      </c>
    </row>
    <row r="202" spans="1:12" ht="33.75" x14ac:dyDescent="0.2">
      <c r="A202" s="1315"/>
      <c r="B202" s="1452" t="s">
        <v>185</v>
      </c>
      <c r="C202" s="1350"/>
      <c r="D202" s="1350" t="s">
        <v>455</v>
      </c>
      <c r="E202" s="1350" t="s">
        <v>487</v>
      </c>
      <c r="F202" s="1455" t="s">
        <v>184</v>
      </c>
      <c r="G202" s="1350"/>
      <c r="H202" s="1451">
        <f>H203</f>
        <v>23803.393</v>
      </c>
      <c r="I202" s="1451">
        <f>I203</f>
        <v>125.25</v>
      </c>
      <c r="J202" s="1451">
        <f>J203</f>
        <v>65</v>
      </c>
      <c r="K202" s="1451">
        <f>K203</f>
        <v>11794.38</v>
      </c>
      <c r="L202" s="1333">
        <f>L203</f>
        <v>13021.602999999999</v>
      </c>
    </row>
    <row r="203" spans="1:12" ht="22.5" x14ac:dyDescent="0.2">
      <c r="A203" s="1315"/>
      <c r="B203" s="1318" t="s">
        <v>447</v>
      </c>
      <c r="C203" s="346"/>
      <c r="D203" s="1350" t="s">
        <v>455</v>
      </c>
      <c r="E203" s="1350" t="s">
        <v>487</v>
      </c>
      <c r="F203" s="1350" t="s">
        <v>184</v>
      </c>
      <c r="G203" s="346" t="s">
        <v>1</v>
      </c>
      <c r="H203" s="1451">
        <v>23803.393</v>
      </c>
      <c r="I203" s="1451">
        <v>125.25</v>
      </c>
      <c r="J203" s="1451">
        <v>65</v>
      </c>
      <c r="K203" s="1451">
        <v>11794.38</v>
      </c>
      <c r="L203" s="1333">
        <v>13021.602999999999</v>
      </c>
    </row>
    <row r="204" spans="1:12" ht="33.75" x14ac:dyDescent="0.2">
      <c r="A204" s="1315"/>
      <c r="B204" s="1452" t="s">
        <v>183</v>
      </c>
      <c r="C204" s="346"/>
      <c r="D204" s="1350" t="s">
        <v>455</v>
      </c>
      <c r="E204" s="1350" t="s">
        <v>487</v>
      </c>
      <c r="F204" s="1350" t="s">
        <v>182</v>
      </c>
      <c r="G204" s="346"/>
      <c r="H204" s="1451">
        <f>H205</f>
        <v>20438.995999999999</v>
      </c>
      <c r="I204" s="1451"/>
      <c r="J204" s="1451"/>
      <c r="K204" s="1451">
        <f>K205</f>
        <v>30023.066999999999</v>
      </c>
      <c r="L204" s="1333">
        <f>L205</f>
        <v>31023.066999999999</v>
      </c>
    </row>
    <row r="205" spans="1:12" ht="22.5" x14ac:dyDescent="0.2">
      <c r="A205" s="1315"/>
      <c r="B205" s="1318" t="s">
        <v>447</v>
      </c>
      <c r="C205" s="346"/>
      <c r="D205" s="1350" t="s">
        <v>455</v>
      </c>
      <c r="E205" s="1350" t="s">
        <v>487</v>
      </c>
      <c r="F205" s="1350" t="s">
        <v>182</v>
      </c>
      <c r="G205" s="346" t="s">
        <v>1</v>
      </c>
      <c r="H205" s="1451">
        <v>20438.995999999999</v>
      </c>
      <c r="I205" s="1451"/>
      <c r="J205" s="1451"/>
      <c r="K205" s="1451">
        <v>30023.066999999999</v>
      </c>
      <c r="L205" s="1333">
        <v>31023.066999999999</v>
      </c>
    </row>
    <row r="206" spans="1:12" ht="42" hidden="1" x14ac:dyDescent="0.2">
      <c r="A206" s="754"/>
      <c r="B206" s="1370" t="s">
        <v>176</v>
      </c>
      <c r="C206" s="345"/>
      <c r="D206" s="345" t="s">
        <v>455</v>
      </c>
      <c r="E206" s="345" t="s">
        <v>487</v>
      </c>
      <c r="F206" s="345" t="s">
        <v>175</v>
      </c>
      <c r="G206" s="345"/>
      <c r="H206" s="1443">
        <f>H207+H211</f>
        <v>3000</v>
      </c>
      <c r="I206" s="1443">
        <f>I207+I211</f>
        <v>129377.93000000001</v>
      </c>
      <c r="J206" s="1443">
        <f>J207+J211</f>
        <v>126698.1</v>
      </c>
      <c r="K206" s="1443">
        <f>K207+K211</f>
        <v>0</v>
      </c>
      <c r="L206" s="1341">
        <f>L207+L211</f>
        <v>0</v>
      </c>
    </row>
    <row r="207" spans="1:12" ht="33.75" hidden="1" x14ac:dyDescent="0.2">
      <c r="A207" s="1371"/>
      <c r="B207" s="1331" t="s">
        <v>174</v>
      </c>
      <c r="C207" s="1350"/>
      <c r="D207" s="1350" t="s">
        <v>455</v>
      </c>
      <c r="E207" s="1350" t="s">
        <v>487</v>
      </c>
      <c r="F207" s="1350" t="s">
        <v>173</v>
      </c>
      <c r="G207" s="1350"/>
      <c r="H207" s="1451">
        <f t="shared" ref="H207:L209" si="19">H208</f>
        <v>3000</v>
      </c>
      <c r="I207" s="1451">
        <f t="shared" si="19"/>
        <v>8900</v>
      </c>
      <c r="J207" s="1451">
        <f t="shared" si="19"/>
        <v>8900</v>
      </c>
      <c r="K207" s="1451">
        <f t="shared" si="19"/>
        <v>0</v>
      </c>
      <c r="L207" s="1333">
        <f t="shared" si="19"/>
        <v>0</v>
      </c>
    </row>
    <row r="208" spans="1:12" hidden="1" x14ac:dyDescent="0.2">
      <c r="A208" s="754"/>
      <c r="B208" s="1352" t="s">
        <v>512</v>
      </c>
      <c r="C208" s="345"/>
      <c r="D208" s="346" t="s">
        <v>455</v>
      </c>
      <c r="E208" s="346" t="s">
        <v>487</v>
      </c>
      <c r="F208" s="1350" t="s">
        <v>173</v>
      </c>
      <c r="G208" s="345"/>
      <c r="H208" s="1451">
        <f t="shared" si="19"/>
        <v>3000</v>
      </c>
      <c r="I208" s="1451">
        <f t="shared" si="19"/>
        <v>8900</v>
      </c>
      <c r="J208" s="1451">
        <f t="shared" si="19"/>
        <v>8900</v>
      </c>
      <c r="K208" s="1451">
        <f t="shared" si="19"/>
        <v>0</v>
      </c>
      <c r="L208" s="1333">
        <f t="shared" si="19"/>
        <v>0</v>
      </c>
    </row>
    <row r="209" spans="1:12" hidden="1" x14ac:dyDescent="0.2">
      <c r="A209" s="1371"/>
      <c r="B209" s="1463" t="s">
        <v>172</v>
      </c>
      <c r="C209" s="1350"/>
      <c r="D209" s="1350" t="s">
        <v>455</v>
      </c>
      <c r="E209" s="1350" t="s">
        <v>487</v>
      </c>
      <c r="F209" s="1350" t="s">
        <v>159</v>
      </c>
      <c r="G209" s="1350"/>
      <c r="H209" s="1451">
        <f t="shared" si="19"/>
        <v>3000</v>
      </c>
      <c r="I209" s="1451">
        <f t="shared" si="19"/>
        <v>8900</v>
      </c>
      <c r="J209" s="1451">
        <f t="shared" si="19"/>
        <v>8900</v>
      </c>
      <c r="K209" s="1451">
        <f t="shared" si="19"/>
        <v>0</v>
      </c>
      <c r="L209" s="1333">
        <f t="shared" si="19"/>
        <v>0</v>
      </c>
    </row>
    <row r="210" spans="1:12" ht="22.5" hidden="1" x14ac:dyDescent="0.2">
      <c r="A210" s="1458"/>
      <c r="B210" s="1318" t="s">
        <v>447</v>
      </c>
      <c r="C210" s="346"/>
      <c r="D210" s="1350" t="s">
        <v>455</v>
      </c>
      <c r="E210" s="1350" t="s">
        <v>487</v>
      </c>
      <c r="F210" s="1350" t="s">
        <v>159</v>
      </c>
      <c r="G210" s="346" t="s">
        <v>1</v>
      </c>
      <c r="H210" s="1451">
        <v>3000</v>
      </c>
      <c r="I210" s="1451">
        <v>8900</v>
      </c>
      <c r="J210" s="1451">
        <v>8900</v>
      </c>
      <c r="K210" s="1451">
        <v>0</v>
      </c>
      <c r="L210" s="1333">
        <v>0</v>
      </c>
    </row>
    <row r="211" spans="1:12" ht="22.5" hidden="1" x14ac:dyDescent="0.2">
      <c r="A211" s="1368"/>
      <c r="B211" s="1352" t="s">
        <v>511</v>
      </c>
      <c r="C211" s="1350"/>
      <c r="D211" s="1350" t="s">
        <v>455</v>
      </c>
      <c r="E211" s="1350" t="s">
        <v>487</v>
      </c>
      <c r="F211" s="1350" t="s">
        <v>510</v>
      </c>
      <c r="G211" s="1350"/>
      <c r="H211" s="1451">
        <f>H212+H217</f>
        <v>0</v>
      </c>
      <c r="I211" s="1451">
        <f>I212+I217</f>
        <v>120477.93000000001</v>
      </c>
      <c r="J211" s="1451">
        <f>J212+J217</f>
        <v>117798.1</v>
      </c>
      <c r="K211" s="1451">
        <f>K212+K217</f>
        <v>0</v>
      </c>
      <c r="L211" s="1333">
        <f>L212+L217</f>
        <v>0</v>
      </c>
    </row>
    <row r="212" spans="1:12" ht="33.75" hidden="1" x14ac:dyDescent="0.2">
      <c r="A212" s="1368"/>
      <c r="B212" s="1352" t="s">
        <v>509</v>
      </c>
      <c r="C212" s="1350"/>
      <c r="D212" s="1350" t="s">
        <v>455</v>
      </c>
      <c r="E212" s="1350" t="s">
        <v>487</v>
      </c>
      <c r="F212" s="1350" t="s">
        <v>508</v>
      </c>
      <c r="G212" s="1350"/>
      <c r="H212" s="1451">
        <f>H213+H215</f>
        <v>0</v>
      </c>
      <c r="I212" s="1451">
        <f>I213+I215</f>
        <v>32789.83</v>
      </c>
      <c r="J212" s="1451">
        <f>J213+J215</f>
        <v>30080</v>
      </c>
      <c r="K212" s="1451">
        <f>K213+K215</f>
        <v>0</v>
      </c>
      <c r="L212" s="1333">
        <f>L213+L215</f>
        <v>0</v>
      </c>
    </row>
    <row r="213" spans="1:12" ht="22.5" hidden="1" x14ac:dyDescent="0.2">
      <c r="A213" s="1458"/>
      <c r="B213" s="687" t="s">
        <v>507</v>
      </c>
      <c r="C213" s="1350"/>
      <c r="D213" s="1350" t="s">
        <v>455</v>
      </c>
      <c r="E213" s="1350" t="s">
        <v>487</v>
      </c>
      <c r="F213" s="1350" t="s">
        <v>506</v>
      </c>
      <c r="G213" s="1350"/>
      <c r="H213" s="1451">
        <f>H214</f>
        <v>0</v>
      </c>
      <c r="I213" s="1451">
        <f>I214</f>
        <v>31489.83</v>
      </c>
      <c r="J213" s="1451">
        <f>J214</f>
        <v>28780</v>
      </c>
      <c r="K213" s="1451">
        <f>K214</f>
        <v>0</v>
      </c>
      <c r="L213" s="1333">
        <f>L214</f>
        <v>0</v>
      </c>
    </row>
    <row r="214" spans="1:12" ht="22.5" hidden="1" x14ac:dyDescent="0.2">
      <c r="A214" s="1458"/>
      <c r="B214" s="1318" t="s">
        <v>447</v>
      </c>
      <c r="C214" s="346"/>
      <c r="D214" s="1350" t="s">
        <v>455</v>
      </c>
      <c r="E214" s="1350" t="s">
        <v>487</v>
      </c>
      <c r="F214" s="1350" t="s">
        <v>506</v>
      </c>
      <c r="G214" s="346" t="s">
        <v>1</v>
      </c>
      <c r="H214" s="1451"/>
      <c r="I214" s="1451">
        <v>31489.83</v>
      </c>
      <c r="J214" s="1451">
        <v>28780</v>
      </c>
      <c r="K214" s="1451"/>
      <c r="L214" s="1333"/>
    </row>
    <row r="215" spans="1:12" ht="22.5" hidden="1" x14ac:dyDescent="0.2">
      <c r="A215" s="1458"/>
      <c r="B215" s="687" t="s">
        <v>505</v>
      </c>
      <c r="C215" s="1350"/>
      <c r="D215" s="1350" t="s">
        <v>455</v>
      </c>
      <c r="E215" s="1350" t="s">
        <v>487</v>
      </c>
      <c r="F215" s="1350" t="s">
        <v>504</v>
      </c>
      <c r="G215" s="1350"/>
      <c r="H215" s="1451">
        <f>H216</f>
        <v>0</v>
      </c>
      <c r="I215" s="1451">
        <f>I216</f>
        <v>1300</v>
      </c>
      <c r="J215" s="1451">
        <f>J216</f>
        <v>1300</v>
      </c>
      <c r="K215" s="1451">
        <f>K216</f>
        <v>0</v>
      </c>
      <c r="L215" s="1333">
        <f>L216</f>
        <v>0</v>
      </c>
    </row>
    <row r="216" spans="1:12" ht="22.5" hidden="1" x14ac:dyDescent="0.2">
      <c r="A216" s="1458"/>
      <c r="B216" s="1318" t="s">
        <v>447</v>
      </c>
      <c r="C216" s="346"/>
      <c r="D216" s="1350" t="s">
        <v>455</v>
      </c>
      <c r="E216" s="1350" t="s">
        <v>487</v>
      </c>
      <c r="F216" s="1350" t="s">
        <v>504</v>
      </c>
      <c r="G216" s="346" t="s">
        <v>1</v>
      </c>
      <c r="H216" s="1451"/>
      <c r="I216" s="1451">
        <v>1300</v>
      </c>
      <c r="J216" s="1451">
        <v>1300</v>
      </c>
      <c r="K216" s="1451"/>
      <c r="L216" s="1333"/>
    </row>
    <row r="217" spans="1:12" ht="22.5" hidden="1" x14ac:dyDescent="0.2">
      <c r="A217" s="1315"/>
      <c r="B217" s="1373" t="s">
        <v>503</v>
      </c>
      <c r="C217" s="1359"/>
      <c r="D217" s="1374" t="s">
        <v>455</v>
      </c>
      <c r="E217" s="1374" t="s">
        <v>487</v>
      </c>
      <c r="F217" s="1374" t="s">
        <v>502</v>
      </c>
      <c r="G217" s="1374"/>
      <c r="H217" s="1464">
        <f>H218+H222</f>
        <v>0</v>
      </c>
      <c r="I217" s="1464">
        <f>I218+I222</f>
        <v>87688.1</v>
      </c>
      <c r="J217" s="1464">
        <f>J218+J222</f>
        <v>87718.1</v>
      </c>
      <c r="K217" s="1464">
        <f>K218+K222</f>
        <v>0</v>
      </c>
      <c r="L217" s="1465">
        <f>L218+L222</f>
        <v>0</v>
      </c>
    </row>
    <row r="218" spans="1:12" hidden="1" x14ac:dyDescent="0.2">
      <c r="A218" s="754"/>
      <c r="B218" s="1356" t="s">
        <v>344</v>
      </c>
      <c r="C218" s="1350"/>
      <c r="D218" s="1350" t="s">
        <v>455</v>
      </c>
      <c r="E218" s="1350" t="s">
        <v>487</v>
      </c>
      <c r="F218" s="1350" t="s">
        <v>500</v>
      </c>
      <c r="G218" s="1350"/>
      <c r="H218" s="1451">
        <f>H219+H220+H221</f>
        <v>0</v>
      </c>
      <c r="I218" s="1451">
        <f>I219+I220+I221</f>
        <v>87058.1</v>
      </c>
      <c r="J218" s="1451">
        <f>J219+J220+J221</f>
        <v>87058.1</v>
      </c>
      <c r="K218" s="1451">
        <f>K219+K220+K221</f>
        <v>0</v>
      </c>
      <c r="L218" s="1333">
        <f>L219+L220+L221</f>
        <v>0</v>
      </c>
    </row>
    <row r="219" spans="1:12" hidden="1" x14ac:dyDescent="0.2">
      <c r="A219" s="1315"/>
      <c r="B219" s="1318" t="s">
        <v>450</v>
      </c>
      <c r="C219" s="346"/>
      <c r="D219" s="1350" t="s">
        <v>455</v>
      </c>
      <c r="E219" s="1350" t="s">
        <v>487</v>
      </c>
      <c r="F219" s="1350" t="s">
        <v>500</v>
      </c>
      <c r="G219" s="346" t="s">
        <v>251</v>
      </c>
      <c r="H219" s="1451"/>
      <c r="I219" s="1451">
        <v>49197.66</v>
      </c>
      <c r="J219" s="1451">
        <v>49197.66</v>
      </c>
      <c r="K219" s="1451"/>
      <c r="L219" s="1333"/>
    </row>
    <row r="220" spans="1:12" ht="22.5" hidden="1" x14ac:dyDescent="0.2">
      <c r="A220" s="1315"/>
      <c r="B220" s="1318" t="s">
        <v>447</v>
      </c>
      <c r="C220" s="346"/>
      <c r="D220" s="1350" t="s">
        <v>455</v>
      </c>
      <c r="E220" s="1350" t="s">
        <v>487</v>
      </c>
      <c r="F220" s="1350" t="s">
        <v>500</v>
      </c>
      <c r="G220" s="346" t="s">
        <v>1</v>
      </c>
      <c r="H220" s="1451"/>
      <c r="I220" s="1451">
        <v>37820.44</v>
      </c>
      <c r="J220" s="1451">
        <v>37820.44</v>
      </c>
      <c r="K220" s="1451"/>
      <c r="L220" s="1333"/>
    </row>
    <row r="221" spans="1:12" hidden="1" x14ac:dyDescent="0.2">
      <c r="A221" s="1315"/>
      <c r="B221" s="1318" t="s">
        <v>449</v>
      </c>
      <c r="C221" s="346"/>
      <c r="D221" s="1350" t="s">
        <v>455</v>
      </c>
      <c r="E221" s="1350" t="s">
        <v>487</v>
      </c>
      <c r="F221" s="1350" t="s">
        <v>500</v>
      </c>
      <c r="G221" s="346" t="s">
        <v>91</v>
      </c>
      <c r="H221" s="1451"/>
      <c r="I221" s="1451">
        <v>40</v>
      </c>
      <c r="J221" s="1451">
        <v>40</v>
      </c>
      <c r="K221" s="1451"/>
      <c r="L221" s="1333"/>
    </row>
    <row r="222" spans="1:12" ht="22.5" hidden="1" x14ac:dyDescent="0.2">
      <c r="A222" s="754"/>
      <c r="B222" s="1316" t="s">
        <v>501</v>
      </c>
      <c r="C222" s="1350"/>
      <c r="D222" s="1350" t="s">
        <v>455</v>
      </c>
      <c r="E222" s="1350" t="s">
        <v>487</v>
      </c>
      <c r="F222" s="1350" t="s">
        <v>500</v>
      </c>
      <c r="G222" s="1350"/>
      <c r="H222" s="1451">
        <f>H223</f>
        <v>0</v>
      </c>
      <c r="I222" s="1451">
        <f>I223</f>
        <v>630</v>
      </c>
      <c r="J222" s="1451">
        <f>J223</f>
        <v>660</v>
      </c>
      <c r="K222" s="1451">
        <f>K223</f>
        <v>0</v>
      </c>
      <c r="L222" s="1333">
        <f>L223</f>
        <v>0</v>
      </c>
    </row>
    <row r="223" spans="1:12" ht="22.5" hidden="1" x14ac:dyDescent="0.2">
      <c r="A223" s="1315"/>
      <c r="B223" s="1318" t="s">
        <v>447</v>
      </c>
      <c r="C223" s="346"/>
      <c r="D223" s="1350" t="s">
        <v>455</v>
      </c>
      <c r="E223" s="1350" t="s">
        <v>487</v>
      </c>
      <c r="F223" s="1350" t="s">
        <v>500</v>
      </c>
      <c r="G223" s="346" t="s">
        <v>1</v>
      </c>
      <c r="H223" s="1451"/>
      <c r="I223" s="1451">
        <v>630</v>
      </c>
      <c r="J223" s="1451">
        <v>660</v>
      </c>
      <c r="K223" s="1451"/>
      <c r="L223" s="1333"/>
    </row>
    <row r="224" spans="1:12" x14ac:dyDescent="0.2">
      <c r="A224" s="1315"/>
      <c r="B224" s="686" t="s">
        <v>341</v>
      </c>
      <c r="C224" s="1313"/>
      <c r="D224" s="345" t="s">
        <v>498</v>
      </c>
      <c r="E224" s="345" t="s">
        <v>451</v>
      </c>
      <c r="F224" s="345"/>
      <c r="G224" s="345"/>
      <c r="H224" s="1443">
        <f t="shared" ref="H224:L226" si="20">H225</f>
        <v>284</v>
      </c>
      <c r="I224" s="1443">
        <f t="shared" si="20"/>
        <v>740</v>
      </c>
      <c r="J224" s="1443">
        <f t="shared" si="20"/>
        <v>740</v>
      </c>
      <c r="K224" s="1443">
        <f t="shared" si="20"/>
        <v>348</v>
      </c>
      <c r="L224" s="1341">
        <f t="shared" si="20"/>
        <v>362</v>
      </c>
    </row>
    <row r="225" spans="1:12" x14ac:dyDescent="0.2">
      <c r="A225" s="754"/>
      <c r="B225" s="686" t="s">
        <v>260</v>
      </c>
      <c r="C225" s="1313"/>
      <c r="D225" s="345" t="s">
        <v>498</v>
      </c>
      <c r="E225" s="345" t="s">
        <v>498</v>
      </c>
      <c r="F225" s="345"/>
      <c r="G225" s="345"/>
      <c r="H225" s="1443">
        <f t="shared" si="20"/>
        <v>284</v>
      </c>
      <c r="I225" s="1443">
        <f t="shared" si="20"/>
        <v>740</v>
      </c>
      <c r="J225" s="1443">
        <f t="shared" si="20"/>
        <v>740</v>
      </c>
      <c r="K225" s="1443">
        <f t="shared" si="20"/>
        <v>348</v>
      </c>
      <c r="L225" s="1341">
        <f t="shared" si="20"/>
        <v>362</v>
      </c>
    </row>
    <row r="226" spans="1:12" ht="22.5" x14ac:dyDescent="0.2">
      <c r="A226" s="1315"/>
      <c r="B226" s="1452" t="s">
        <v>921</v>
      </c>
      <c r="C226" s="1316"/>
      <c r="D226" s="346" t="s">
        <v>498</v>
      </c>
      <c r="E226" s="346" t="s">
        <v>498</v>
      </c>
      <c r="F226" s="346" t="s">
        <v>268</v>
      </c>
      <c r="G226" s="346"/>
      <c r="H226" s="1451">
        <f t="shared" si="20"/>
        <v>284</v>
      </c>
      <c r="I226" s="1451">
        <f t="shared" si="20"/>
        <v>740</v>
      </c>
      <c r="J226" s="1451">
        <f t="shared" si="20"/>
        <v>740</v>
      </c>
      <c r="K226" s="1451">
        <f t="shared" si="20"/>
        <v>348</v>
      </c>
      <c r="L226" s="1333">
        <f t="shared" si="20"/>
        <v>362</v>
      </c>
    </row>
    <row r="227" spans="1:12" ht="22.5" x14ac:dyDescent="0.2">
      <c r="A227" s="1315"/>
      <c r="B227" s="1452" t="s">
        <v>901</v>
      </c>
      <c r="C227" s="1316"/>
      <c r="D227" s="346" t="s">
        <v>498</v>
      </c>
      <c r="E227" s="346" t="s">
        <v>498</v>
      </c>
      <c r="F227" s="346" t="s">
        <v>267</v>
      </c>
      <c r="G227" s="346"/>
      <c r="H227" s="1451">
        <f>H228+H231</f>
        <v>284</v>
      </c>
      <c r="I227" s="1451">
        <f>I228+I231</f>
        <v>740</v>
      </c>
      <c r="J227" s="1451">
        <f>J228+J231</f>
        <v>740</v>
      </c>
      <c r="K227" s="1451">
        <f>K228+K231</f>
        <v>348</v>
      </c>
      <c r="L227" s="1333">
        <f>L228+L231</f>
        <v>362</v>
      </c>
    </row>
    <row r="228" spans="1:12" ht="45" hidden="1" x14ac:dyDescent="0.2">
      <c r="A228" s="1315"/>
      <c r="B228" s="1338" t="s">
        <v>266</v>
      </c>
      <c r="C228" s="1316"/>
      <c r="D228" s="346" t="s">
        <v>498</v>
      </c>
      <c r="E228" s="346" t="s">
        <v>498</v>
      </c>
      <c r="F228" s="346" t="s">
        <v>263</v>
      </c>
      <c r="G228" s="346"/>
      <c r="H228" s="1451">
        <f t="shared" ref="H228:L229" si="21">H229</f>
        <v>0</v>
      </c>
      <c r="I228" s="1451">
        <f t="shared" si="21"/>
        <v>320</v>
      </c>
      <c r="J228" s="1451">
        <f t="shared" si="21"/>
        <v>320</v>
      </c>
      <c r="K228" s="1451">
        <f t="shared" si="21"/>
        <v>0</v>
      </c>
      <c r="L228" s="1333">
        <f t="shared" si="21"/>
        <v>0</v>
      </c>
    </row>
    <row r="229" spans="1:12" ht="22.5" hidden="1" x14ac:dyDescent="0.2">
      <c r="A229" s="1364"/>
      <c r="B229" s="1375" t="s">
        <v>4</v>
      </c>
      <c r="C229" s="1316"/>
      <c r="D229" s="346" t="s">
        <v>498</v>
      </c>
      <c r="E229" s="346" t="s">
        <v>498</v>
      </c>
      <c r="F229" s="346" t="s">
        <v>499</v>
      </c>
      <c r="G229" s="346"/>
      <c r="H229" s="1451">
        <f t="shared" si="21"/>
        <v>0</v>
      </c>
      <c r="I229" s="1451">
        <f t="shared" si="21"/>
        <v>320</v>
      </c>
      <c r="J229" s="1451">
        <f t="shared" si="21"/>
        <v>320</v>
      </c>
      <c r="K229" s="1451">
        <f t="shared" si="21"/>
        <v>0</v>
      </c>
      <c r="L229" s="1333">
        <f t="shared" si="21"/>
        <v>0</v>
      </c>
    </row>
    <row r="230" spans="1:12" ht="22.5" hidden="1" x14ac:dyDescent="0.2">
      <c r="A230" s="1364"/>
      <c r="B230" s="1331" t="s">
        <v>264</v>
      </c>
      <c r="C230" s="1319"/>
      <c r="D230" s="346" t="s">
        <v>498</v>
      </c>
      <c r="E230" s="346" t="s">
        <v>498</v>
      </c>
      <c r="F230" s="346" t="s">
        <v>499</v>
      </c>
      <c r="G230" s="346" t="s">
        <v>1</v>
      </c>
      <c r="H230" s="1451"/>
      <c r="I230" s="1451">
        <v>320</v>
      </c>
      <c r="J230" s="1451">
        <v>320</v>
      </c>
      <c r="K230" s="1451"/>
      <c r="L230" s="1333"/>
    </row>
    <row r="231" spans="1:12" ht="22.5" x14ac:dyDescent="0.2">
      <c r="A231" s="1364"/>
      <c r="B231" s="687" t="s">
        <v>264</v>
      </c>
      <c r="C231" s="1319"/>
      <c r="D231" s="346" t="s">
        <v>498</v>
      </c>
      <c r="E231" s="346" t="s">
        <v>498</v>
      </c>
      <c r="F231" s="346" t="s">
        <v>263</v>
      </c>
      <c r="G231" s="346"/>
      <c r="H231" s="1451">
        <f t="shared" ref="H231:L232" si="22">H232</f>
        <v>284</v>
      </c>
      <c r="I231" s="1451">
        <f t="shared" si="22"/>
        <v>420</v>
      </c>
      <c r="J231" s="1451">
        <f t="shared" si="22"/>
        <v>420</v>
      </c>
      <c r="K231" s="1451">
        <f t="shared" si="22"/>
        <v>348</v>
      </c>
      <c r="L231" s="1333">
        <f t="shared" si="22"/>
        <v>362</v>
      </c>
    </row>
    <row r="232" spans="1:12" ht="25.5" x14ac:dyDescent="0.2">
      <c r="A232" s="1315"/>
      <c r="B232" s="49" t="s">
        <v>262</v>
      </c>
      <c r="C232" s="1316"/>
      <c r="D232" s="346" t="s">
        <v>498</v>
      </c>
      <c r="E232" s="346" t="s">
        <v>498</v>
      </c>
      <c r="F232" s="346" t="s">
        <v>259</v>
      </c>
      <c r="G232" s="346"/>
      <c r="H232" s="1451">
        <f t="shared" si="22"/>
        <v>284</v>
      </c>
      <c r="I232" s="1451">
        <f t="shared" si="22"/>
        <v>420</v>
      </c>
      <c r="J232" s="1451">
        <f t="shared" si="22"/>
        <v>420</v>
      </c>
      <c r="K232" s="1451">
        <f t="shared" si="22"/>
        <v>348</v>
      </c>
      <c r="L232" s="1333">
        <f t="shared" si="22"/>
        <v>362</v>
      </c>
    </row>
    <row r="233" spans="1:12" ht="22.5" x14ac:dyDescent="0.2">
      <c r="A233" s="1315"/>
      <c r="B233" s="1318" t="s">
        <v>447</v>
      </c>
      <c r="C233" s="1319"/>
      <c r="D233" s="346" t="s">
        <v>498</v>
      </c>
      <c r="E233" s="346" t="s">
        <v>498</v>
      </c>
      <c r="F233" s="346" t="s">
        <v>259</v>
      </c>
      <c r="G233" s="346" t="s">
        <v>1</v>
      </c>
      <c r="H233" s="1451">
        <v>284</v>
      </c>
      <c r="I233" s="1451">
        <v>420</v>
      </c>
      <c r="J233" s="1451">
        <v>420</v>
      </c>
      <c r="K233" s="1451">
        <v>348</v>
      </c>
      <c r="L233" s="1333">
        <v>362</v>
      </c>
    </row>
    <row r="234" spans="1:12" x14ac:dyDescent="0.2">
      <c r="A234" s="1329"/>
      <c r="B234" s="1309" t="s">
        <v>452</v>
      </c>
      <c r="C234" s="1310"/>
      <c r="D234" s="1311" t="s">
        <v>446</v>
      </c>
      <c r="E234" s="1311" t="s">
        <v>451</v>
      </c>
      <c r="F234" s="1311"/>
      <c r="G234" s="1311"/>
      <c r="H234" s="1445">
        <f>H235+H243</f>
        <v>8198.5</v>
      </c>
      <c r="I234" s="1445">
        <f>I235+I243</f>
        <v>36399.550000000003</v>
      </c>
      <c r="J234" s="1445">
        <f>J235+J243</f>
        <v>36787.500000000007</v>
      </c>
      <c r="K234" s="1445">
        <f>K235+K243</f>
        <v>8992</v>
      </c>
      <c r="L234" s="1312">
        <f>L235+L243</f>
        <v>9194</v>
      </c>
    </row>
    <row r="235" spans="1:12" x14ac:dyDescent="0.2">
      <c r="A235" s="1315"/>
      <c r="B235" s="686" t="s">
        <v>87</v>
      </c>
      <c r="C235" s="1313"/>
      <c r="D235" s="345" t="s">
        <v>446</v>
      </c>
      <c r="E235" s="345" t="s">
        <v>448</v>
      </c>
      <c r="F235" s="345"/>
      <c r="G235" s="345"/>
      <c r="H235" s="1443">
        <f t="shared" ref="H235:L238" si="23">H236</f>
        <v>6960</v>
      </c>
      <c r="I235" s="1443">
        <f t="shared" si="23"/>
        <v>34899.550000000003</v>
      </c>
      <c r="J235" s="1443">
        <f t="shared" si="23"/>
        <v>35187.500000000007</v>
      </c>
      <c r="K235" s="1443">
        <f t="shared" si="23"/>
        <v>7858</v>
      </c>
      <c r="L235" s="1341">
        <f t="shared" si="23"/>
        <v>7937</v>
      </c>
    </row>
    <row r="236" spans="1:12" ht="22.5" x14ac:dyDescent="0.2">
      <c r="A236" s="1315"/>
      <c r="B236" s="1452" t="s">
        <v>921</v>
      </c>
      <c r="C236" s="1316"/>
      <c r="D236" s="346" t="s">
        <v>446</v>
      </c>
      <c r="E236" s="346" t="s">
        <v>448</v>
      </c>
      <c r="F236" s="346" t="s">
        <v>268</v>
      </c>
      <c r="G236" s="346"/>
      <c r="H236" s="1451">
        <f t="shared" si="23"/>
        <v>6960</v>
      </c>
      <c r="I236" s="1451">
        <f t="shared" si="23"/>
        <v>34899.550000000003</v>
      </c>
      <c r="J236" s="1451">
        <f t="shared" si="23"/>
        <v>35187.500000000007</v>
      </c>
      <c r="K236" s="1451">
        <f t="shared" si="23"/>
        <v>7858</v>
      </c>
      <c r="L236" s="1333">
        <f t="shared" si="23"/>
        <v>7937</v>
      </c>
    </row>
    <row r="237" spans="1:12" ht="33.75" x14ac:dyDescent="0.2">
      <c r="A237" s="754"/>
      <c r="B237" s="1452" t="s">
        <v>903</v>
      </c>
      <c r="C237" s="1316"/>
      <c r="D237" s="346" t="s">
        <v>446</v>
      </c>
      <c r="E237" s="346" t="s">
        <v>448</v>
      </c>
      <c r="F237" s="346" t="s">
        <v>256</v>
      </c>
      <c r="G237" s="346"/>
      <c r="H237" s="1451">
        <f t="shared" si="23"/>
        <v>6960</v>
      </c>
      <c r="I237" s="1451">
        <f t="shared" si="23"/>
        <v>34899.550000000003</v>
      </c>
      <c r="J237" s="1451">
        <f t="shared" si="23"/>
        <v>35187.500000000007</v>
      </c>
      <c r="K237" s="1451">
        <f t="shared" si="23"/>
        <v>7858</v>
      </c>
      <c r="L237" s="1333">
        <f t="shared" si="23"/>
        <v>7937</v>
      </c>
    </row>
    <row r="238" spans="1:12" ht="23.25" customHeight="1" x14ac:dyDescent="0.2">
      <c r="A238" s="754"/>
      <c r="B238" s="1331" t="s">
        <v>255</v>
      </c>
      <c r="C238" s="1316"/>
      <c r="D238" s="346" t="s">
        <v>446</v>
      </c>
      <c r="E238" s="346" t="s">
        <v>448</v>
      </c>
      <c r="F238" s="346" t="s">
        <v>254</v>
      </c>
      <c r="G238" s="346"/>
      <c r="H238" s="1451">
        <f t="shared" si="23"/>
        <v>6960</v>
      </c>
      <c r="I238" s="1451">
        <f t="shared" si="23"/>
        <v>34899.550000000003</v>
      </c>
      <c r="J238" s="1451">
        <f t="shared" si="23"/>
        <v>35187.500000000007</v>
      </c>
      <c r="K238" s="1451">
        <f t="shared" si="23"/>
        <v>7858</v>
      </c>
      <c r="L238" s="1333">
        <f t="shared" si="23"/>
        <v>7937</v>
      </c>
    </row>
    <row r="239" spans="1:12" ht="23.25" customHeight="1" x14ac:dyDescent="0.2">
      <c r="A239" s="754"/>
      <c r="B239" s="687" t="s">
        <v>344</v>
      </c>
      <c r="C239" s="1316"/>
      <c r="D239" s="346" t="s">
        <v>446</v>
      </c>
      <c r="E239" s="346" t="s">
        <v>448</v>
      </c>
      <c r="F239" s="346" t="s">
        <v>250</v>
      </c>
      <c r="G239" s="346"/>
      <c r="H239" s="1451">
        <f>H240+H241+H242</f>
        <v>6960</v>
      </c>
      <c r="I239" s="1451">
        <f>I240+I241+I242</f>
        <v>34899.550000000003</v>
      </c>
      <c r="J239" s="1451">
        <f>J240+J241+J242</f>
        <v>35187.500000000007</v>
      </c>
      <c r="K239" s="1451">
        <f>K240+K241+K242</f>
        <v>7858</v>
      </c>
      <c r="L239" s="1333">
        <f>L240+L241+L242</f>
        <v>7937</v>
      </c>
    </row>
    <row r="240" spans="1:12" ht="22.5" customHeight="1" x14ac:dyDescent="0.2">
      <c r="A240" s="1315"/>
      <c r="B240" s="1318" t="s">
        <v>450</v>
      </c>
      <c r="C240" s="1319"/>
      <c r="D240" s="346" t="s">
        <v>446</v>
      </c>
      <c r="E240" s="346" t="s">
        <v>448</v>
      </c>
      <c r="F240" s="346" t="s">
        <v>250</v>
      </c>
      <c r="G240" s="346" t="s">
        <v>251</v>
      </c>
      <c r="H240" s="1451">
        <v>4510.8630000000003</v>
      </c>
      <c r="I240" s="1451">
        <f>14110.32+7665.25+6074.84+8018.08-78.59-56.38-180.11-693.76</f>
        <v>34859.65</v>
      </c>
      <c r="J240" s="1451">
        <f>14110.32+8044.5+6074.84+8017.78-78.59-56.38-180.11-786.76</f>
        <v>35145.600000000006</v>
      </c>
      <c r="K240" s="1451">
        <v>5837.6840000000002</v>
      </c>
      <c r="L240" s="1333">
        <v>5657.9449999999997</v>
      </c>
    </row>
    <row r="241" spans="1:12" ht="22.5" x14ac:dyDescent="0.2">
      <c r="A241" s="1315"/>
      <c r="B241" s="1318" t="s">
        <v>447</v>
      </c>
      <c r="C241" s="1319"/>
      <c r="D241" s="346" t="s">
        <v>446</v>
      </c>
      <c r="E241" s="346" t="s">
        <v>448</v>
      </c>
      <c r="F241" s="346" t="s">
        <v>250</v>
      </c>
      <c r="G241" s="346" t="s">
        <v>1</v>
      </c>
      <c r="H241" s="1451">
        <v>2448.424</v>
      </c>
      <c r="I241" s="1451"/>
      <c r="J241" s="1451"/>
      <c r="K241" s="1451">
        <v>2019.316</v>
      </c>
      <c r="L241" s="1333">
        <v>2278.0549999999998</v>
      </c>
    </row>
    <row r="242" spans="1:12" ht="23.25" customHeight="1" x14ac:dyDescent="0.2">
      <c r="A242" s="1315"/>
      <c r="B242" s="1318" t="s">
        <v>449</v>
      </c>
      <c r="C242" s="1319"/>
      <c r="D242" s="346" t="s">
        <v>446</v>
      </c>
      <c r="E242" s="346" t="s">
        <v>448</v>
      </c>
      <c r="F242" s="346" t="s">
        <v>250</v>
      </c>
      <c r="G242" s="346" t="s">
        <v>91</v>
      </c>
      <c r="H242" s="1451">
        <v>0.71299999999999997</v>
      </c>
      <c r="I242" s="1451">
        <v>39.9</v>
      </c>
      <c r="J242" s="1451">
        <v>41.9</v>
      </c>
      <c r="K242" s="1451">
        <v>1</v>
      </c>
      <c r="L242" s="1333">
        <v>1</v>
      </c>
    </row>
    <row r="243" spans="1:12" x14ac:dyDescent="0.2">
      <c r="A243" s="754"/>
      <c r="B243" s="686" t="s">
        <v>240</v>
      </c>
      <c r="C243" s="1313"/>
      <c r="D243" s="345" t="s">
        <v>446</v>
      </c>
      <c r="E243" s="345" t="s">
        <v>445</v>
      </c>
      <c r="F243" s="345"/>
      <c r="G243" s="345"/>
      <c r="H243" s="1443">
        <f t="shared" ref="H243:L244" si="24">H244</f>
        <v>1238.5</v>
      </c>
      <c r="I243" s="1443">
        <f t="shared" si="24"/>
        <v>1500</v>
      </c>
      <c r="J243" s="1443">
        <f t="shared" si="24"/>
        <v>1600</v>
      </c>
      <c r="K243" s="1443">
        <f t="shared" si="24"/>
        <v>1134</v>
      </c>
      <c r="L243" s="1341">
        <f t="shared" si="24"/>
        <v>1257</v>
      </c>
    </row>
    <row r="244" spans="1:12" ht="22.5" x14ac:dyDescent="0.2">
      <c r="A244" s="1315"/>
      <c r="B244" s="1452" t="s">
        <v>921</v>
      </c>
      <c r="C244" s="1316"/>
      <c r="D244" s="346" t="s">
        <v>446</v>
      </c>
      <c r="E244" s="346" t="s">
        <v>445</v>
      </c>
      <c r="F244" s="346" t="s">
        <v>268</v>
      </c>
      <c r="G244" s="346"/>
      <c r="H244" s="1451">
        <f t="shared" si="24"/>
        <v>1238.5</v>
      </c>
      <c r="I244" s="1451">
        <f t="shared" si="24"/>
        <v>1500</v>
      </c>
      <c r="J244" s="1451">
        <f t="shared" si="24"/>
        <v>1600</v>
      </c>
      <c r="K244" s="1451">
        <f t="shared" si="24"/>
        <v>1134</v>
      </c>
      <c r="L244" s="1333">
        <f t="shared" si="24"/>
        <v>1257</v>
      </c>
    </row>
    <row r="245" spans="1:12" ht="21.75" customHeight="1" x14ac:dyDescent="0.2">
      <c r="A245" s="1315"/>
      <c r="B245" s="1452" t="s">
        <v>825</v>
      </c>
      <c r="C245" s="1316"/>
      <c r="D245" s="346" t="s">
        <v>446</v>
      </c>
      <c r="E245" s="346" t="s">
        <v>445</v>
      </c>
      <c r="F245" s="346" t="s">
        <v>247</v>
      </c>
      <c r="G245" s="346"/>
      <c r="H245" s="1451">
        <f>H246+H249</f>
        <v>1238.5</v>
      </c>
      <c r="I245" s="1451">
        <f>I246+I249</f>
        <v>1500</v>
      </c>
      <c r="J245" s="1451">
        <f>J246+J249</f>
        <v>1600</v>
      </c>
      <c r="K245" s="1451">
        <f>K246+K249</f>
        <v>1134</v>
      </c>
      <c r="L245" s="1333">
        <f>L246+L249</f>
        <v>1257</v>
      </c>
    </row>
    <row r="246" spans="1:12" ht="21" customHeight="1" x14ac:dyDescent="0.2">
      <c r="A246" s="1315"/>
      <c r="B246" s="1331" t="s">
        <v>246</v>
      </c>
      <c r="C246" s="1316"/>
      <c r="D246" s="346" t="s">
        <v>446</v>
      </c>
      <c r="E246" s="346" t="s">
        <v>445</v>
      </c>
      <c r="F246" s="346" t="s">
        <v>245</v>
      </c>
      <c r="G246" s="346"/>
      <c r="H246" s="1451">
        <f t="shared" ref="H246:L247" si="25">H247</f>
        <v>1238.5</v>
      </c>
      <c r="I246" s="1451">
        <f t="shared" si="25"/>
        <v>1500</v>
      </c>
      <c r="J246" s="1451">
        <f t="shared" si="25"/>
        <v>1600</v>
      </c>
      <c r="K246" s="1451">
        <f t="shared" si="25"/>
        <v>1134</v>
      </c>
      <c r="L246" s="1333">
        <f t="shared" si="25"/>
        <v>1257</v>
      </c>
    </row>
    <row r="247" spans="1:12" ht="24.75" customHeight="1" x14ac:dyDescent="0.2">
      <c r="A247" s="1315"/>
      <c r="B247" s="1452" t="s">
        <v>244</v>
      </c>
      <c r="C247" s="1316"/>
      <c r="D247" s="346" t="s">
        <v>446</v>
      </c>
      <c r="E247" s="346" t="s">
        <v>445</v>
      </c>
      <c r="F247" s="346" t="s">
        <v>239</v>
      </c>
      <c r="G247" s="346"/>
      <c r="H247" s="1451">
        <f t="shared" si="25"/>
        <v>1238.5</v>
      </c>
      <c r="I247" s="1451">
        <f t="shared" si="25"/>
        <v>1500</v>
      </c>
      <c r="J247" s="1451">
        <f t="shared" si="25"/>
        <v>1600</v>
      </c>
      <c r="K247" s="1451">
        <f t="shared" si="25"/>
        <v>1134</v>
      </c>
      <c r="L247" s="1333">
        <f t="shared" si="25"/>
        <v>1257</v>
      </c>
    </row>
    <row r="248" spans="1:12" ht="22.5" x14ac:dyDescent="0.2">
      <c r="A248" s="1315"/>
      <c r="B248" s="1318" t="s">
        <v>447</v>
      </c>
      <c r="C248" s="1319"/>
      <c r="D248" s="346" t="s">
        <v>446</v>
      </c>
      <c r="E248" s="346" t="s">
        <v>445</v>
      </c>
      <c r="F248" s="346" t="s">
        <v>239</v>
      </c>
      <c r="G248" s="346" t="s">
        <v>1</v>
      </c>
      <c r="H248" s="1451">
        <v>1238.5</v>
      </c>
      <c r="I248" s="1451">
        <v>1500</v>
      </c>
      <c r="J248" s="1451">
        <v>1600</v>
      </c>
      <c r="K248" s="1451">
        <v>1134</v>
      </c>
      <c r="L248" s="1333">
        <v>1257</v>
      </c>
    </row>
    <row r="249" spans="1:12" ht="22.5" hidden="1" x14ac:dyDescent="0.2">
      <c r="A249" s="1329"/>
      <c r="B249" s="1466" t="s">
        <v>447</v>
      </c>
      <c r="C249" s="1467"/>
      <c r="D249" s="1468" t="s">
        <v>446</v>
      </c>
      <c r="E249" s="1468" t="s">
        <v>445</v>
      </c>
      <c r="F249" s="1468" t="s">
        <v>239</v>
      </c>
      <c r="G249" s="1468" t="s">
        <v>1</v>
      </c>
      <c r="H249" s="1469"/>
      <c r="I249" s="1469"/>
      <c r="J249" s="1469"/>
      <c r="K249" s="1469"/>
      <c r="L249" s="1470"/>
    </row>
    <row r="250" spans="1:12" ht="22.5" hidden="1" x14ac:dyDescent="0.2">
      <c r="A250" s="1315"/>
      <c r="B250" s="687" t="s">
        <v>497</v>
      </c>
      <c r="C250" s="1319"/>
      <c r="D250" s="346" t="s">
        <v>446</v>
      </c>
      <c r="E250" s="346" t="s">
        <v>445</v>
      </c>
      <c r="F250" s="346" t="s">
        <v>496</v>
      </c>
      <c r="G250" s="346"/>
      <c r="H250" s="1451">
        <f>H251+H253</f>
        <v>0</v>
      </c>
      <c r="I250" s="1451">
        <f>I251+I253</f>
        <v>10000</v>
      </c>
      <c r="J250" s="1451">
        <f>J251+J253</f>
        <v>10000</v>
      </c>
      <c r="K250" s="1451">
        <f>K251+K253</f>
        <v>0</v>
      </c>
      <c r="L250" s="1333">
        <f>L251+L253</f>
        <v>0</v>
      </c>
    </row>
    <row r="251" spans="1:12" ht="22.5" hidden="1" x14ac:dyDescent="0.2">
      <c r="A251" s="1315"/>
      <c r="B251" s="687" t="s">
        <v>495</v>
      </c>
      <c r="C251" s="1316"/>
      <c r="D251" s="346" t="s">
        <v>446</v>
      </c>
      <c r="E251" s="346" t="s">
        <v>445</v>
      </c>
      <c r="F251" s="346" t="s">
        <v>494</v>
      </c>
      <c r="G251" s="346"/>
      <c r="H251" s="1451">
        <f>H252</f>
        <v>0</v>
      </c>
      <c r="I251" s="1451">
        <f>I252</f>
        <v>0</v>
      </c>
      <c r="J251" s="1451">
        <f>J252</f>
        <v>0</v>
      </c>
      <c r="K251" s="1451">
        <f>K252</f>
        <v>0</v>
      </c>
      <c r="L251" s="1333">
        <f>L252</f>
        <v>0</v>
      </c>
    </row>
    <row r="252" spans="1:12" ht="22.5" hidden="1" x14ac:dyDescent="0.2">
      <c r="A252" s="1315"/>
      <c r="B252" s="1318" t="s">
        <v>447</v>
      </c>
      <c r="C252" s="1319"/>
      <c r="D252" s="346" t="s">
        <v>446</v>
      </c>
      <c r="E252" s="346" t="s">
        <v>445</v>
      </c>
      <c r="F252" s="346" t="s">
        <v>494</v>
      </c>
      <c r="G252" s="346" t="s">
        <v>1</v>
      </c>
      <c r="H252" s="1451">
        <v>0</v>
      </c>
      <c r="I252" s="1451">
        <v>0</v>
      </c>
      <c r="J252" s="1451">
        <v>0</v>
      </c>
      <c r="K252" s="1451">
        <v>0</v>
      </c>
      <c r="L252" s="1333">
        <v>0</v>
      </c>
    </row>
    <row r="253" spans="1:12" ht="22.5" hidden="1" x14ac:dyDescent="0.2">
      <c r="A253" s="1315"/>
      <c r="B253" s="687" t="s">
        <v>493</v>
      </c>
      <c r="C253" s="1316"/>
      <c r="D253" s="346" t="s">
        <v>446</v>
      </c>
      <c r="E253" s="346" t="s">
        <v>445</v>
      </c>
      <c r="F253" s="346" t="s">
        <v>492</v>
      </c>
      <c r="G253" s="346"/>
      <c r="H253" s="1451">
        <f>H254</f>
        <v>0</v>
      </c>
      <c r="I253" s="1451">
        <f>I254</f>
        <v>10000</v>
      </c>
      <c r="J253" s="1451">
        <f>J254</f>
        <v>10000</v>
      </c>
      <c r="K253" s="1451">
        <f>K254</f>
        <v>0</v>
      </c>
      <c r="L253" s="1333">
        <f>L254</f>
        <v>0</v>
      </c>
    </row>
    <row r="254" spans="1:12" ht="22.5" hidden="1" x14ac:dyDescent="0.2">
      <c r="A254" s="1315"/>
      <c r="B254" s="1318" t="s">
        <v>447</v>
      </c>
      <c r="C254" s="1319"/>
      <c r="D254" s="346" t="s">
        <v>446</v>
      </c>
      <c r="E254" s="346" t="s">
        <v>445</v>
      </c>
      <c r="F254" s="346" t="s">
        <v>492</v>
      </c>
      <c r="G254" s="346" t="s">
        <v>26</v>
      </c>
      <c r="H254" s="1451"/>
      <c r="I254" s="1451">
        <v>10000</v>
      </c>
      <c r="J254" s="1451">
        <v>10000</v>
      </c>
      <c r="K254" s="1451"/>
      <c r="L254" s="1333"/>
    </row>
    <row r="255" spans="1:12" x14ac:dyDescent="0.2">
      <c r="A255" s="1315"/>
      <c r="B255" s="686" t="s">
        <v>327</v>
      </c>
      <c r="C255" s="1313"/>
      <c r="D255" s="345" t="s">
        <v>488</v>
      </c>
      <c r="E255" s="345" t="s">
        <v>451</v>
      </c>
      <c r="F255" s="345"/>
      <c r="G255" s="345"/>
      <c r="H255" s="1443">
        <f>H256+H262</f>
        <v>1044.001</v>
      </c>
      <c r="I255" s="1443">
        <f>I256+I262</f>
        <v>7671.15</v>
      </c>
      <c r="J255" s="1443">
        <f>J256+J262</f>
        <v>7864.35</v>
      </c>
      <c r="K255" s="1443">
        <f>K256+K262</f>
        <v>626.84299999999996</v>
      </c>
      <c r="L255" s="1341">
        <f>L256+L262</f>
        <v>664.45399999999995</v>
      </c>
    </row>
    <row r="256" spans="1:12" x14ac:dyDescent="0.2">
      <c r="A256" s="1315"/>
      <c r="B256" s="686" t="s">
        <v>79</v>
      </c>
      <c r="C256" s="1313"/>
      <c r="D256" s="345" t="s">
        <v>488</v>
      </c>
      <c r="E256" s="345" t="s">
        <v>448</v>
      </c>
      <c r="F256" s="345"/>
      <c r="G256" s="345"/>
      <c r="H256" s="1443">
        <f t="shared" ref="H256:L260" si="26">H257</f>
        <v>883.69100000000003</v>
      </c>
      <c r="I256" s="1443">
        <f t="shared" si="26"/>
        <v>3994.95</v>
      </c>
      <c r="J256" s="1443">
        <f t="shared" si="26"/>
        <v>3994.95</v>
      </c>
      <c r="K256" s="1443">
        <f t="shared" si="26"/>
        <v>626.84299999999996</v>
      </c>
      <c r="L256" s="1341">
        <f t="shared" si="26"/>
        <v>664.45399999999995</v>
      </c>
    </row>
    <row r="257" spans="1:12" ht="27" customHeight="1" x14ac:dyDescent="0.2">
      <c r="A257" s="1315"/>
      <c r="B257" s="687" t="s">
        <v>491</v>
      </c>
      <c r="C257" s="1316"/>
      <c r="D257" s="346" t="s">
        <v>488</v>
      </c>
      <c r="E257" s="346" t="s">
        <v>448</v>
      </c>
      <c r="F257" s="346" t="s">
        <v>89</v>
      </c>
      <c r="G257" s="346"/>
      <c r="H257" s="1451">
        <f t="shared" si="26"/>
        <v>883.69100000000003</v>
      </c>
      <c r="I257" s="1451">
        <f t="shared" si="26"/>
        <v>3994.95</v>
      </c>
      <c r="J257" s="1451">
        <f t="shared" si="26"/>
        <v>3994.95</v>
      </c>
      <c r="K257" s="1451">
        <f t="shared" si="26"/>
        <v>626.84299999999996</v>
      </c>
      <c r="L257" s="1333">
        <f t="shared" si="26"/>
        <v>664.45399999999995</v>
      </c>
    </row>
    <row r="258" spans="1:12" ht="24.75" customHeight="1" x14ac:dyDescent="0.2">
      <c r="A258" s="1315"/>
      <c r="B258" s="687" t="s">
        <v>109</v>
      </c>
      <c r="C258" s="1316"/>
      <c r="D258" s="346" t="s">
        <v>488</v>
      </c>
      <c r="E258" s="346" t="s">
        <v>448</v>
      </c>
      <c r="F258" s="346" t="s">
        <v>84</v>
      </c>
      <c r="G258" s="346"/>
      <c r="H258" s="1451">
        <f t="shared" si="26"/>
        <v>883.69100000000003</v>
      </c>
      <c r="I258" s="1451">
        <f t="shared" si="26"/>
        <v>3994.95</v>
      </c>
      <c r="J258" s="1451">
        <f t="shared" si="26"/>
        <v>3994.95</v>
      </c>
      <c r="K258" s="1451">
        <f t="shared" si="26"/>
        <v>626.84299999999996</v>
      </c>
      <c r="L258" s="1333">
        <f t="shared" si="26"/>
        <v>664.45399999999995</v>
      </c>
    </row>
    <row r="259" spans="1:12" ht="24.75" customHeight="1" x14ac:dyDescent="0.2">
      <c r="A259" s="1315"/>
      <c r="B259" s="687" t="s">
        <v>109</v>
      </c>
      <c r="C259" s="1316"/>
      <c r="D259" s="346" t="s">
        <v>488</v>
      </c>
      <c r="E259" s="346" t="s">
        <v>448</v>
      </c>
      <c r="F259" s="346" t="s">
        <v>82</v>
      </c>
      <c r="G259" s="346"/>
      <c r="H259" s="1451">
        <f t="shared" si="26"/>
        <v>883.69100000000003</v>
      </c>
      <c r="I259" s="1451">
        <f t="shared" si="26"/>
        <v>3994.95</v>
      </c>
      <c r="J259" s="1451">
        <f t="shared" si="26"/>
        <v>3994.95</v>
      </c>
      <c r="K259" s="1451">
        <f t="shared" si="26"/>
        <v>626.84299999999996</v>
      </c>
      <c r="L259" s="1333">
        <f t="shared" si="26"/>
        <v>664.45399999999995</v>
      </c>
    </row>
    <row r="260" spans="1:12" ht="23.25" customHeight="1" x14ac:dyDescent="0.2">
      <c r="A260" s="1315"/>
      <c r="B260" s="687" t="s">
        <v>81</v>
      </c>
      <c r="C260" s="1316"/>
      <c r="D260" s="346" t="s">
        <v>488</v>
      </c>
      <c r="E260" s="346" t="s">
        <v>448</v>
      </c>
      <c r="F260" s="346" t="s">
        <v>78</v>
      </c>
      <c r="G260" s="346"/>
      <c r="H260" s="1451">
        <f t="shared" si="26"/>
        <v>883.69100000000003</v>
      </c>
      <c r="I260" s="1451">
        <f t="shared" si="26"/>
        <v>3994.95</v>
      </c>
      <c r="J260" s="1451">
        <f t="shared" si="26"/>
        <v>3994.95</v>
      </c>
      <c r="K260" s="1451">
        <f t="shared" si="26"/>
        <v>626.84299999999996</v>
      </c>
      <c r="L260" s="1333">
        <f t="shared" si="26"/>
        <v>664.45399999999995</v>
      </c>
    </row>
    <row r="261" spans="1:12" ht="22.5" x14ac:dyDescent="0.2">
      <c r="A261" s="1315"/>
      <c r="B261" s="1377" t="s">
        <v>489</v>
      </c>
      <c r="C261" s="1319"/>
      <c r="D261" s="346" t="s">
        <v>488</v>
      </c>
      <c r="E261" s="346" t="s">
        <v>448</v>
      </c>
      <c r="F261" s="346" t="s">
        <v>78</v>
      </c>
      <c r="G261" s="346" t="s">
        <v>77</v>
      </c>
      <c r="H261" s="1451">
        <v>883.69100000000003</v>
      </c>
      <c r="I261" s="1451">
        <v>3994.95</v>
      </c>
      <c r="J261" s="1451">
        <v>3994.95</v>
      </c>
      <c r="K261" s="1451">
        <v>626.84299999999996</v>
      </c>
      <c r="L261" s="1333">
        <v>664.45399999999995</v>
      </c>
    </row>
    <row r="262" spans="1:12" hidden="1" x14ac:dyDescent="0.2">
      <c r="A262" s="1315"/>
      <c r="B262" s="686" t="s">
        <v>45</v>
      </c>
      <c r="C262" s="1313"/>
      <c r="D262" s="345" t="s">
        <v>488</v>
      </c>
      <c r="E262" s="345" t="s">
        <v>487</v>
      </c>
      <c r="F262" s="345"/>
      <c r="G262" s="345"/>
      <c r="H262" s="1443">
        <f t="shared" ref="H262:L265" si="27">H263</f>
        <v>160.31</v>
      </c>
      <c r="I262" s="1443">
        <f t="shared" si="27"/>
        <v>3676.2</v>
      </c>
      <c r="J262" s="1443">
        <f t="shared" si="27"/>
        <v>3869.4</v>
      </c>
      <c r="K262" s="1443">
        <f t="shared" si="27"/>
        <v>0</v>
      </c>
      <c r="L262" s="1341">
        <f t="shared" si="27"/>
        <v>0</v>
      </c>
    </row>
    <row r="263" spans="1:12" ht="31.9" hidden="1" customHeight="1" x14ac:dyDescent="0.2">
      <c r="A263" s="1315"/>
      <c r="B263" s="687" t="s">
        <v>491</v>
      </c>
      <c r="C263" s="1316"/>
      <c r="D263" s="346" t="s">
        <v>488</v>
      </c>
      <c r="E263" s="346" t="s">
        <v>487</v>
      </c>
      <c r="F263" s="346" t="s">
        <v>89</v>
      </c>
      <c r="G263" s="346"/>
      <c r="H263" s="1451">
        <f t="shared" si="27"/>
        <v>160.31</v>
      </c>
      <c r="I263" s="1451">
        <f t="shared" si="27"/>
        <v>3676.2</v>
      </c>
      <c r="J263" s="1451">
        <f t="shared" si="27"/>
        <v>3869.4</v>
      </c>
      <c r="K263" s="1451">
        <f t="shared" si="27"/>
        <v>0</v>
      </c>
      <c r="L263" s="1333">
        <f t="shared" si="27"/>
        <v>0</v>
      </c>
    </row>
    <row r="264" spans="1:12" ht="20.25" hidden="1" customHeight="1" x14ac:dyDescent="0.2">
      <c r="A264" s="1315"/>
      <c r="B264" s="687" t="s">
        <v>109</v>
      </c>
      <c r="C264" s="1316"/>
      <c r="D264" s="346" t="s">
        <v>488</v>
      </c>
      <c r="E264" s="346" t="s">
        <v>487</v>
      </c>
      <c r="F264" s="346" t="s">
        <v>84</v>
      </c>
      <c r="G264" s="346"/>
      <c r="H264" s="1451">
        <f t="shared" si="27"/>
        <v>160.31</v>
      </c>
      <c r="I264" s="1451">
        <f t="shared" si="27"/>
        <v>3676.2</v>
      </c>
      <c r="J264" s="1451">
        <f t="shared" si="27"/>
        <v>3869.4</v>
      </c>
      <c r="K264" s="1451">
        <f t="shared" si="27"/>
        <v>0</v>
      </c>
      <c r="L264" s="1333">
        <f t="shared" si="27"/>
        <v>0</v>
      </c>
    </row>
    <row r="265" spans="1:12" ht="24" hidden="1" customHeight="1" x14ac:dyDescent="0.2">
      <c r="A265" s="1315"/>
      <c r="B265" s="687" t="s">
        <v>109</v>
      </c>
      <c r="C265" s="1316"/>
      <c r="D265" s="346" t="s">
        <v>488</v>
      </c>
      <c r="E265" s="346" t="s">
        <v>487</v>
      </c>
      <c r="F265" s="346" t="s">
        <v>82</v>
      </c>
      <c r="G265" s="346"/>
      <c r="H265" s="1451">
        <f t="shared" si="27"/>
        <v>160.31</v>
      </c>
      <c r="I265" s="1451">
        <f t="shared" si="27"/>
        <v>3676.2</v>
      </c>
      <c r="J265" s="1451">
        <f t="shared" si="27"/>
        <v>3869.4</v>
      </c>
      <c r="K265" s="1451">
        <f t="shared" si="27"/>
        <v>0</v>
      </c>
      <c r="L265" s="1333">
        <f t="shared" si="27"/>
        <v>0</v>
      </c>
    </row>
    <row r="266" spans="1:12" ht="22.5" hidden="1" customHeight="1" x14ac:dyDescent="0.2">
      <c r="A266" s="1315"/>
      <c r="B266" s="687" t="s">
        <v>47</v>
      </c>
      <c r="C266" s="1316"/>
      <c r="D266" s="346" t="s">
        <v>488</v>
      </c>
      <c r="E266" s="346" t="s">
        <v>487</v>
      </c>
      <c r="F266" s="346" t="s">
        <v>43</v>
      </c>
      <c r="G266" s="346"/>
      <c r="H266" s="1451">
        <f>H267+H268+H269</f>
        <v>160.31</v>
      </c>
      <c r="I266" s="1451">
        <f>I267+I268+I269</f>
        <v>3676.2</v>
      </c>
      <c r="J266" s="1451">
        <f>J267+J268+J269</f>
        <v>3869.4</v>
      </c>
      <c r="K266" s="1451">
        <f>K267+K268+K269</f>
        <v>0</v>
      </c>
      <c r="L266" s="1333">
        <f>L267+L268+L269</f>
        <v>0</v>
      </c>
    </row>
    <row r="267" spans="1:12" ht="25.5" hidden="1" customHeight="1" x14ac:dyDescent="0.2">
      <c r="A267" s="1315"/>
      <c r="B267" s="1318" t="s">
        <v>447</v>
      </c>
      <c r="C267" s="1319"/>
      <c r="D267" s="346" t="s">
        <v>488</v>
      </c>
      <c r="E267" s="346" t="s">
        <v>487</v>
      </c>
      <c r="F267" s="346" t="s">
        <v>43</v>
      </c>
      <c r="G267" s="346" t="s">
        <v>1</v>
      </c>
      <c r="H267" s="1451">
        <v>28.454999999999998</v>
      </c>
      <c r="I267" s="1451">
        <v>252</v>
      </c>
      <c r="J267" s="1451">
        <v>265</v>
      </c>
      <c r="K267" s="1451"/>
      <c r="L267" s="1333"/>
    </row>
    <row r="268" spans="1:12" ht="18.75" hidden="1" customHeight="1" x14ac:dyDescent="0.2">
      <c r="A268" s="1315"/>
      <c r="B268" s="1318" t="s">
        <v>490</v>
      </c>
      <c r="C268" s="1319"/>
      <c r="D268" s="346" t="s">
        <v>488</v>
      </c>
      <c r="E268" s="346" t="s">
        <v>487</v>
      </c>
      <c r="F268" s="346" t="s">
        <v>43</v>
      </c>
      <c r="G268" s="346" t="s">
        <v>42</v>
      </c>
      <c r="H268" s="1451">
        <v>131.85499999999999</v>
      </c>
      <c r="I268" s="1451">
        <v>3404.2</v>
      </c>
      <c r="J268" s="1451">
        <v>3574.4</v>
      </c>
      <c r="K268" s="1451"/>
      <c r="L268" s="1333"/>
    </row>
    <row r="269" spans="1:12" ht="22.5" hidden="1" x14ac:dyDescent="0.2">
      <c r="A269" s="1315"/>
      <c r="B269" s="1318" t="s">
        <v>489</v>
      </c>
      <c r="C269" s="1319"/>
      <c r="D269" s="346" t="s">
        <v>488</v>
      </c>
      <c r="E269" s="346" t="s">
        <v>487</v>
      </c>
      <c r="F269" s="346" t="s">
        <v>43</v>
      </c>
      <c r="G269" s="346" t="s">
        <v>77</v>
      </c>
      <c r="H269" s="1451"/>
      <c r="I269" s="1451">
        <v>20</v>
      </c>
      <c r="J269" s="1451">
        <v>30</v>
      </c>
      <c r="K269" s="1451"/>
      <c r="L269" s="1333"/>
    </row>
    <row r="270" spans="1:12" x14ac:dyDescent="0.2">
      <c r="A270" s="1315"/>
      <c r="B270" s="686" t="s">
        <v>324</v>
      </c>
      <c r="C270" s="1313"/>
      <c r="D270" s="345" t="s">
        <v>456</v>
      </c>
      <c r="E270" s="345" t="s">
        <v>451</v>
      </c>
      <c r="F270" s="345"/>
      <c r="G270" s="345"/>
      <c r="H270" s="1443">
        <f>H271+H279</f>
        <v>400</v>
      </c>
      <c r="I270" s="1443">
        <f>I271+I279</f>
        <v>16233.47</v>
      </c>
      <c r="J270" s="1443">
        <f>J271+J279</f>
        <v>16021.82</v>
      </c>
      <c r="K270" s="1443">
        <f>K271+K279</f>
        <v>550</v>
      </c>
      <c r="L270" s="1341">
        <f>L271+L279</f>
        <v>600</v>
      </c>
    </row>
    <row r="271" spans="1:12" hidden="1" x14ac:dyDescent="0.2">
      <c r="A271" s="1315"/>
      <c r="B271" s="686" t="s">
        <v>486</v>
      </c>
      <c r="C271" s="1313"/>
      <c r="D271" s="345" t="s">
        <v>456</v>
      </c>
      <c r="E271" s="345" t="s">
        <v>480</v>
      </c>
      <c r="F271" s="345" t="s">
        <v>106</v>
      </c>
      <c r="G271" s="345" t="s">
        <v>106</v>
      </c>
      <c r="H271" s="1443">
        <f t="shared" ref="H271:L274" si="28">H272</f>
        <v>0</v>
      </c>
      <c r="I271" s="1443">
        <f t="shared" si="28"/>
        <v>14787.32</v>
      </c>
      <c r="J271" s="1443">
        <f t="shared" si="28"/>
        <v>14621.82</v>
      </c>
      <c r="K271" s="1443">
        <f t="shared" si="28"/>
        <v>0</v>
      </c>
      <c r="L271" s="1341">
        <f t="shared" si="28"/>
        <v>0</v>
      </c>
    </row>
    <row r="272" spans="1:12" ht="31.5" hidden="1" x14ac:dyDescent="0.2">
      <c r="A272" s="1315"/>
      <c r="B272" s="686" t="s">
        <v>485</v>
      </c>
      <c r="C272" s="1313"/>
      <c r="D272" s="345" t="s">
        <v>456</v>
      </c>
      <c r="E272" s="345" t="s">
        <v>480</v>
      </c>
      <c r="F272" s="345" t="s">
        <v>304</v>
      </c>
      <c r="G272" s="345"/>
      <c r="H272" s="1443">
        <f t="shared" si="28"/>
        <v>0</v>
      </c>
      <c r="I272" s="1443">
        <f t="shared" si="28"/>
        <v>14787.32</v>
      </c>
      <c r="J272" s="1443">
        <f t="shared" si="28"/>
        <v>14621.82</v>
      </c>
      <c r="K272" s="1443">
        <f t="shared" si="28"/>
        <v>0</v>
      </c>
      <c r="L272" s="1341">
        <f t="shared" si="28"/>
        <v>0</v>
      </c>
    </row>
    <row r="273" spans="1:12" ht="33.75" hidden="1" x14ac:dyDescent="0.2">
      <c r="A273" s="1364"/>
      <c r="B273" s="687" t="s">
        <v>484</v>
      </c>
      <c r="C273" s="1316"/>
      <c r="D273" s="346" t="s">
        <v>456</v>
      </c>
      <c r="E273" s="346" t="s">
        <v>480</v>
      </c>
      <c r="F273" s="346" t="s">
        <v>483</v>
      </c>
      <c r="G273" s="346"/>
      <c r="H273" s="1451">
        <f t="shared" si="28"/>
        <v>0</v>
      </c>
      <c r="I273" s="1451">
        <f t="shared" si="28"/>
        <v>14787.32</v>
      </c>
      <c r="J273" s="1451">
        <f t="shared" si="28"/>
        <v>14621.82</v>
      </c>
      <c r="K273" s="1451">
        <f t="shared" si="28"/>
        <v>0</v>
      </c>
      <c r="L273" s="1333">
        <f t="shared" si="28"/>
        <v>0</v>
      </c>
    </row>
    <row r="274" spans="1:12" hidden="1" x14ac:dyDescent="0.2">
      <c r="A274" s="1364"/>
      <c r="B274" s="687" t="s">
        <v>482</v>
      </c>
      <c r="C274" s="1316"/>
      <c r="D274" s="346" t="s">
        <v>456</v>
      </c>
      <c r="E274" s="346" t="s">
        <v>480</v>
      </c>
      <c r="F274" s="346" t="s">
        <v>481</v>
      </c>
      <c r="G274" s="346"/>
      <c r="H274" s="1451">
        <f t="shared" si="28"/>
        <v>0</v>
      </c>
      <c r="I274" s="1451">
        <f t="shared" si="28"/>
        <v>14787.32</v>
      </c>
      <c r="J274" s="1451">
        <f t="shared" si="28"/>
        <v>14621.82</v>
      </c>
      <c r="K274" s="1451">
        <f t="shared" si="28"/>
        <v>0</v>
      </c>
      <c r="L274" s="1333">
        <f t="shared" si="28"/>
        <v>0</v>
      </c>
    </row>
    <row r="275" spans="1:12" hidden="1" x14ac:dyDescent="0.2">
      <c r="A275" s="1364"/>
      <c r="B275" s="687" t="s">
        <v>344</v>
      </c>
      <c r="C275" s="1316"/>
      <c r="D275" s="346" t="s">
        <v>456</v>
      </c>
      <c r="E275" s="346" t="s">
        <v>480</v>
      </c>
      <c r="F275" s="346" t="s">
        <v>479</v>
      </c>
      <c r="G275" s="346"/>
      <c r="H275" s="1451">
        <f>H276+H277+H278</f>
        <v>0</v>
      </c>
      <c r="I275" s="1451">
        <f>I276+I277+I278</f>
        <v>14787.32</v>
      </c>
      <c r="J275" s="1451">
        <f>J276+J277+J278</f>
        <v>14621.82</v>
      </c>
      <c r="K275" s="1451">
        <f>K276+K277+K278</f>
        <v>0</v>
      </c>
      <c r="L275" s="1333">
        <f>L276+L277+L278</f>
        <v>0</v>
      </c>
    </row>
    <row r="276" spans="1:12" hidden="1" x14ac:dyDescent="0.2">
      <c r="A276" s="1315"/>
      <c r="B276" s="1318" t="s">
        <v>450</v>
      </c>
      <c r="C276" s="1319"/>
      <c r="D276" s="346" t="s">
        <v>456</v>
      </c>
      <c r="E276" s="346" t="s">
        <v>480</v>
      </c>
      <c r="F276" s="346" t="s">
        <v>479</v>
      </c>
      <c r="G276" s="346" t="s">
        <v>251</v>
      </c>
      <c r="H276" s="1451"/>
      <c r="I276" s="1451">
        <f>9300+368.205</f>
        <v>9668.2049999999999</v>
      </c>
      <c r="J276" s="1451">
        <f>9393+408.205</f>
        <v>9801.2049999999999</v>
      </c>
      <c r="K276" s="1451"/>
      <c r="L276" s="1333"/>
    </row>
    <row r="277" spans="1:12" ht="22.5" hidden="1" x14ac:dyDescent="0.2">
      <c r="A277" s="1315"/>
      <c r="B277" s="1318" t="s">
        <v>447</v>
      </c>
      <c r="C277" s="1319"/>
      <c r="D277" s="346" t="s">
        <v>456</v>
      </c>
      <c r="E277" s="346" t="s">
        <v>480</v>
      </c>
      <c r="F277" s="346" t="s">
        <v>479</v>
      </c>
      <c r="G277" s="346" t="s">
        <v>1</v>
      </c>
      <c r="H277" s="1451"/>
      <c r="I277" s="1451">
        <f>2310.57+320+2026.75+461.795</f>
        <v>5119.1149999999998</v>
      </c>
      <c r="J277" s="1451">
        <f>2310.57+20+2026.75+463.295</f>
        <v>4820.6149999999998</v>
      </c>
      <c r="K277" s="1451"/>
      <c r="L277" s="1333"/>
    </row>
    <row r="278" spans="1:12" hidden="1" x14ac:dyDescent="0.2">
      <c r="A278" s="1315"/>
      <c r="B278" s="1318" t="s">
        <v>449</v>
      </c>
      <c r="C278" s="1319"/>
      <c r="D278" s="346" t="s">
        <v>456</v>
      </c>
      <c r="E278" s="346" t="s">
        <v>480</v>
      </c>
      <c r="F278" s="346" t="s">
        <v>479</v>
      </c>
      <c r="G278" s="346" t="s">
        <v>91</v>
      </c>
      <c r="H278" s="1451"/>
      <c r="I278" s="1451">
        <v>0</v>
      </c>
      <c r="J278" s="1451">
        <v>0</v>
      </c>
      <c r="K278" s="1451"/>
      <c r="L278" s="1333"/>
    </row>
    <row r="279" spans="1:12" x14ac:dyDescent="0.2">
      <c r="A279" s="1315"/>
      <c r="B279" s="686" t="s">
        <v>64</v>
      </c>
      <c r="C279" s="1313"/>
      <c r="D279" s="345" t="s">
        <v>456</v>
      </c>
      <c r="E279" s="345" t="s">
        <v>455</v>
      </c>
      <c r="F279" s="345" t="s">
        <v>106</v>
      </c>
      <c r="G279" s="345" t="s">
        <v>106</v>
      </c>
      <c r="H279" s="1443">
        <f>H280+H297</f>
        <v>400</v>
      </c>
      <c r="I279" s="1443">
        <f>I280+I297</f>
        <v>1446.15</v>
      </c>
      <c r="J279" s="1443">
        <f>J280+J297</f>
        <v>1400</v>
      </c>
      <c r="K279" s="1443">
        <f>K280+K297</f>
        <v>550</v>
      </c>
      <c r="L279" s="1341">
        <f>L280+L297</f>
        <v>600</v>
      </c>
    </row>
    <row r="280" spans="1:12" ht="33.75" x14ac:dyDescent="0.2">
      <c r="A280" s="1315"/>
      <c r="B280" s="1338" t="s">
        <v>898</v>
      </c>
      <c r="C280" s="1316"/>
      <c r="D280" s="346" t="s">
        <v>456</v>
      </c>
      <c r="E280" s="346" t="s">
        <v>455</v>
      </c>
      <c r="F280" s="346" t="s">
        <v>304</v>
      </c>
      <c r="G280" s="346"/>
      <c r="H280" s="1451">
        <f>H281+H290</f>
        <v>400</v>
      </c>
      <c r="I280" s="1451">
        <f>I281+I290</f>
        <v>1380</v>
      </c>
      <c r="J280" s="1451">
        <f>J281+J290</f>
        <v>1400</v>
      </c>
      <c r="K280" s="1451">
        <f>K281+K290</f>
        <v>550</v>
      </c>
      <c r="L280" s="1333">
        <f>L281+L290</f>
        <v>600</v>
      </c>
    </row>
    <row r="281" spans="1:12" ht="22.5" hidden="1" x14ac:dyDescent="0.2">
      <c r="A281" s="1315"/>
      <c r="B281" s="687" t="s">
        <v>478</v>
      </c>
      <c r="C281" s="1316"/>
      <c r="D281" s="346" t="s">
        <v>456</v>
      </c>
      <c r="E281" s="346" t="s">
        <v>455</v>
      </c>
      <c r="F281" s="346" t="s">
        <v>477</v>
      </c>
      <c r="G281" s="345"/>
      <c r="H281" s="1451">
        <f>H282+H285</f>
        <v>0</v>
      </c>
      <c r="I281" s="1451">
        <f>I282+I285</f>
        <v>0</v>
      </c>
      <c r="J281" s="1451">
        <f>J282+J285</f>
        <v>0</v>
      </c>
      <c r="K281" s="1451">
        <f>K282+K285</f>
        <v>0</v>
      </c>
      <c r="L281" s="1333">
        <f>L282+L285</f>
        <v>0</v>
      </c>
    </row>
    <row r="282" spans="1:12" ht="22.5" hidden="1" x14ac:dyDescent="0.2">
      <c r="A282" s="1315"/>
      <c r="B282" s="687" t="s">
        <v>476</v>
      </c>
      <c r="C282" s="1316"/>
      <c r="D282" s="346" t="s">
        <v>456</v>
      </c>
      <c r="E282" s="346" t="s">
        <v>455</v>
      </c>
      <c r="F282" s="346" t="s">
        <v>475</v>
      </c>
      <c r="G282" s="345"/>
      <c r="H282" s="1451">
        <f t="shared" ref="H282:L283" si="29">H283</f>
        <v>0</v>
      </c>
      <c r="I282" s="1451">
        <f t="shared" si="29"/>
        <v>0</v>
      </c>
      <c r="J282" s="1451">
        <f t="shared" si="29"/>
        <v>0</v>
      </c>
      <c r="K282" s="1451">
        <f t="shared" si="29"/>
        <v>0</v>
      </c>
      <c r="L282" s="1333">
        <f t="shared" si="29"/>
        <v>0</v>
      </c>
    </row>
    <row r="283" spans="1:12" ht="22.5" hidden="1" x14ac:dyDescent="0.2">
      <c r="A283" s="1315"/>
      <c r="B283" s="687" t="s">
        <v>474</v>
      </c>
      <c r="C283" s="1316"/>
      <c r="D283" s="346" t="s">
        <v>456</v>
      </c>
      <c r="E283" s="346" t="s">
        <v>455</v>
      </c>
      <c r="F283" s="346" t="s">
        <v>472</v>
      </c>
      <c r="G283" s="346"/>
      <c r="H283" s="1451">
        <f t="shared" si="29"/>
        <v>0</v>
      </c>
      <c r="I283" s="1451">
        <f t="shared" si="29"/>
        <v>0</v>
      </c>
      <c r="J283" s="1451">
        <f t="shared" si="29"/>
        <v>0</v>
      </c>
      <c r="K283" s="1451">
        <f t="shared" si="29"/>
        <v>0</v>
      </c>
      <c r="L283" s="1333">
        <f t="shared" si="29"/>
        <v>0</v>
      </c>
    </row>
    <row r="284" spans="1:12" hidden="1" x14ac:dyDescent="0.2">
      <c r="A284" s="1315"/>
      <c r="B284" s="1318" t="s">
        <v>473</v>
      </c>
      <c r="C284" s="1319"/>
      <c r="D284" s="346" t="s">
        <v>456</v>
      </c>
      <c r="E284" s="346" t="s">
        <v>455</v>
      </c>
      <c r="F284" s="346" t="s">
        <v>472</v>
      </c>
      <c r="G284" s="346" t="s">
        <v>26</v>
      </c>
      <c r="H284" s="1451">
        <v>0</v>
      </c>
      <c r="I284" s="1451">
        <v>0</v>
      </c>
      <c r="J284" s="1451">
        <v>0</v>
      </c>
      <c r="K284" s="1451">
        <v>0</v>
      </c>
      <c r="L284" s="1333">
        <v>0</v>
      </c>
    </row>
    <row r="285" spans="1:12" ht="22.5" hidden="1" x14ac:dyDescent="0.2">
      <c r="A285" s="1315"/>
      <c r="B285" s="687" t="s">
        <v>471</v>
      </c>
      <c r="C285" s="1316"/>
      <c r="D285" s="346" t="s">
        <v>456</v>
      </c>
      <c r="E285" s="346" t="s">
        <v>455</v>
      </c>
      <c r="F285" s="346" t="s">
        <v>470</v>
      </c>
      <c r="G285" s="345"/>
      <c r="H285" s="1451">
        <f>H286+H288</f>
        <v>0</v>
      </c>
      <c r="I285" s="1451">
        <f>I286+I288</f>
        <v>0</v>
      </c>
      <c r="J285" s="1451">
        <f>J286+J288</f>
        <v>0</v>
      </c>
      <c r="K285" s="1451">
        <f>K286+K288</f>
        <v>0</v>
      </c>
      <c r="L285" s="1333">
        <f>L286+L288</f>
        <v>0</v>
      </c>
    </row>
    <row r="286" spans="1:12" hidden="1" x14ac:dyDescent="0.2">
      <c r="A286" s="1315"/>
      <c r="B286" s="687" t="s">
        <v>469</v>
      </c>
      <c r="C286" s="1316"/>
      <c r="D286" s="346" t="s">
        <v>456</v>
      </c>
      <c r="E286" s="346" t="s">
        <v>455</v>
      </c>
      <c r="F286" s="346" t="s">
        <v>468</v>
      </c>
      <c r="G286" s="346"/>
      <c r="H286" s="1451">
        <f>H287</f>
        <v>0</v>
      </c>
      <c r="I286" s="1451">
        <f>I287</f>
        <v>0</v>
      </c>
      <c r="J286" s="1451">
        <f>J287</f>
        <v>0</v>
      </c>
      <c r="K286" s="1451">
        <f>K287</f>
        <v>0</v>
      </c>
      <c r="L286" s="1333">
        <f>L287</f>
        <v>0</v>
      </c>
    </row>
    <row r="287" spans="1:12" ht="22.5" hidden="1" x14ac:dyDescent="0.2">
      <c r="A287" s="1315"/>
      <c r="B287" s="1318" t="s">
        <v>447</v>
      </c>
      <c r="C287" s="1319"/>
      <c r="D287" s="346" t="s">
        <v>456</v>
      </c>
      <c r="E287" s="346" t="s">
        <v>455</v>
      </c>
      <c r="F287" s="346" t="s">
        <v>468</v>
      </c>
      <c r="G287" s="346" t="s">
        <v>1</v>
      </c>
      <c r="H287" s="1451"/>
      <c r="I287" s="1451">
        <v>0</v>
      </c>
      <c r="J287" s="1451">
        <v>0</v>
      </c>
      <c r="K287" s="1451"/>
      <c r="L287" s="1333"/>
    </row>
    <row r="288" spans="1:12" hidden="1" x14ac:dyDescent="0.2">
      <c r="A288" s="1315"/>
      <c r="B288" s="687" t="s">
        <v>467</v>
      </c>
      <c r="C288" s="1316"/>
      <c r="D288" s="346" t="s">
        <v>456</v>
      </c>
      <c r="E288" s="346" t="s">
        <v>455</v>
      </c>
      <c r="F288" s="346" t="s">
        <v>466</v>
      </c>
      <c r="G288" s="346"/>
      <c r="H288" s="1451">
        <f>H289</f>
        <v>0</v>
      </c>
      <c r="I288" s="1451">
        <f>I289</f>
        <v>0</v>
      </c>
      <c r="J288" s="1451">
        <f>J289</f>
        <v>0</v>
      </c>
      <c r="K288" s="1451">
        <f>K289</f>
        <v>0</v>
      </c>
      <c r="L288" s="1333">
        <f>L289</f>
        <v>0</v>
      </c>
    </row>
    <row r="289" spans="1:12" ht="22.5" hidden="1" x14ac:dyDescent="0.2">
      <c r="A289" s="1315"/>
      <c r="B289" s="1318" t="s">
        <v>447</v>
      </c>
      <c r="C289" s="1319"/>
      <c r="D289" s="346" t="s">
        <v>456</v>
      </c>
      <c r="E289" s="346" t="s">
        <v>455</v>
      </c>
      <c r="F289" s="346" t="s">
        <v>466</v>
      </c>
      <c r="G289" s="346" t="s">
        <v>1</v>
      </c>
      <c r="H289" s="1451">
        <v>0</v>
      </c>
      <c r="I289" s="1451">
        <v>0</v>
      </c>
      <c r="J289" s="1451">
        <v>0</v>
      </c>
      <c r="K289" s="1451">
        <v>0</v>
      </c>
      <c r="L289" s="1333">
        <v>0</v>
      </c>
    </row>
    <row r="290" spans="1:12" ht="33.75" x14ac:dyDescent="0.2">
      <c r="A290" s="1315"/>
      <c r="B290" s="1452" t="s">
        <v>293</v>
      </c>
      <c r="C290" s="1316"/>
      <c r="D290" s="346" t="s">
        <v>456</v>
      </c>
      <c r="E290" s="346" t="s">
        <v>455</v>
      </c>
      <c r="F290" s="346" t="s">
        <v>292</v>
      </c>
      <c r="G290" s="346"/>
      <c r="H290" s="1451">
        <f>H291+H294</f>
        <v>400</v>
      </c>
      <c r="I290" s="1451">
        <f>I291+I294</f>
        <v>1380</v>
      </c>
      <c r="J290" s="1451">
        <f>J291+J294</f>
        <v>1400</v>
      </c>
      <c r="K290" s="1451">
        <f>K291+K294</f>
        <v>550</v>
      </c>
      <c r="L290" s="1333">
        <f>L291+L294</f>
        <v>600</v>
      </c>
    </row>
    <row r="291" spans="1:12" ht="22.5" x14ac:dyDescent="0.2">
      <c r="A291" s="1315"/>
      <c r="B291" s="1336" t="s">
        <v>291</v>
      </c>
      <c r="C291" s="1316"/>
      <c r="D291" s="346" t="s">
        <v>456</v>
      </c>
      <c r="E291" s="346" t="s">
        <v>455</v>
      </c>
      <c r="F291" s="346" t="s">
        <v>290</v>
      </c>
      <c r="G291" s="346"/>
      <c r="H291" s="1451">
        <f t="shared" ref="H291:L292" si="30">H292</f>
        <v>400</v>
      </c>
      <c r="I291" s="1451">
        <f t="shared" si="30"/>
        <v>1041.8699999999999</v>
      </c>
      <c r="J291" s="1451">
        <f t="shared" si="30"/>
        <v>1055.1100000000001</v>
      </c>
      <c r="K291" s="1451">
        <f t="shared" si="30"/>
        <v>550</v>
      </c>
      <c r="L291" s="1333">
        <f t="shared" si="30"/>
        <v>600</v>
      </c>
    </row>
    <row r="292" spans="1:12" ht="22.5" x14ac:dyDescent="0.2">
      <c r="A292" s="1364"/>
      <c r="B292" s="1452" t="s">
        <v>289</v>
      </c>
      <c r="C292" s="1316"/>
      <c r="D292" s="346" t="s">
        <v>456</v>
      </c>
      <c r="E292" s="346" t="s">
        <v>455</v>
      </c>
      <c r="F292" s="346" t="s">
        <v>287</v>
      </c>
      <c r="G292" s="346"/>
      <c r="H292" s="1451">
        <f t="shared" si="30"/>
        <v>400</v>
      </c>
      <c r="I292" s="1451">
        <f t="shared" si="30"/>
        <v>1041.8699999999999</v>
      </c>
      <c r="J292" s="1451">
        <f t="shared" si="30"/>
        <v>1055.1100000000001</v>
      </c>
      <c r="K292" s="1451">
        <f t="shared" si="30"/>
        <v>550</v>
      </c>
      <c r="L292" s="1333">
        <f t="shared" si="30"/>
        <v>600</v>
      </c>
    </row>
    <row r="293" spans="1:12" ht="23.25" thickBot="1" x14ac:dyDescent="0.25">
      <c r="A293" s="1471"/>
      <c r="B293" s="1472" t="s">
        <v>447</v>
      </c>
      <c r="C293" s="1473"/>
      <c r="D293" s="1474" t="s">
        <v>456</v>
      </c>
      <c r="E293" s="1474" t="s">
        <v>455</v>
      </c>
      <c r="F293" s="1474" t="s">
        <v>287</v>
      </c>
      <c r="G293" s="1474" t="s">
        <v>1</v>
      </c>
      <c r="H293" s="1475">
        <v>400</v>
      </c>
      <c r="I293" s="1476">
        <f>671.37+10.5+10+350</f>
        <v>1041.8699999999999</v>
      </c>
      <c r="J293" s="1476">
        <f>685.63+10.5+10+350-1.02</f>
        <v>1055.1100000000001</v>
      </c>
      <c r="K293" s="1475">
        <v>550</v>
      </c>
      <c r="L293" s="1477">
        <v>600</v>
      </c>
    </row>
    <row r="294" spans="1:12" ht="22.5" hidden="1" x14ac:dyDescent="0.2">
      <c r="A294" s="1329"/>
      <c r="B294" s="1478" t="s">
        <v>465</v>
      </c>
      <c r="C294" s="1479"/>
      <c r="D294" s="1468" t="s">
        <v>456</v>
      </c>
      <c r="E294" s="1468" t="s">
        <v>455</v>
      </c>
      <c r="F294" s="1468" t="s">
        <v>464</v>
      </c>
      <c r="G294" s="1468"/>
      <c r="H294" s="1469">
        <f t="shared" ref="H294:L295" si="31">H295</f>
        <v>0</v>
      </c>
      <c r="I294" s="1469">
        <f t="shared" si="31"/>
        <v>338.13</v>
      </c>
      <c r="J294" s="1469">
        <f t="shared" si="31"/>
        <v>344.89</v>
      </c>
      <c r="K294" s="1469">
        <f t="shared" si="31"/>
        <v>0</v>
      </c>
      <c r="L294" s="1470">
        <f t="shared" si="31"/>
        <v>0</v>
      </c>
    </row>
    <row r="295" spans="1:12" ht="22.5" hidden="1" x14ac:dyDescent="0.2">
      <c r="A295" s="1364"/>
      <c r="B295" s="687" t="s">
        <v>463</v>
      </c>
      <c r="C295" s="1316"/>
      <c r="D295" s="346" t="s">
        <v>456</v>
      </c>
      <c r="E295" s="346" t="s">
        <v>455</v>
      </c>
      <c r="F295" s="346" t="s">
        <v>462</v>
      </c>
      <c r="G295" s="346"/>
      <c r="H295" s="1451">
        <f t="shared" si="31"/>
        <v>0</v>
      </c>
      <c r="I295" s="1451">
        <f t="shared" si="31"/>
        <v>338.13</v>
      </c>
      <c r="J295" s="1451">
        <f t="shared" si="31"/>
        <v>344.89</v>
      </c>
      <c r="K295" s="1451">
        <f t="shared" si="31"/>
        <v>0</v>
      </c>
      <c r="L295" s="1333">
        <f t="shared" si="31"/>
        <v>0</v>
      </c>
    </row>
    <row r="296" spans="1:12" ht="22.5" hidden="1" x14ac:dyDescent="0.2">
      <c r="A296" s="1364"/>
      <c r="B296" s="1318" t="s">
        <v>447</v>
      </c>
      <c r="C296" s="1319"/>
      <c r="D296" s="346" t="s">
        <v>456</v>
      </c>
      <c r="E296" s="346" t="s">
        <v>455</v>
      </c>
      <c r="F296" s="346" t="s">
        <v>462</v>
      </c>
      <c r="G296" s="346" t="s">
        <v>1</v>
      </c>
      <c r="H296" s="1451"/>
      <c r="I296" s="1451">
        <v>338.13</v>
      </c>
      <c r="J296" s="1451">
        <v>344.89</v>
      </c>
      <c r="K296" s="1451"/>
      <c r="L296" s="1333"/>
    </row>
    <row r="297" spans="1:12" ht="31.5" hidden="1" x14ac:dyDescent="0.2">
      <c r="A297" s="1315"/>
      <c r="B297" s="686" t="s">
        <v>461</v>
      </c>
      <c r="C297" s="1313"/>
      <c r="D297" s="345" t="s">
        <v>456</v>
      </c>
      <c r="E297" s="345" t="s">
        <v>455</v>
      </c>
      <c r="F297" s="345" t="s">
        <v>460</v>
      </c>
      <c r="G297" s="345"/>
      <c r="H297" s="1443">
        <f t="shared" ref="H297:L299" si="32">H298</f>
        <v>0</v>
      </c>
      <c r="I297" s="1443">
        <f t="shared" si="32"/>
        <v>66.150000000000006</v>
      </c>
      <c r="J297" s="1443">
        <f t="shared" si="32"/>
        <v>0</v>
      </c>
      <c r="K297" s="1443">
        <f t="shared" si="32"/>
        <v>0</v>
      </c>
      <c r="L297" s="1341">
        <f t="shared" si="32"/>
        <v>0</v>
      </c>
    </row>
    <row r="298" spans="1:12" hidden="1" x14ac:dyDescent="0.2">
      <c r="A298" s="1315"/>
      <c r="B298" s="687" t="s">
        <v>459</v>
      </c>
      <c r="C298" s="1316"/>
      <c r="D298" s="346" t="s">
        <v>456</v>
      </c>
      <c r="E298" s="346" t="s">
        <v>455</v>
      </c>
      <c r="F298" s="346" t="s">
        <v>458</v>
      </c>
      <c r="G298" s="346"/>
      <c r="H298" s="1451">
        <f t="shared" si="32"/>
        <v>0</v>
      </c>
      <c r="I298" s="1451">
        <f t="shared" si="32"/>
        <v>66.150000000000006</v>
      </c>
      <c r="J298" s="1451">
        <f t="shared" si="32"/>
        <v>0</v>
      </c>
      <c r="K298" s="1451">
        <f t="shared" si="32"/>
        <v>0</v>
      </c>
      <c r="L298" s="1333">
        <f t="shared" si="32"/>
        <v>0</v>
      </c>
    </row>
    <row r="299" spans="1:12" hidden="1" x14ac:dyDescent="0.2">
      <c r="A299" s="1364"/>
      <c r="B299" s="687" t="s">
        <v>457</v>
      </c>
      <c r="C299" s="1316"/>
      <c r="D299" s="346" t="s">
        <v>456</v>
      </c>
      <c r="E299" s="346" t="s">
        <v>455</v>
      </c>
      <c r="F299" s="346" t="s">
        <v>454</v>
      </c>
      <c r="G299" s="346"/>
      <c r="H299" s="1451">
        <f t="shared" si="32"/>
        <v>0</v>
      </c>
      <c r="I299" s="1451">
        <f t="shared" si="32"/>
        <v>66.150000000000006</v>
      </c>
      <c r="J299" s="1451">
        <f t="shared" si="32"/>
        <v>0</v>
      </c>
      <c r="K299" s="1451">
        <f t="shared" si="32"/>
        <v>0</v>
      </c>
      <c r="L299" s="1333">
        <f t="shared" si="32"/>
        <v>0</v>
      </c>
    </row>
    <row r="300" spans="1:12" ht="23.25" hidden="1" thickBot="1" x14ac:dyDescent="0.25">
      <c r="A300" s="1480"/>
      <c r="B300" s="1325" t="s">
        <v>447</v>
      </c>
      <c r="C300" s="1326"/>
      <c r="D300" s="1327" t="s">
        <v>456</v>
      </c>
      <c r="E300" s="1327" t="s">
        <v>455</v>
      </c>
      <c r="F300" s="1327" t="s">
        <v>454</v>
      </c>
      <c r="G300" s="1327" t="s">
        <v>1</v>
      </c>
      <c r="H300" s="1481"/>
      <c r="I300" s="1481">
        <v>66.150000000000006</v>
      </c>
      <c r="J300" s="1481">
        <v>0</v>
      </c>
      <c r="K300" s="1481"/>
      <c r="L300" s="1482"/>
    </row>
    <row r="301" spans="1:12" ht="13.5" hidden="1" thickBot="1" x14ac:dyDescent="0.25">
      <c r="A301" s="1304">
        <v>3</v>
      </c>
      <c r="B301" s="1305" t="s">
        <v>453</v>
      </c>
      <c r="C301" s="1298" t="s">
        <v>423</v>
      </c>
      <c r="D301" s="1483"/>
      <c r="E301" s="1483"/>
      <c r="F301" s="1483"/>
      <c r="G301" s="1483"/>
      <c r="H301" s="1450">
        <f>H302</f>
        <v>8198.5</v>
      </c>
      <c r="I301" s="1484"/>
      <c r="J301" s="1484"/>
      <c r="K301" s="1450">
        <f>K302</f>
        <v>8263</v>
      </c>
      <c r="L301" s="1306">
        <f>L302</f>
        <v>8252</v>
      </c>
    </row>
    <row r="302" spans="1:12" hidden="1" x14ac:dyDescent="0.2">
      <c r="A302" s="1329"/>
      <c r="B302" s="1309" t="s">
        <v>452</v>
      </c>
      <c r="C302" s="1310"/>
      <c r="D302" s="1311" t="s">
        <v>446</v>
      </c>
      <c r="E302" s="1311" t="s">
        <v>451</v>
      </c>
      <c r="F302" s="1311"/>
      <c r="G302" s="1311"/>
      <c r="H302" s="1445">
        <f>H303+H311</f>
        <v>8198.5</v>
      </c>
      <c r="I302" s="1445">
        <f>I303+I311</f>
        <v>36399.550000000003</v>
      </c>
      <c r="J302" s="1445">
        <f>J303+J311</f>
        <v>36787.500000000007</v>
      </c>
      <c r="K302" s="1445">
        <f>K303+K311</f>
        <v>8263</v>
      </c>
      <c r="L302" s="1312">
        <f>L303+L311</f>
        <v>8252</v>
      </c>
    </row>
    <row r="303" spans="1:12" hidden="1" x14ac:dyDescent="0.2">
      <c r="A303" s="1315"/>
      <c r="B303" s="686" t="s">
        <v>87</v>
      </c>
      <c r="C303" s="1313"/>
      <c r="D303" s="345" t="s">
        <v>446</v>
      </c>
      <c r="E303" s="345" t="s">
        <v>448</v>
      </c>
      <c r="F303" s="345"/>
      <c r="G303" s="345"/>
      <c r="H303" s="1443">
        <f t="shared" ref="H303:L306" si="33">H304</f>
        <v>6960</v>
      </c>
      <c r="I303" s="1443">
        <f t="shared" si="33"/>
        <v>34899.550000000003</v>
      </c>
      <c r="J303" s="1443">
        <f t="shared" si="33"/>
        <v>35187.500000000007</v>
      </c>
      <c r="K303" s="1443">
        <f t="shared" si="33"/>
        <v>6915</v>
      </c>
      <c r="L303" s="1341">
        <f t="shared" si="33"/>
        <v>6858</v>
      </c>
    </row>
    <row r="304" spans="1:12" ht="31.5" hidden="1" x14ac:dyDescent="0.2">
      <c r="A304" s="754"/>
      <c r="B304" s="1453" t="s">
        <v>919</v>
      </c>
      <c r="C304" s="1313"/>
      <c r="D304" s="345" t="s">
        <v>446</v>
      </c>
      <c r="E304" s="345" t="s">
        <v>448</v>
      </c>
      <c r="F304" s="345" t="s">
        <v>268</v>
      </c>
      <c r="G304" s="345"/>
      <c r="H304" s="1443">
        <f t="shared" si="33"/>
        <v>6960</v>
      </c>
      <c r="I304" s="1443">
        <f t="shared" si="33"/>
        <v>34899.550000000003</v>
      </c>
      <c r="J304" s="1443">
        <f t="shared" si="33"/>
        <v>35187.500000000007</v>
      </c>
      <c r="K304" s="1443">
        <f t="shared" si="33"/>
        <v>6915</v>
      </c>
      <c r="L304" s="1341">
        <f t="shared" si="33"/>
        <v>6858</v>
      </c>
    </row>
    <row r="305" spans="1:12" ht="33.75" hidden="1" x14ac:dyDescent="0.2">
      <c r="A305" s="754"/>
      <c r="B305" s="1452" t="s">
        <v>257</v>
      </c>
      <c r="C305" s="1316"/>
      <c r="D305" s="346" t="s">
        <v>446</v>
      </c>
      <c r="E305" s="346" t="s">
        <v>448</v>
      </c>
      <c r="F305" s="346" t="s">
        <v>256</v>
      </c>
      <c r="G305" s="346"/>
      <c r="H305" s="1451">
        <f t="shared" si="33"/>
        <v>6960</v>
      </c>
      <c r="I305" s="1451">
        <f t="shared" si="33"/>
        <v>34899.550000000003</v>
      </c>
      <c r="J305" s="1451">
        <f t="shared" si="33"/>
        <v>35187.500000000007</v>
      </c>
      <c r="K305" s="1451">
        <f t="shared" si="33"/>
        <v>6915</v>
      </c>
      <c r="L305" s="1333">
        <f t="shared" si="33"/>
        <v>6858</v>
      </c>
    </row>
    <row r="306" spans="1:12" ht="25.5" hidden="1" customHeight="1" x14ac:dyDescent="0.2">
      <c r="A306" s="754"/>
      <c r="B306" s="1331" t="s">
        <v>255</v>
      </c>
      <c r="C306" s="1316"/>
      <c r="D306" s="346" t="s">
        <v>446</v>
      </c>
      <c r="E306" s="346" t="s">
        <v>448</v>
      </c>
      <c r="F306" s="346" t="s">
        <v>254</v>
      </c>
      <c r="G306" s="346"/>
      <c r="H306" s="1451">
        <f t="shared" si="33"/>
        <v>6960</v>
      </c>
      <c r="I306" s="1451">
        <f t="shared" si="33"/>
        <v>34899.550000000003</v>
      </c>
      <c r="J306" s="1451">
        <f t="shared" si="33"/>
        <v>35187.500000000007</v>
      </c>
      <c r="K306" s="1451">
        <f t="shared" si="33"/>
        <v>6915</v>
      </c>
      <c r="L306" s="1333">
        <f t="shared" si="33"/>
        <v>6858</v>
      </c>
    </row>
    <row r="307" spans="1:12" ht="20.25" hidden="1" customHeight="1" x14ac:dyDescent="0.2">
      <c r="A307" s="754"/>
      <c r="B307" s="687" t="s">
        <v>344</v>
      </c>
      <c r="C307" s="1316"/>
      <c r="D307" s="346" t="s">
        <v>446</v>
      </c>
      <c r="E307" s="346" t="s">
        <v>448</v>
      </c>
      <c r="F307" s="346" t="s">
        <v>250</v>
      </c>
      <c r="G307" s="346"/>
      <c r="H307" s="1451">
        <f>H308+H309+H310</f>
        <v>6960</v>
      </c>
      <c r="I307" s="1451">
        <f>I308+I309+I310</f>
        <v>34899.550000000003</v>
      </c>
      <c r="J307" s="1451">
        <f>J308+J309+J310</f>
        <v>35187.500000000007</v>
      </c>
      <c r="K307" s="1451">
        <f>K308+K309+K310</f>
        <v>6915</v>
      </c>
      <c r="L307" s="1333">
        <f>L308+L309+L310</f>
        <v>6858</v>
      </c>
    </row>
    <row r="308" spans="1:12" ht="23.25" hidden="1" customHeight="1" x14ac:dyDescent="0.2">
      <c r="A308" s="1315"/>
      <c r="B308" s="1318" t="s">
        <v>450</v>
      </c>
      <c r="C308" s="1319"/>
      <c r="D308" s="346" t="s">
        <v>446</v>
      </c>
      <c r="E308" s="346" t="s">
        <v>448</v>
      </c>
      <c r="F308" s="346" t="s">
        <v>250</v>
      </c>
      <c r="G308" s="346" t="s">
        <v>251</v>
      </c>
      <c r="H308" s="1451">
        <v>4510.8630000000003</v>
      </c>
      <c r="I308" s="1451">
        <f>14110.32+7665.25+6074.84+8018.08-78.59-56.38-180.11-693.76</f>
        <v>34859.65</v>
      </c>
      <c r="J308" s="1451">
        <f>14110.32+8044.5+6074.84+8017.78-78.59-56.38-180.11-786.76</f>
        <v>35145.600000000006</v>
      </c>
      <c r="K308" s="1451">
        <v>4781.5150000000003</v>
      </c>
      <c r="L308" s="1333">
        <v>5068.4070000000002</v>
      </c>
    </row>
    <row r="309" spans="1:12" ht="22.5" hidden="1" x14ac:dyDescent="0.2">
      <c r="A309" s="1315"/>
      <c r="B309" s="1318" t="s">
        <v>447</v>
      </c>
      <c r="C309" s="1319"/>
      <c r="D309" s="346" t="s">
        <v>446</v>
      </c>
      <c r="E309" s="346" t="s">
        <v>448</v>
      </c>
      <c r="F309" s="346" t="s">
        <v>250</v>
      </c>
      <c r="G309" s="346" t="s">
        <v>1</v>
      </c>
      <c r="H309" s="1451">
        <v>2448.424</v>
      </c>
      <c r="I309" s="1451"/>
      <c r="J309" s="1451"/>
      <c r="K309" s="1451">
        <v>2132.4850000000001</v>
      </c>
      <c r="L309" s="1333">
        <v>1788.5930000000001</v>
      </c>
    </row>
    <row r="310" spans="1:12" ht="23.25" hidden="1" customHeight="1" x14ac:dyDescent="0.2">
      <c r="A310" s="1315"/>
      <c r="B310" s="1318" t="s">
        <v>449</v>
      </c>
      <c r="C310" s="1319"/>
      <c r="D310" s="346" t="s">
        <v>446</v>
      </c>
      <c r="E310" s="346" t="s">
        <v>448</v>
      </c>
      <c r="F310" s="346" t="s">
        <v>250</v>
      </c>
      <c r="G310" s="346" t="s">
        <v>91</v>
      </c>
      <c r="H310" s="1451">
        <v>0.71299999999999997</v>
      </c>
      <c r="I310" s="1451">
        <v>39.9</v>
      </c>
      <c r="J310" s="1451">
        <v>41.9</v>
      </c>
      <c r="K310" s="1451">
        <v>1</v>
      </c>
      <c r="L310" s="1333">
        <v>1</v>
      </c>
    </row>
    <row r="311" spans="1:12" hidden="1" x14ac:dyDescent="0.2">
      <c r="A311" s="754"/>
      <c r="B311" s="686" t="s">
        <v>240</v>
      </c>
      <c r="C311" s="1313"/>
      <c r="D311" s="345" t="s">
        <v>446</v>
      </c>
      <c r="E311" s="345" t="s">
        <v>445</v>
      </c>
      <c r="F311" s="345"/>
      <c r="G311" s="345"/>
      <c r="H311" s="1443">
        <f t="shared" ref="H311:L312" si="34">H312</f>
        <v>1238.5</v>
      </c>
      <c r="I311" s="1443">
        <f t="shared" si="34"/>
        <v>1500</v>
      </c>
      <c r="J311" s="1443">
        <f t="shared" si="34"/>
        <v>1600</v>
      </c>
      <c r="K311" s="1443">
        <f t="shared" si="34"/>
        <v>1348</v>
      </c>
      <c r="L311" s="1341">
        <f t="shared" si="34"/>
        <v>1394</v>
      </c>
    </row>
    <row r="312" spans="1:12" ht="31.5" hidden="1" x14ac:dyDescent="0.2">
      <c r="A312" s="754"/>
      <c r="B312" s="1453" t="s">
        <v>919</v>
      </c>
      <c r="C312" s="1313"/>
      <c r="D312" s="345" t="s">
        <v>446</v>
      </c>
      <c r="E312" s="345" t="s">
        <v>445</v>
      </c>
      <c r="F312" s="345" t="s">
        <v>268</v>
      </c>
      <c r="G312" s="345"/>
      <c r="H312" s="1443">
        <f t="shared" si="34"/>
        <v>1238.5</v>
      </c>
      <c r="I312" s="1443">
        <f t="shared" si="34"/>
        <v>1500</v>
      </c>
      <c r="J312" s="1443">
        <f t="shared" si="34"/>
        <v>1600</v>
      </c>
      <c r="K312" s="1443">
        <f t="shared" si="34"/>
        <v>1348</v>
      </c>
      <c r="L312" s="1341">
        <f t="shared" si="34"/>
        <v>1394</v>
      </c>
    </row>
    <row r="313" spans="1:12" hidden="1" x14ac:dyDescent="0.2">
      <c r="A313" s="1315"/>
      <c r="B313" s="1452" t="s">
        <v>825</v>
      </c>
      <c r="C313" s="1316"/>
      <c r="D313" s="346" t="s">
        <v>446</v>
      </c>
      <c r="E313" s="346" t="s">
        <v>445</v>
      </c>
      <c r="F313" s="346" t="s">
        <v>247</v>
      </c>
      <c r="G313" s="346"/>
      <c r="H313" s="1451">
        <f>H314+H317</f>
        <v>1238.5</v>
      </c>
      <c r="I313" s="1451">
        <f>I314+I317</f>
        <v>1500</v>
      </c>
      <c r="J313" s="1451">
        <f>J314+J317</f>
        <v>1600</v>
      </c>
      <c r="K313" s="1451">
        <f>K314+K317</f>
        <v>1348</v>
      </c>
      <c r="L313" s="1333">
        <f>L314+L317</f>
        <v>1394</v>
      </c>
    </row>
    <row r="314" spans="1:12" ht="24.75" hidden="1" customHeight="1" x14ac:dyDescent="0.2">
      <c r="A314" s="1315"/>
      <c r="B314" s="1331" t="s">
        <v>246</v>
      </c>
      <c r="C314" s="1316"/>
      <c r="D314" s="346" t="s">
        <v>446</v>
      </c>
      <c r="E314" s="346" t="s">
        <v>445</v>
      </c>
      <c r="F314" s="346" t="s">
        <v>245</v>
      </c>
      <c r="G314" s="346"/>
      <c r="H314" s="1451">
        <f t="shared" ref="H314:L315" si="35">H315</f>
        <v>1238.5</v>
      </c>
      <c r="I314" s="1451">
        <f t="shared" si="35"/>
        <v>1500</v>
      </c>
      <c r="J314" s="1451">
        <f t="shared" si="35"/>
        <v>1600</v>
      </c>
      <c r="K314" s="1451">
        <f t="shared" si="35"/>
        <v>1348</v>
      </c>
      <c r="L314" s="1333">
        <f t="shared" si="35"/>
        <v>1394</v>
      </c>
    </row>
    <row r="315" spans="1:12" hidden="1" x14ac:dyDescent="0.2">
      <c r="A315" s="1315"/>
      <c r="B315" s="49" t="s">
        <v>244</v>
      </c>
      <c r="C315" s="1316"/>
      <c r="D315" s="346" t="s">
        <v>446</v>
      </c>
      <c r="E315" s="346" t="s">
        <v>445</v>
      </c>
      <c r="F315" s="346" t="s">
        <v>239</v>
      </c>
      <c r="G315" s="346"/>
      <c r="H315" s="1451">
        <f t="shared" si="35"/>
        <v>1238.5</v>
      </c>
      <c r="I315" s="1451">
        <f t="shared" si="35"/>
        <v>1500</v>
      </c>
      <c r="J315" s="1451">
        <f t="shared" si="35"/>
        <v>1600</v>
      </c>
      <c r="K315" s="1451">
        <f t="shared" si="35"/>
        <v>1348</v>
      </c>
      <c r="L315" s="1333">
        <f t="shared" si="35"/>
        <v>1394</v>
      </c>
    </row>
    <row r="316" spans="1:12" ht="23.25" hidden="1" thickBot="1" x14ac:dyDescent="0.25">
      <c r="A316" s="1485"/>
      <c r="B316" s="1472" t="s">
        <v>447</v>
      </c>
      <c r="C316" s="1473"/>
      <c r="D316" s="1474" t="s">
        <v>446</v>
      </c>
      <c r="E316" s="1474" t="s">
        <v>445</v>
      </c>
      <c r="F316" s="1474" t="s">
        <v>239</v>
      </c>
      <c r="G316" s="1474" t="s">
        <v>1</v>
      </c>
      <c r="H316" s="1475">
        <v>1238.5</v>
      </c>
      <c r="I316" s="1475">
        <v>1500</v>
      </c>
      <c r="J316" s="1475">
        <v>1600</v>
      </c>
      <c r="K316" s="1475">
        <v>1348</v>
      </c>
      <c r="L316" s="1477">
        <v>1394</v>
      </c>
    </row>
    <row r="317" spans="1:12" hidden="1" x14ac:dyDescent="0.2">
      <c r="A317" s="1486"/>
      <c r="B317" s="1487"/>
      <c r="C317" s="1488"/>
      <c r="D317" s="1417"/>
      <c r="E317" s="1417"/>
      <c r="F317" s="1417"/>
      <c r="G317" s="1417"/>
      <c r="H317" s="1489"/>
      <c r="I317" s="1489"/>
      <c r="J317" s="1489"/>
      <c r="K317" s="1489"/>
      <c r="L317" s="1486"/>
    </row>
    <row r="318" spans="1:12" x14ac:dyDescent="0.2">
      <c r="A318" s="1486"/>
      <c r="B318" s="1487"/>
      <c r="C318" s="1488"/>
      <c r="D318" s="1417"/>
      <c r="E318" s="1417"/>
      <c r="F318" s="1417"/>
      <c r="G318" s="1417"/>
      <c r="H318" s="1489"/>
      <c r="I318" s="1489"/>
      <c r="J318" s="1489"/>
      <c r="K318" s="1489"/>
      <c r="L318" s="1486"/>
    </row>
    <row r="319" spans="1:12" x14ac:dyDescent="0.2">
      <c r="A319" s="1486"/>
      <c r="B319" s="1487"/>
      <c r="C319" s="1488"/>
      <c r="D319" s="1417"/>
      <c r="E319" s="1417"/>
      <c r="F319" s="1417"/>
      <c r="G319" s="1417"/>
      <c r="H319" s="1489"/>
      <c r="I319" s="1489"/>
      <c r="J319" s="1489"/>
      <c r="K319" s="1489"/>
      <c r="L319" s="1486"/>
    </row>
    <row r="320" spans="1:12" x14ac:dyDescent="0.2">
      <c r="A320" s="1486"/>
      <c r="B320" s="1487"/>
      <c r="C320" s="1488"/>
      <c r="D320" s="1417"/>
      <c r="E320" s="1417"/>
      <c r="F320" s="1417"/>
      <c r="G320" s="1417"/>
      <c r="H320" s="1489"/>
      <c r="I320" s="1489"/>
      <c r="J320" s="1489"/>
      <c r="K320" s="1489"/>
      <c r="L320" s="1486"/>
    </row>
    <row r="321" spans="1:12" x14ac:dyDescent="0.2">
      <c r="A321" s="1486"/>
      <c r="B321" s="1487"/>
      <c r="C321" s="1488"/>
      <c r="D321" s="1417"/>
      <c r="E321" s="1417"/>
      <c r="F321" s="1417"/>
      <c r="G321" s="1417"/>
      <c r="H321" s="1489"/>
      <c r="I321" s="1489"/>
      <c r="J321" s="1489"/>
      <c r="K321" s="1489"/>
      <c r="L321" s="1486"/>
    </row>
    <row r="322" spans="1:12" x14ac:dyDescent="0.2">
      <c r="A322" s="1486"/>
      <c r="B322" s="1487"/>
      <c r="C322" s="1488"/>
      <c r="D322" s="1417"/>
      <c r="E322" s="1417"/>
      <c r="F322" s="1417"/>
      <c r="G322" s="1417"/>
      <c r="H322" s="1489"/>
      <c r="I322" s="1489"/>
      <c r="J322" s="1489"/>
      <c r="K322" s="1489"/>
      <c r="L322" s="1486"/>
    </row>
    <row r="323" spans="1:12" x14ac:dyDescent="0.2">
      <c r="A323" s="1486"/>
      <c r="B323" s="1487"/>
      <c r="C323" s="1488"/>
      <c r="D323" s="1417"/>
      <c r="E323" s="1417"/>
      <c r="F323" s="1417"/>
      <c r="G323" s="1417"/>
      <c r="H323" s="1489"/>
      <c r="I323" s="1489"/>
      <c r="J323" s="1489"/>
      <c r="K323" s="1489"/>
      <c r="L323" s="1486"/>
    </row>
    <row r="324" spans="1:12" x14ac:dyDescent="0.2">
      <c r="A324" s="1486"/>
      <c r="B324" s="1487"/>
      <c r="C324" s="1488"/>
      <c r="D324" s="1417"/>
      <c r="E324" s="1417"/>
      <c r="F324" s="1417"/>
      <c r="G324" s="1417"/>
      <c r="H324" s="1489"/>
      <c r="I324" s="1489"/>
      <c r="J324" s="1489"/>
      <c r="K324" s="1489"/>
      <c r="L324" s="1486"/>
    </row>
    <row r="325" spans="1:12" x14ac:dyDescent="0.2">
      <c r="A325" s="1486"/>
      <c r="B325" s="1487"/>
      <c r="C325" s="1488"/>
      <c r="D325" s="1417"/>
      <c r="E325" s="1417"/>
      <c r="F325" s="1417"/>
      <c r="G325" s="1417"/>
      <c r="H325" s="1489"/>
      <c r="I325" s="1489"/>
      <c r="J325" s="1489"/>
      <c r="K325" s="1489"/>
      <c r="L325" s="1486"/>
    </row>
    <row r="326" spans="1:12" x14ac:dyDescent="0.2">
      <c r="A326" s="1486"/>
      <c r="B326" s="1487"/>
      <c r="C326" s="1488"/>
      <c r="D326" s="1417"/>
      <c r="E326" s="1417"/>
      <c r="F326" s="1417"/>
      <c r="G326" s="1417"/>
      <c r="H326" s="1489"/>
      <c r="I326" s="1489"/>
      <c r="J326" s="1489"/>
      <c r="K326" s="1489"/>
      <c r="L326" s="1486"/>
    </row>
    <row r="327" spans="1:12" x14ac:dyDescent="0.2">
      <c r="A327" s="1486"/>
      <c r="B327" s="1487"/>
      <c r="C327" s="1488"/>
      <c r="D327" s="1417"/>
      <c r="E327" s="1417"/>
      <c r="F327" s="1417"/>
      <c r="G327" s="1417"/>
      <c r="H327" s="1489"/>
      <c r="I327" s="1489"/>
      <c r="J327" s="1489"/>
      <c r="K327" s="1489"/>
      <c r="L327" s="1486"/>
    </row>
    <row r="328" spans="1:12" x14ac:dyDescent="0.2">
      <c r="A328" s="1486"/>
      <c r="B328" s="1487"/>
      <c r="C328" s="1488"/>
      <c r="D328" s="1417"/>
      <c r="E328" s="1417"/>
      <c r="F328" s="1417"/>
      <c r="G328" s="1417"/>
      <c r="H328" s="1489"/>
      <c r="I328" s="1489"/>
      <c r="J328" s="1489"/>
      <c r="K328" s="1489"/>
      <c r="L328" s="1486"/>
    </row>
    <row r="329" spans="1:12" x14ac:dyDescent="0.2">
      <c r="A329" s="1486"/>
      <c r="B329" s="1487"/>
      <c r="C329" s="1488"/>
      <c r="D329" s="1417"/>
      <c r="E329" s="1417"/>
      <c r="F329" s="1417"/>
      <c r="G329" s="1417"/>
      <c r="H329" s="1489"/>
      <c r="I329" s="1489"/>
      <c r="J329" s="1489"/>
      <c r="K329" s="1489"/>
      <c r="L329" s="1486"/>
    </row>
    <row r="330" spans="1:12" x14ac:dyDescent="0.2">
      <c r="A330" s="1486"/>
      <c r="B330" s="1487"/>
      <c r="C330" s="1488"/>
      <c r="D330" s="1417"/>
      <c r="E330" s="1417"/>
      <c r="F330" s="1417"/>
      <c r="G330" s="1417"/>
      <c r="H330" s="1489"/>
      <c r="I330" s="1489"/>
      <c r="J330" s="1489"/>
      <c r="K330" s="1489"/>
      <c r="L330" s="1486"/>
    </row>
    <row r="331" spans="1:12" x14ac:dyDescent="0.2">
      <c r="A331" s="1486"/>
      <c r="B331" s="1487"/>
      <c r="C331" s="1488"/>
      <c r="D331" s="1417"/>
      <c r="E331" s="1417"/>
      <c r="F331" s="1417"/>
      <c r="G331" s="1417"/>
      <c r="H331" s="1489"/>
      <c r="I331" s="1489"/>
      <c r="J331" s="1489"/>
      <c r="K331" s="1489"/>
      <c r="L331" s="1486"/>
    </row>
    <row r="332" spans="1:12" x14ac:dyDescent="0.2">
      <c r="A332" s="1486"/>
      <c r="B332" s="1487"/>
      <c r="C332" s="1488"/>
      <c r="D332" s="1417"/>
      <c r="E332" s="1417"/>
      <c r="F332" s="1417"/>
      <c r="G332" s="1417"/>
      <c r="H332" s="1489"/>
      <c r="I332" s="1489"/>
      <c r="J332" s="1489"/>
      <c r="K332" s="1489"/>
      <c r="L332" s="1486"/>
    </row>
    <row r="333" spans="1:12" x14ac:dyDescent="0.2">
      <c r="A333" s="1486"/>
      <c r="B333" s="1487"/>
      <c r="C333" s="1488"/>
      <c r="D333" s="1417"/>
      <c r="E333" s="1417"/>
      <c r="F333" s="1417"/>
      <c r="G333" s="1417"/>
      <c r="H333" s="1489"/>
      <c r="I333" s="1489"/>
      <c r="J333" s="1489"/>
      <c r="K333" s="1489"/>
      <c r="L333" s="1486"/>
    </row>
    <row r="334" spans="1:12" x14ac:dyDescent="0.2">
      <c r="A334" s="1486"/>
      <c r="B334" s="1487"/>
      <c r="C334" s="1488"/>
      <c r="D334" s="1417"/>
      <c r="E334" s="1417"/>
      <c r="F334" s="1417"/>
      <c r="G334" s="1417"/>
      <c r="H334" s="1489"/>
      <c r="I334" s="1489"/>
      <c r="J334" s="1489"/>
      <c r="K334" s="1489"/>
      <c r="L334" s="1486"/>
    </row>
    <row r="335" spans="1:12" x14ac:dyDescent="0.2">
      <c r="A335" s="1486"/>
      <c r="B335" s="1487"/>
      <c r="C335" s="1488"/>
      <c r="D335" s="1417"/>
      <c r="E335" s="1417"/>
      <c r="F335" s="1417"/>
      <c r="G335" s="1417"/>
      <c r="H335" s="1489"/>
      <c r="I335" s="1489"/>
      <c r="J335" s="1489"/>
      <c r="K335" s="1489"/>
      <c r="L335" s="1486"/>
    </row>
    <row r="336" spans="1:12" x14ac:dyDescent="0.2">
      <c r="A336" s="1486"/>
      <c r="B336" s="1487"/>
      <c r="C336" s="1488"/>
      <c r="D336" s="1417"/>
      <c r="E336" s="1417"/>
      <c r="F336" s="1417"/>
      <c r="G336" s="1417"/>
      <c r="H336" s="1489"/>
      <c r="I336" s="1489"/>
      <c r="J336" s="1489"/>
      <c r="K336" s="1489"/>
      <c r="L336" s="1486"/>
    </row>
    <row r="337" spans="1:12" x14ac:dyDescent="0.2">
      <c r="A337" s="1486"/>
      <c r="B337" s="1487"/>
      <c r="C337" s="1488"/>
      <c r="D337" s="1417"/>
      <c r="E337" s="1417"/>
      <c r="F337" s="1417"/>
      <c r="G337" s="1417"/>
      <c r="H337" s="1489"/>
      <c r="I337" s="1489"/>
      <c r="J337" s="1489"/>
      <c r="K337" s="1489"/>
      <c r="L337" s="1486"/>
    </row>
    <row r="338" spans="1:12" x14ac:dyDescent="0.2">
      <c r="A338" s="1486"/>
      <c r="B338" s="1487"/>
      <c r="C338" s="1488"/>
      <c r="D338" s="1417"/>
      <c r="E338" s="1417"/>
      <c r="F338" s="1417"/>
      <c r="G338" s="1417"/>
      <c r="H338" s="1489"/>
      <c r="I338" s="1489"/>
      <c r="J338" s="1489"/>
      <c r="K338" s="1489"/>
      <c r="L338" s="1486"/>
    </row>
    <row r="339" spans="1:12" x14ac:dyDescent="0.2">
      <c r="A339" s="1486"/>
      <c r="B339" s="1487"/>
      <c r="C339" s="1488"/>
      <c r="D339" s="1417"/>
      <c r="E339" s="1417"/>
      <c r="F339" s="1417"/>
      <c r="G339" s="1417"/>
      <c r="H339" s="1489"/>
      <c r="I339" s="1489"/>
      <c r="J339" s="1489"/>
      <c r="K339" s="1489"/>
      <c r="L339" s="1486"/>
    </row>
    <row r="340" spans="1:12" x14ac:dyDescent="0.2">
      <c r="A340" s="1486"/>
      <c r="B340" s="1487"/>
      <c r="C340" s="1488"/>
      <c r="D340" s="1417"/>
      <c r="E340" s="1417"/>
      <c r="F340" s="1417"/>
      <c r="G340" s="1417"/>
      <c r="H340" s="1489"/>
      <c r="I340" s="1489"/>
      <c r="J340" s="1489"/>
      <c r="K340" s="1489"/>
      <c r="L340" s="1486"/>
    </row>
    <row r="341" spans="1:12" x14ac:dyDescent="0.2">
      <c r="A341" s="1486"/>
      <c r="B341" s="1487"/>
      <c r="C341" s="1488"/>
      <c r="D341" s="1417"/>
      <c r="E341" s="1417"/>
      <c r="F341" s="1417"/>
      <c r="G341" s="1417"/>
      <c r="H341" s="1489"/>
      <c r="I341" s="1489"/>
      <c r="J341" s="1489"/>
      <c r="K341" s="1489"/>
      <c r="L341" s="1486"/>
    </row>
    <row r="342" spans="1:12" x14ac:dyDescent="0.2">
      <c r="A342" s="1486"/>
      <c r="B342" s="1487"/>
      <c r="C342" s="1488"/>
      <c r="D342" s="1417"/>
      <c r="E342" s="1417"/>
      <c r="F342" s="1417"/>
      <c r="G342" s="1417"/>
      <c r="H342" s="1489"/>
      <c r="I342" s="1489"/>
      <c r="J342" s="1489"/>
      <c r="K342" s="1489"/>
      <c r="L342" s="1486"/>
    </row>
    <row r="343" spans="1:12" x14ac:dyDescent="0.2">
      <c r="A343" s="1486"/>
      <c r="B343" s="1487"/>
      <c r="C343" s="1488"/>
      <c r="D343" s="1417"/>
      <c r="E343" s="1417"/>
      <c r="F343" s="1417"/>
      <c r="G343" s="1417"/>
      <c r="H343" s="1489"/>
      <c r="I343" s="1489"/>
      <c r="J343" s="1489"/>
      <c r="K343" s="1489"/>
      <c r="L343" s="1486"/>
    </row>
    <row r="344" spans="1:12" x14ac:dyDescent="0.2">
      <c r="A344" s="1486"/>
      <c r="B344" s="1487"/>
      <c r="C344" s="1488"/>
      <c r="D344" s="1417"/>
      <c r="E344" s="1417"/>
      <c r="F344" s="1417"/>
      <c r="G344" s="1417"/>
      <c r="H344" s="1489"/>
      <c r="I344" s="1489"/>
      <c r="J344" s="1489"/>
      <c r="K344" s="1489"/>
      <c r="L344" s="1486"/>
    </row>
    <row r="345" spans="1:12" x14ac:dyDescent="0.2">
      <c r="A345" s="1486"/>
      <c r="B345" s="1487"/>
      <c r="C345" s="1488"/>
      <c r="D345" s="1417"/>
      <c r="E345" s="1417"/>
      <c r="F345" s="1417"/>
      <c r="G345" s="1417"/>
      <c r="H345" s="1489"/>
      <c r="I345" s="1489"/>
      <c r="J345" s="1489"/>
      <c r="K345" s="1489"/>
      <c r="L345" s="1486"/>
    </row>
    <row r="346" spans="1:12" x14ac:dyDescent="0.2">
      <c r="A346" s="1486"/>
      <c r="B346" s="1487"/>
      <c r="C346" s="1488"/>
      <c r="D346" s="1417"/>
      <c r="E346" s="1417"/>
      <c r="F346" s="1417"/>
      <c r="G346" s="1417"/>
      <c r="H346" s="1489"/>
      <c r="I346" s="1489"/>
      <c r="J346" s="1489"/>
      <c r="K346" s="1489"/>
      <c r="L346" s="1486"/>
    </row>
    <row r="347" spans="1:12" x14ac:dyDescent="0.2">
      <c r="A347" s="1486"/>
      <c r="B347" s="1487"/>
      <c r="C347" s="1488"/>
      <c r="D347" s="1417"/>
      <c r="E347" s="1417"/>
      <c r="F347" s="1417"/>
      <c r="G347" s="1417"/>
      <c r="H347" s="1489"/>
      <c r="I347" s="1489"/>
      <c r="J347" s="1489"/>
      <c r="K347" s="1489"/>
      <c r="L347" s="1486"/>
    </row>
    <row r="348" spans="1:12" x14ac:dyDescent="0.2">
      <c r="A348" s="1486"/>
      <c r="B348" s="1487"/>
      <c r="C348" s="1488"/>
      <c r="D348" s="1417"/>
      <c r="E348" s="1417"/>
      <c r="F348" s="1417"/>
      <c r="G348" s="1417"/>
      <c r="H348" s="1489"/>
      <c r="I348" s="1489"/>
      <c r="J348" s="1489"/>
      <c r="K348" s="1489"/>
      <c r="L348" s="1486"/>
    </row>
    <row r="349" spans="1:12" x14ac:dyDescent="0.2">
      <c r="A349" s="1486"/>
      <c r="B349" s="1487"/>
      <c r="C349" s="1488"/>
      <c r="D349" s="1417"/>
      <c r="E349" s="1417"/>
      <c r="F349" s="1417"/>
      <c r="G349" s="1417"/>
      <c r="H349" s="1489"/>
      <c r="I349" s="1489"/>
      <c r="J349" s="1489"/>
      <c r="K349" s="1489"/>
      <c r="L349" s="1486"/>
    </row>
    <row r="350" spans="1:12" x14ac:dyDescent="0.2">
      <c r="A350" s="1486"/>
      <c r="B350" s="1487"/>
      <c r="C350" s="1488"/>
      <c r="D350" s="1417"/>
      <c r="E350" s="1417"/>
      <c r="F350" s="1417"/>
      <c r="G350" s="1417"/>
      <c r="H350" s="1489"/>
      <c r="I350" s="1489"/>
      <c r="J350" s="1489"/>
      <c r="K350" s="1489"/>
      <c r="L350" s="1486"/>
    </row>
    <row r="351" spans="1:12" x14ac:dyDescent="0.2">
      <c r="A351" s="1486"/>
      <c r="B351" s="1487"/>
      <c r="C351" s="1488"/>
      <c r="D351" s="1417"/>
      <c r="E351" s="1417"/>
      <c r="F351" s="1417"/>
      <c r="G351" s="1417"/>
      <c r="H351" s="1489"/>
      <c r="I351" s="1489"/>
      <c r="J351" s="1489"/>
      <c r="K351" s="1489"/>
      <c r="L351" s="1486"/>
    </row>
    <row r="352" spans="1:12" x14ac:dyDescent="0.2">
      <c r="A352" s="1486"/>
      <c r="B352" s="1487"/>
      <c r="C352" s="1488"/>
      <c r="D352" s="1417"/>
      <c r="E352" s="1417"/>
      <c r="F352" s="1417"/>
      <c r="G352" s="1417"/>
      <c r="H352" s="1489"/>
      <c r="I352" s="1489"/>
      <c r="J352" s="1489"/>
      <c r="K352" s="1489"/>
      <c r="L352" s="1486"/>
    </row>
    <row r="353" spans="1:12" x14ac:dyDescent="0.2">
      <c r="A353" s="1486"/>
      <c r="B353" s="1487"/>
      <c r="C353" s="1488"/>
      <c r="D353" s="1417"/>
      <c r="E353" s="1417"/>
      <c r="F353" s="1417"/>
      <c r="G353" s="1417"/>
      <c r="H353" s="1489"/>
      <c r="I353" s="1489"/>
      <c r="J353" s="1489"/>
      <c r="K353" s="1489"/>
      <c r="L353" s="1486"/>
    </row>
    <row r="354" spans="1:12" x14ac:dyDescent="0.2">
      <c r="A354" s="1486"/>
      <c r="B354" s="1487"/>
      <c r="C354" s="1488"/>
      <c r="D354" s="1417"/>
      <c r="E354" s="1417"/>
      <c r="F354" s="1417"/>
      <c r="G354" s="1417"/>
      <c r="H354" s="1489"/>
      <c r="I354" s="1489"/>
      <c r="J354" s="1489"/>
      <c r="K354" s="1489"/>
      <c r="L354" s="1486"/>
    </row>
    <row r="355" spans="1:12" x14ac:dyDescent="0.2">
      <c r="A355" s="1486"/>
      <c r="B355" s="1487"/>
      <c r="C355" s="1488"/>
      <c r="D355" s="1417"/>
      <c r="E355" s="1417"/>
      <c r="F355" s="1417"/>
      <c r="G355" s="1417"/>
      <c r="H355" s="1489"/>
      <c r="I355" s="1489"/>
      <c r="J355" s="1489"/>
      <c r="K355" s="1489"/>
      <c r="L355" s="1486"/>
    </row>
    <row r="356" spans="1:12" x14ac:dyDescent="0.2">
      <c r="A356" s="1486"/>
      <c r="B356" s="1487"/>
      <c r="C356" s="1488"/>
      <c r="D356" s="1417"/>
      <c r="E356" s="1417"/>
      <c r="F356" s="1417"/>
      <c r="G356" s="1417"/>
      <c r="H356" s="1489"/>
      <c r="I356" s="1489"/>
      <c r="J356" s="1489"/>
      <c r="K356" s="1489"/>
      <c r="L356" s="1486"/>
    </row>
    <row r="357" spans="1:12" x14ac:dyDescent="0.2">
      <c r="A357" s="1486"/>
      <c r="B357" s="1487"/>
      <c r="C357" s="1488"/>
      <c r="D357" s="1417"/>
      <c r="E357" s="1417"/>
      <c r="F357" s="1417"/>
      <c r="G357" s="1417"/>
      <c r="H357" s="1489"/>
      <c r="I357" s="1489"/>
      <c r="J357" s="1489"/>
      <c r="K357" s="1489"/>
      <c r="L357" s="1486"/>
    </row>
    <row r="358" spans="1:12" x14ac:dyDescent="0.2">
      <c r="A358" s="1486"/>
      <c r="B358" s="1487"/>
      <c r="C358" s="1488"/>
      <c r="D358" s="1417"/>
      <c r="E358" s="1417"/>
      <c r="F358" s="1417"/>
      <c r="G358" s="1417"/>
      <c r="H358" s="1489"/>
      <c r="I358" s="1489"/>
      <c r="J358" s="1489"/>
      <c r="K358" s="1489"/>
      <c r="L358" s="1486"/>
    </row>
    <row r="359" spans="1:12" x14ac:dyDescent="0.2">
      <c r="A359" s="1486"/>
      <c r="B359" s="1487"/>
      <c r="C359" s="1488"/>
      <c r="D359" s="1417"/>
      <c r="E359" s="1417"/>
      <c r="F359" s="1417"/>
      <c r="G359" s="1417"/>
      <c r="H359" s="1489"/>
      <c r="I359" s="1489"/>
      <c r="J359" s="1489"/>
      <c r="K359" s="1489"/>
      <c r="L359" s="1486"/>
    </row>
    <row r="360" spans="1:12" x14ac:dyDescent="0.2">
      <c r="A360" s="1486"/>
      <c r="B360" s="1487"/>
      <c r="C360" s="1488"/>
      <c r="D360" s="1417"/>
      <c r="E360" s="1417"/>
      <c r="F360" s="1417"/>
      <c r="G360" s="1417"/>
      <c r="H360" s="1489"/>
      <c r="I360" s="1489"/>
      <c r="J360" s="1489"/>
      <c r="K360" s="1489"/>
      <c r="L360" s="1486"/>
    </row>
    <row r="361" spans="1:12" x14ac:dyDescent="0.2">
      <c r="A361" s="1486"/>
      <c r="B361" s="1487"/>
      <c r="C361" s="1488"/>
      <c r="D361" s="1417"/>
      <c r="E361" s="1417"/>
      <c r="F361" s="1417"/>
      <c r="G361" s="1417"/>
      <c r="H361" s="1489"/>
      <c r="I361" s="1489"/>
      <c r="J361" s="1489"/>
      <c r="K361" s="1489"/>
      <c r="L361" s="1486"/>
    </row>
    <row r="362" spans="1:12" x14ac:dyDescent="0.2">
      <c r="A362" s="1486"/>
      <c r="B362" s="1487"/>
      <c r="C362" s="1488"/>
      <c r="D362" s="1417"/>
      <c r="E362" s="1417"/>
      <c r="F362" s="1417"/>
      <c r="G362" s="1417"/>
      <c r="H362" s="1489"/>
      <c r="I362" s="1489"/>
      <c r="J362" s="1489"/>
      <c r="K362" s="1489"/>
      <c r="L362" s="1486"/>
    </row>
    <row r="363" spans="1:12" x14ac:dyDescent="0.2">
      <c r="A363" s="1486"/>
      <c r="B363" s="1487"/>
      <c r="C363" s="1488"/>
      <c r="D363" s="1417"/>
      <c r="E363" s="1417"/>
      <c r="F363" s="1417"/>
      <c r="G363" s="1417"/>
      <c r="H363" s="1489"/>
      <c r="I363" s="1489"/>
      <c r="J363" s="1489"/>
      <c r="K363" s="1489"/>
      <c r="L363" s="1486"/>
    </row>
    <row r="364" spans="1:12" x14ac:dyDescent="0.2">
      <c r="A364" s="1486"/>
      <c r="B364" s="1487"/>
      <c r="C364" s="1488"/>
      <c r="D364" s="1417"/>
      <c r="E364" s="1417"/>
      <c r="F364" s="1417"/>
      <c r="G364" s="1417"/>
      <c r="H364" s="1489"/>
      <c r="I364" s="1489"/>
      <c r="J364" s="1489"/>
      <c r="K364" s="1489"/>
      <c r="L364" s="1486"/>
    </row>
    <row r="365" spans="1:12" x14ac:dyDescent="0.2">
      <c r="A365" s="1486"/>
      <c r="B365" s="1487"/>
      <c r="C365" s="1488"/>
      <c r="D365" s="1417"/>
      <c r="E365" s="1417"/>
      <c r="F365" s="1417"/>
      <c r="G365" s="1417"/>
      <c r="H365" s="1489"/>
      <c r="I365" s="1489"/>
      <c r="J365" s="1489"/>
      <c r="K365" s="1489"/>
      <c r="L365" s="1486"/>
    </row>
    <row r="366" spans="1:12" x14ac:dyDescent="0.2">
      <c r="A366" s="1486"/>
      <c r="B366" s="1487"/>
      <c r="C366" s="1488"/>
      <c r="D366" s="1417"/>
      <c r="E366" s="1417"/>
      <c r="F366" s="1417"/>
      <c r="G366" s="1417"/>
      <c r="H366" s="1489"/>
      <c r="I366" s="1489"/>
      <c r="J366" s="1489"/>
      <c r="K366" s="1489"/>
      <c r="L366" s="1486"/>
    </row>
    <row r="367" spans="1:12" x14ac:dyDescent="0.2">
      <c r="A367" s="1486"/>
      <c r="B367" s="1487"/>
      <c r="C367" s="1488"/>
      <c r="D367" s="1417"/>
      <c r="E367" s="1417"/>
      <c r="F367" s="1417"/>
      <c r="G367" s="1417"/>
      <c r="H367" s="1489"/>
      <c r="I367" s="1489"/>
      <c r="J367" s="1489"/>
      <c r="K367" s="1489"/>
      <c r="L367" s="1486"/>
    </row>
    <row r="368" spans="1:12" x14ac:dyDescent="0.2">
      <c r="A368" s="1486"/>
      <c r="B368" s="1487"/>
      <c r="C368" s="1488"/>
      <c r="D368" s="1417"/>
      <c r="E368" s="1417"/>
      <c r="F368" s="1417"/>
      <c r="G368" s="1417"/>
      <c r="H368" s="1489"/>
      <c r="I368" s="1489"/>
      <c r="J368" s="1489"/>
      <c r="K368" s="1489"/>
      <c r="L368" s="1486"/>
    </row>
    <row r="369" spans="1:12" x14ac:dyDescent="0.2">
      <c r="A369" s="1486"/>
      <c r="B369" s="1487"/>
      <c r="C369" s="1488"/>
      <c r="D369" s="1417"/>
      <c r="E369" s="1417"/>
      <c r="F369" s="1417"/>
      <c r="G369" s="1417"/>
      <c r="H369" s="1489"/>
      <c r="I369" s="1489"/>
      <c r="J369" s="1489"/>
      <c r="K369" s="1489"/>
      <c r="L369" s="1486"/>
    </row>
    <row r="370" spans="1:12" x14ac:dyDescent="0.2">
      <c r="A370" s="1486"/>
      <c r="B370" s="1487"/>
      <c r="C370" s="1488"/>
      <c r="D370" s="1417"/>
      <c r="E370" s="1417"/>
      <c r="F370" s="1417"/>
      <c r="G370" s="1417"/>
      <c r="H370" s="1489"/>
      <c r="I370" s="1489"/>
      <c r="J370" s="1489"/>
      <c r="K370" s="1489"/>
      <c r="L370" s="1486"/>
    </row>
    <row r="371" spans="1:12" x14ac:dyDescent="0.2">
      <c r="A371" s="1486"/>
      <c r="B371" s="1487"/>
      <c r="C371" s="1488"/>
      <c r="D371" s="1417"/>
      <c r="E371" s="1417"/>
      <c r="F371" s="1417"/>
      <c r="G371" s="1417"/>
      <c r="H371" s="1489"/>
      <c r="I371" s="1489"/>
      <c r="J371" s="1489"/>
      <c r="K371" s="1489"/>
      <c r="L371" s="1486"/>
    </row>
    <row r="372" spans="1:12" x14ac:dyDescent="0.2">
      <c r="A372" s="1486"/>
      <c r="B372" s="1487"/>
      <c r="C372" s="1488"/>
      <c r="D372" s="1417"/>
      <c r="E372" s="1417"/>
      <c r="F372" s="1417"/>
      <c r="G372" s="1417"/>
      <c r="H372" s="1489"/>
      <c r="I372" s="1489"/>
      <c r="J372" s="1489"/>
      <c r="K372" s="1489"/>
      <c r="L372" s="1486"/>
    </row>
    <row r="373" spans="1:12" x14ac:dyDescent="0.2">
      <c r="A373" s="1486"/>
      <c r="B373" s="1487"/>
      <c r="C373" s="1488"/>
      <c r="D373" s="1417"/>
      <c r="E373" s="1417"/>
      <c r="F373" s="1417"/>
      <c r="G373" s="1417"/>
      <c r="H373" s="1489"/>
      <c r="I373" s="1489"/>
      <c r="J373" s="1489"/>
      <c r="K373" s="1489"/>
      <c r="L373" s="1486"/>
    </row>
    <row r="374" spans="1:12" x14ac:dyDescent="0.2">
      <c r="A374" s="1486"/>
      <c r="B374" s="1487"/>
      <c r="C374" s="1488"/>
      <c r="D374" s="1417"/>
      <c r="E374" s="1417"/>
      <c r="F374" s="1417"/>
      <c r="G374" s="1417"/>
      <c r="H374" s="1489"/>
      <c r="I374" s="1489"/>
      <c r="J374" s="1489"/>
      <c r="K374" s="1489"/>
      <c r="L374" s="1486"/>
    </row>
    <row r="375" spans="1:12" x14ac:dyDescent="0.2">
      <c r="A375" s="1486"/>
      <c r="B375" s="1487"/>
      <c r="C375" s="1488"/>
      <c r="D375" s="1417"/>
      <c r="E375" s="1417"/>
      <c r="F375" s="1417"/>
      <c r="G375" s="1417"/>
      <c r="H375" s="1489"/>
      <c r="I375" s="1489"/>
      <c r="J375" s="1489"/>
      <c r="K375" s="1489"/>
      <c r="L375" s="1486"/>
    </row>
    <row r="376" spans="1:12" x14ac:dyDescent="0.2">
      <c r="A376" s="1486"/>
      <c r="B376" s="1487"/>
      <c r="C376" s="1488"/>
      <c r="D376" s="1417"/>
      <c r="E376" s="1417"/>
      <c r="F376" s="1417"/>
      <c r="G376" s="1417"/>
      <c r="H376" s="1489"/>
      <c r="I376" s="1489"/>
      <c r="J376" s="1489"/>
      <c r="K376" s="1489"/>
      <c r="L376" s="1486"/>
    </row>
    <row r="377" spans="1:12" x14ac:dyDescent="0.2">
      <c r="A377" s="1486"/>
      <c r="B377" s="1487"/>
      <c r="C377" s="1488"/>
      <c r="D377" s="1417"/>
      <c r="E377" s="1417"/>
      <c r="F377" s="1417"/>
      <c r="G377" s="1417"/>
      <c r="H377" s="1489"/>
      <c r="I377" s="1489"/>
      <c r="J377" s="1489"/>
      <c r="K377" s="1489"/>
      <c r="L377" s="1486"/>
    </row>
    <row r="378" spans="1:12" x14ac:dyDescent="0.2">
      <c r="A378" s="1486"/>
      <c r="B378" s="1487"/>
      <c r="C378" s="1488"/>
      <c r="D378" s="1417"/>
      <c r="E378" s="1417"/>
      <c r="F378" s="1417"/>
      <c r="G378" s="1417"/>
      <c r="H378" s="1489"/>
      <c r="I378" s="1489"/>
      <c r="J378" s="1489"/>
      <c r="K378" s="1489"/>
      <c r="L378" s="1486"/>
    </row>
    <row r="379" spans="1:12" x14ac:dyDescent="0.2">
      <c r="A379" s="1486"/>
      <c r="B379" s="1487"/>
      <c r="C379" s="1488"/>
      <c r="D379" s="1417"/>
      <c r="E379" s="1417"/>
      <c r="F379" s="1417"/>
      <c r="G379" s="1417"/>
      <c r="H379" s="1489"/>
      <c r="I379" s="1489"/>
      <c r="J379" s="1489"/>
      <c r="K379" s="1489"/>
      <c r="L379" s="1486"/>
    </row>
    <row r="380" spans="1:12" x14ac:dyDescent="0.2">
      <c r="A380" s="1486"/>
      <c r="B380" s="1487"/>
      <c r="C380" s="1488"/>
      <c r="D380" s="1417"/>
      <c r="E380" s="1417"/>
      <c r="F380" s="1417"/>
      <c r="G380" s="1417"/>
      <c r="H380" s="1489"/>
      <c r="I380" s="1489"/>
      <c r="J380" s="1489"/>
      <c r="K380" s="1489"/>
      <c r="L380" s="1486"/>
    </row>
    <row r="381" spans="1:12" x14ac:dyDescent="0.2">
      <c r="A381" s="1486"/>
      <c r="B381" s="1487"/>
      <c r="C381" s="1488"/>
      <c r="D381" s="1417"/>
      <c r="E381" s="1417"/>
      <c r="F381" s="1417"/>
      <c r="G381" s="1417"/>
      <c r="H381" s="1489"/>
      <c r="I381" s="1489"/>
      <c r="J381" s="1489"/>
      <c r="K381" s="1489"/>
      <c r="L381" s="1486"/>
    </row>
    <row r="382" spans="1:12" x14ac:dyDescent="0.2">
      <c r="A382" s="1486"/>
      <c r="B382" s="1487"/>
      <c r="C382" s="1488"/>
      <c r="D382" s="1417"/>
      <c r="E382" s="1417"/>
      <c r="F382" s="1417"/>
      <c r="G382" s="1417"/>
      <c r="H382" s="1489"/>
      <c r="I382" s="1489"/>
      <c r="J382" s="1489"/>
      <c r="K382" s="1489"/>
      <c r="L382" s="1486"/>
    </row>
    <row r="383" spans="1:12" x14ac:dyDescent="0.2">
      <c r="A383" s="1486"/>
      <c r="B383" s="1487"/>
      <c r="C383" s="1488"/>
      <c r="D383" s="1417"/>
      <c r="E383" s="1417"/>
      <c r="F383" s="1417"/>
      <c r="G383" s="1417"/>
      <c r="H383" s="1489"/>
      <c r="I383" s="1489"/>
      <c r="J383" s="1489"/>
      <c r="K383" s="1489"/>
      <c r="L383" s="1486"/>
    </row>
    <row r="384" spans="1:12" x14ac:dyDescent="0.2">
      <c r="A384" s="1486"/>
      <c r="B384" s="1487"/>
      <c r="C384" s="1488"/>
      <c r="D384" s="1417"/>
      <c r="E384" s="1417"/>
      <c r="F384" s="1417"/>
      <c r="G384" s="1417"/>
      <c r="H384" s="1489"/>
      <c r="I384" s="1489"/>
      <c r="J384" s="1489"/>
      <c r="K384" s="1489"/>
      <c r="L384" s="1486"/>
    </row>
    <row r="385" spans="1:12" x14ac:dyDescent="0.2">
      <c r="A385" s="1486"/>
      <c r="B385" s="1487"/>
      <c r="C385" s="1488"/>
      <c r="D385" s="1417"/>
      <c r="E385" s="1417"/>
      <c r="F385" s="1417"/>
      <c r="G385" s="1417"/>
      <c r="H385" s="1489"/>
      <c r="I385" s="1489"/>
      <c r="J385" s="1489"/>
      <c r="K385" s="1489"/>
      <c r="L385" s="1486"/>
    </row>
    <row r="386" spans="1:12" x14ac:dyDescent="0.2">
      <c r="A386" s="1486"/>
      <c r="B386" s="1487"/>
      <c r="C386" s="1488"/>
      <c r="D386" s="1417"/>
      <c r="E386" s="1417"/>
      <c r="F386" s="1417"/>
      <c r="G386" s="1417"/>
      <c r="H386" s="1489"/>
      <c r="I386" s="1489"/>
      <c r="J386" s="1489"/>
      <c r="K386" s="1489"/>
      <c r="L386" s="1486"/>
    </row>
    <row r="387" spans="1:12" x14ac:dyDescent="0.2">
      <c r="A387" s="1486"/>
      <c r="B387" s="1487"/>
      <c r="C387" s="1488"/>
      <c r="D387" s="1417"/>
      <c r="E387" s="1417"/>
      <c r="F387" s="1417"/>
      <c r="G387" s="1417"/>
      <c r="H387" s="1489"/>
      <c r="I387" s="1489"/>
      <c r="J387" s="1489"/>
      <c r="K387" s="1489"/>
      <c r="L387" s="1486"/>
    </row>
    <row r="388" spans="1:12" x14ac:dyDescent="0.2">
      <c r="A388" s="1486"/>
      <c r="B388" s="1487"/>
      <c r="C388" s="1488"/>
      <c r="D388" s="1417"/>
      <c r="E388" s="1417"/>
      <c r="F388" s="1417"/>
      <c r="G388" s="1417"/>
      <c r="H388" s="1489"/>
      <c r="I388" s="1489"/>
      <c r="J388" s="1489"/>
      <c r="K388" s="1489"/>
      <c r="L388" s="1486"/>
    </row>
    <row r="389" spans="1:12" x14ac:dyDescent="0.2">
      <c r="A389" s="1486"/>
      <c r="B389" s="1487"/>
      <c r="C389" s="1488"/>
      <c r="D389" s="1417"/>
      <c r="E389" s="1417"/>
      <c r="F389" s="1417"/>
      <c r="G389" s="1417"/>
      <c r="H389" s="1489"/>
      <c r="I389" s="1489"/>
      <c r="J389" s="1489"/>
      <c r="K389" s="1489"/>
      <c r="L389" s="1486"/>
    </row>
    <row r="390" spans="1:12" x14ac:dyDescent="0.2">
      <c r="A390" s="1486"/>
      <c r="B390" s="1487"/>
      <c r="C390" s="1488"/>
      <c r="D390" s="1417"/>
      <c r="E390" s="1417"/>
      <c r="F390" s="1417"/>
      <c r="G390" s="1417"/>
      <c r="H390" s="1489"/>
      <c r="I390" s="1489"/>
      <c r="J390" s="1489"/>
      <c r="K390" s="1489"/>
      <c r="L390" s="1486"/>
    </row>
    <row r="391" spans="1:12" x14ac:dyDescent="0.2">
      <c r="A391" s="1486"/>
      <c r="B391" s="1487"/>
      <c r="C391" s="1488"/>
      <c r="D391" s="1417"/>
      <c r="E391" s="1417"/>
      <c r="F391" s="1417"/>
      <c r="G391" s="1417"/>
      <c r="H391" s="1489"/>
      <c r="I391" s="1489"/>
      <c r="J391" s="1489"/>
      <c r="K391" s="1489"/>
      <c r="L391" s="1486"/>
    </row>
    <row r="392" spans="1:12" x14ac:dyDescent="0.2">
      <c r="A392" s="1486"/>
      <c r="B392" s="1487"/>
      <c r="C392" s="1488"/>
      <c r="D392" s="1417"/>
      <c r="E392" s="1417"/>
      <c r="F392" s="1417"/>
      <c r="G392" s="1417"/>
      <c r="H392" s="1489"/>
      <c r="I392" s="1489"/>
      <c r="J392" s="1489"/>
      <c r="K392" s="1489"/>
      <c r="L392" s="1486"/>
    </row>
    <row r="393" spans="1:12" x14ac:dyDescent="0.2">
      <c r="A393" s="1486"/>
      <c r="B393" s="1487"/>
      <c r="C393" s="1488"/>
      <c r="D393" s="1417"/>
      <c r="E393" s="1417"/>
      <c r="F393" s="1417"/>
      <c r="G393" s="1417"/>
      <c r="H393" s="1489"/>
      <c r="I393" s="1489"/>
      <c r="J393" s="1489"/>
      <c r="K393" s="1489"/>
      <c r="L393" s="1486"/>
    </row>
    <row r="394" spans="1:12" x14ac:dyDescent="0.2">
      <c r="A394" s="1486"/>
      <c r="B394" s="1487"/>
      <c r="C394" s="1488"/>
      <c r="D394" s="1417"/>
      <c r="E394" s="1417"/>
      <c r="F394" s="1417"/>
      <c r="G394" s="1417"/>
      <c r="H394" s="1489"/>
      <c r="I394" s="1489"/>
      <c r="J394" s="1489"/>
      <c r="K394" s="1489"/>
      <c r="L394" s="1486"/>
    </row>
    <row r="395" spans="1:12" x14ac:dyDescent="0.2">
      <c r="A395" s="1486"/>
      <c r="B395" s="1487"/>
      <c r="C395" s="1488"/>
      <c r="D395" s="1417"/>
      <c r="E395" s="1417"/>
      <c r="F395" s="1417"/>
      <c r="G395" s="1417"/>
      <c r="H395" s="1489"/>
      <c r="I395" s="1489"/>
      <c r="J395" s="1489"/>
      <c r="K395" s="1489"/>
      <c r="L395" s="1486"/>
    </row>
    <row r="396" spans="1:12" x14ac:dyDescent="0.2">
      <c r="A396" s="1486"/>
      <c r="B396" s="1487"/>
      <c r="C396" s="1488"/>
      <c r="D396" s="1417"/>
      <c r="E396" s="1417"/>
      <c r="F396" s="1417"/>
      <c r="G396" s="1417"/>
      <c r="H396" s="1489"/>
      <c r="I396" s="1489"/>
      <c r="J396" s="1489"/>
      <c r="K396" s="1489"/>
      <c r="L396" s="1486"/>
    </row>
    <row r="397" spans="1:12" x14ac:dyDescent="0.2">
      <c r="A397" s="1486"/>
      <c r="B397" s="1487"/>
      <c r="C397" s="1488"/>
      <c r="D397" s="1417"/>
      <c r="E397" s="1417"/>
      <c r="F397" s="1417"/>
      <c r="G397" s="1417"/>
      <c r="H397" s="1489"/>
      <c r="I397" s="1489"/>
      <c r="J397" s="1489"/>
      <c r="K397" s="1489"/>
      <c r="L397" s="1486"/>
    </row>
    <row r="398" spans="1:12" x14ac:dyDescent="0.2">
      <c r="A398" s="1486"/>
      <c r="B398" s="1487"/>
      <c r="C398" s="1488"/>
      <c r="D398" s="1417"/>
      <c r="E398" s="1417"/>
      <c r="F398" s="1417"/>
      <c r="G398" s="1417"/>
      <c r="H398" s="1489"/>
      <c r="I398" s="1489"/>
      <c r="J398" s="1489"/>
      <c r="K398" s="1489"/>
      <c r="L398" s="1486"/>
    </row>
    <row r="399" spans="1:12" x14ac:dyDescent="0.2">
      <c r="A399" s="1486"/>
      <c r="B399" s="1487"/>
      <c r="C399" s="1488"/>
      <c r="D399" s="1417"/>
      <c r="E399" s="1417"/>
      <c r="F399" s="1417"/>
      <c r="G399" s="1417"/>
      <c r="H399" s="1489"/>
      <c r="I399" s="1489"/>
      <c r="J399" s="1489"/>
      <c r="K399" s="1489"/>
      <c r="L399" s="1486"/>
    </row>
    <row r="400" spans="1:12" x14ac:dyDescent="0.2">
      <c r="A400" s="1486"/>
      <c r="B400" s="1487"/>
      <c r="C400" s="1488"/>
      <c r="D400" s="1417"/>
      <c r="E400" s="1417"/>
      <c r="F400" s="1417"/>
      <c r="G400" s="1417"/>
      <c r="H400" s="1489"/>
      <c r="I400" s="1489"/>
      <c r="J400" s="1489"/>
      <c r="K400" s="1489"/>
      <c r="L400" s="1486"/>
    </row>
    <row r="401" spans="1:12" x14ac:dyDescent="0.2">
      <c r="A401" s="1486"/>
      <c r="B401" s="1487"/>
      <c r="C401" s="1488"/>
      <c r="D401" s="1417"/>
      <c r="E401" s="1417"/>
      <c r="F401" s="1417"/>
      <c r="G401" s="1417"/>
      <c r="H401" s="1489"/>
      <c r="I401" s="1489"/>
      <c r="J401" s="1489"/>
      <c r="K401" s="1489"/>
      <c r="L401" s="1486"/>
    </row>
    <row r="402" spans="1:12" x14ac:dyDescent="0.2">
      <c r="A402" s="1486"/>
      <c r="B402" s="1487"/>
      <c r="C402" s="1488"/>
      <c r="D402" s="1417"/>
      <c r="E402" s="1417"/>
      <c r="F402" s="1417"/>
      <c r="G402" s="1417"/>
      <c r="H402" s="1489"/>
      <c r="I402" s="1489"/>
      <c r="J402" s="1489"/>
      <c r="K402" s="1489"/>
      <c r="L402" s="1486"/>
    </row>
    <row r="403" spans="1:12" x14ac:dyDescent="0.2">
      <c r="A403" s="1486"/>
      <c r="B403" s="1487"/>
      <c r="C403" s="1488"/>
      <c r="D403" s="1417"/>
      <c r="E403" s="1417"/>
      <c r="F403" s="1417"/>
      <c r="G403" s="1417"/>
      <c r="H403" s="1489"/>
      <c r="I403" s="1489"/>
      <c r="J403" s="1489"/>
      <c r="K403" s="1489"/>
      <c r="L403" s="1486"/>
    </row>
    <row r="404" spans="1:12" x14ac:dyDescent="0.2">
      <c r="A404" s="1486"/>
      <c r="B404" s="1487"/>
      <c r="C404" s="1488"/>
      <c r="D404" s="1417"/>
      <c r="E404" s="1417"/>
      <c r="F404" s="1417"/>
      <c r="G404" s="1417"/>
      <c r="H404" s="1489"/>
      <c r="I404" s="1489"/>
      <c r="J404" s="1489"/>
      <c r="K404" s="1489"/>
      <c r="L404" s="1486"/>
    </row>
    <row r="405" spans="1:12" x14ac:dyDescent="0.2">
      <c r="A405" s="1486"/>
      <c r="B405" s="1487"/>
      <c r="C405" s="1488"/>
      <c r="D405" s="1417"/>
      <c r="E405" s="1417"/>
      <c r="F405" s="1417"/>
      <c r="G405" s="1417"/>
      <c r="H405" s="1489"/>
      <c r="I405" s="1489"/>
      <c r="J405" s="1489"/>
      <c r="K405" s="1489"/>
      <c r="L405" s="1486"/>
    </row>
  </sheetData>
  <mergeCells count="5">
    <mergeCell ref="D3:L3"/>
    <mergeCell ref="B12:H12"/>
    <mergeCell ref="A13:L13"/>
    <mergeCell ref="A14:L14"/>
    <mergeCell ref="A15:L15"/>
  </mergeCells>
  <pageMargins left="0.59055118110236227" right="0.23622047244094491" top="0.31496062992125984" bottom="0.31496062992125984" header="0.31496062992125984" footer="0.31496062992125984"/>
  <pageSetup scale="61" firstPageNumber="55" fitToHeight="3" orientation="portrait" useFirstPageNumber="1" r:id="rId1"/>
  <headerFooter alignWithMargins="0"/>
  <colBreaks count="1" manualBreakCount="1">
    <brk id="12" max="314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topLeftCell="B1" zoomScaleNormal="100" workbookViewId="0">
      <selection activeCell="A13" sqref="A13:J13"/>
    </sheetView>
  </sheetViews>
  <sheetFormatPr defaultColWidth="9.140625" defaultRowHeight="12.75" x14ac:dyDescent="0.2"/>
  <cols>
    <col min="1" max="1" width="7.28515625" style="489" hidden="1" customWidth="1"/>
    <col min="2" max="2" width="41.28515625" style="489" customWidth="1"/>
    <col min="3" max="3" width="11.7109375" style="489" hidden="1" customWidth="1"/>
    <col min="4" max="4" width="11" style="491" customWidth="1"/>
    <col min="5" max="5" width="10.85546875" style="491" customWidth="1"/>
    <col min="6" max="6" width="14" style="489" customWidth="1"/>
    <col min="7" max="7" width="9.140625" style="489" customWidth="1"/>
    <col min="8" max="8" width="10.140625" style="493" customWidth="1"/>
    <col min="9" max="10" width="9.140625" style="489" hidden="1" customWidth="1"/>
    <col min="11" max="256" width="9.140625" style="489"/>
    <col min="257" max="257" width="0" style="489" hidden="1" customWidth="1"/>
    <col min="258" max="258" width="41.28515625" style="489" customWidth="1"/>
    <col min="259" max="259" width="0" style="489" hidden="1" customWidth="1"/>
    <col min="260" max="260" width="11" style="489" customWidth="1"/>
    <col min="261" max="261" width="10.85546875" style="489" customWidth="1"/>
    <col min="262" max="262" width="14" style="489" customWidth="1"/>
    <col min="263" max="263" width="9.140625" style="489" customWidth="1"/>
    <col min="264" max="264" width="10.140625" style="489" customWidth="1"/>
    <col min="265" max="266" width="0" style="489" hidden="1" customWidth="1"/>
    <col min="267" max="512" width="9.140625" style="489"/>
    <col min="513" max="513" width="0" style="489" hidden="1" customWidth="1"/>
    <col min="514" max="514" width="41.28515625" style="489" customWidth="1"/>
    <col min="515" max="515" width="0" style="489" hidden="1" customWidth="1"/>
    <col min="516" max="516" width="11" style="489" customWidth="1"/>
    <col min="517" max="517" width="10.85546875" style="489" customWidth="1"/>
    <col min="518" max="518" width="14" style="489" customWidth="1"/>
    <col min="519" max="519" width="9.140625" style="489" customWidth="1"/>
    <col min="520" max="520" width="10.140625" style="489" customWidth="1"/>
    <col min="521" max="522" width="0" style="489" hidden="1" customWidth="1"/>
    <col min="523" max="768" width="9.140625" style="489"/>
    <col min="769" max="769" width="0" style="489" hidden="1" customWidth="1"/>
    <col min="770" max="770" width="41.28515625" style="489" customWidth="1"/>
    <col min="771" max="771" width="0" style="489" hidden="1" customWidth="1"/>
    <col min="772" max="772" width="11" style="489" customWidth="1"/>
    <col min="773" max="773" width="10.85546875" style="489" customWidth="1"/>
    <col min="774" max="774" width="14" style="489" customWidth="1"/>
    <col min="775" max="775" width="9.140625" style="489" customWidth="1"/>
    <col min="776" max="776" width="10.140625" style="489" customWidth="1"/>
    <col min="777" max="778" width="0" style="489" hidden="1" customWidth="1"/>
    <col min="779" max="1024" width="9.140625" style="489"/>
    <col min="1025" max="1025" width="0" style="489" hidden="1" customWidth="1"/>
    <col min="1026" max="1026" width="41.28515625" style="489" customWidth="1"/>
    <col min="1027" max="1027" width="0" style="489" hidden="1" customWidth="1"/>
    <col min="1028" max="1028" width="11" style="489" customWidth="1"/>
    <col min="1029" max="1029" width="10.85546875" style="489" customWidth="1"/>
    <col min="1030" max="1030" width="14" style="489" customWidth="1"/>
    <col min="1031" max="1031" width="9.140625" style="489" customWidth="1"/>
    <col min="1032" max="1032" width="10.140625" style="489" customWidth="1"/>
    <col min="1033" max="1034" width="0" style="489" hidden="1" customWidth="1"/>
    <col min="1035" max="1280" width="9.140625" style="489"/>
    <col min="1281" max="1281" width="0" style="489" hidden="1" customWidth="1"/>
    <col min="1282" max="1282" width="41.28515625" style="489" customWidth="1"/>
    <col min="1283" max="1283" width="0" style="489" hidden="1" customWidth="1"/>
    <col min="1284" max="1284" width="11" style="489" customWidth="1"/>
    <col min="1285" max="1285" width="10.85546875" style="489" customWidth="1"/>
    <col min="1286" max="1286" width="14" style="489" customWidth="1"/>
    <col min="1287" max="1287" width="9.140625" style="489" customWidth="1"/>
    <col min="1288" max="1288" width="10.140625" style="489" customWidth="1"/>
    <col min="1289" max="1290" width="0" style="489" hidden="1" customWidth="1"/>
    <col min="1291" max="1536" width="9.140625" style="489"/>
    <col min="1537" max="1537" width="0" style="489" hidden="1" customWidth="1"/>
    <col min="1538" max="1538" width="41.28515625" style="489" customWidth="1"/>
    <col min="1539" max="1539" width="0" style="489" hidden="1" customWidth="1"/>
    <col min="1540" max="1540" width="11" style="489" customWidth="1"/>
    <col min="1541" max="1541" width="10.85546875" style="489" customWidth="1"/>
    <col min="1542" max="1542" width="14" style="489" customWidth="1"/>
    <col min="1543" max="1543" width="9.140625" style="489" customWidth="1"/>
    <col min="1544" max="1544" width="10.140625" style="489" customWidth="1"/>
    <col min="1545" max="1546" width="0" style="489" hidden="1" customWidth="1"/>
    <col min="1547" max="1792" width="9.140625" style="489"/>
    <col min="1793" max="1793" width="0" style="489" hidden="1" customWidth="1"/>
    <col min="1794" max="1794" width="41.28515625" style="489" customWidth="1"/>
    <col min="1795" max="1795" width="0" style="489" hidden="1" customWidth="1"/>
    <col min="1796" max="1796" width="11" style="489" customWidth="1"/>
    <col min="1797" max="1797" width="10.85546875" style="489" customWidth="1"/>
    <col min="1798" max="1798" width="14" style="489" customWidth="1"/>
    <col min="1799" max="1799" width="9.140625" style="489" customWidth="1"/>
    <col min="1800" max="1800" width="10.140625" style="489" customWidth="1"/>
    <col min="1801" max="1802" width="0" style="489" hidden="1" customWidth="1"/>
    <col min="1803" max="2048" width="9.140625" style="489"/>
    <col min="2049" max="2049" width="0" style="489" hidden="1" customWidth="1"/>
    <col min="2050" max="2050" width="41.28515625" style="489" customWidth="1"/>
    <col min="2051" max="2051" width="0" style="489" hidden="1" customWidth="1"/>
    <col min="2052" max="2052" width="11" style="489" customWidth="1"/>
    <col min="2053" max="2053" width="10.85546875" style="489" customWidth="1"/>
    <col min="2054" max="2054" width="14" style="489" customWidth="1"/>
    <col min="2055" max="2055" width="9.140625" style="489" customWidth="1"/>
    <col min="2056" max="2056" width="10.140625" style="489" customWidth="1"/>
    <col min="2057" max="2058" width="0" style="489" hidden="1" customWidth="1"/>
    <col min="2059" max="2304" width="9.140625" style="489"/>
    <col min="2305" max="2305" width="0" style="489" hidden="1" customWidth="1"/>
    <col min="2306" max="2306" width="41.28515625" style="489" customWidth="1"/>
    <col min="2307" max="2307" width="0" style="489" hidden="1" customWidth="1"/>
    <col min="2308" max="2308" width="11" style="489" customWidth="1"/>
    <col min="2309" max="2309" width="10.85546875" style="489" customWidth="1"/>
    <col min="2310" max="2310" width="14" style="489" customWidth="1"/>
    <col min="2311" max="2311" width="9.140625" style="489" customWidth="1"/>
    <col min="2312" max="2312" width="10.140625" style="489" customWidth="1"/>
    <col min="2313" max="2314" width="0" style="489" hidden="1" customWidth="1"/>
    <col min="2315" max="2560" width="9.140625" style="489"/>
    <col min="2561" max="2561" width="0" style="489" hidden="1" customWidth="1"/>
    <col min="2562" max="2562" width="41.28515625" style="489" customWidth="1"/>
    <col min="2563" max="2563" width="0" style="489" hidden="1" customWidth="1"/>
    <col min="2564" max="2564" width="11" style="489" customWidth="1"/>
    <col min="2565" max="2565" width="10.85546875" style="489" customWidth="1"/>
    <col min="2566" max="2566" width="14" style="489" customWidth="1"/>
    <col min="2567" max="2567" width="9.140625" style="489" customWidth="1"/>
    <col min="2568" max="2568" width="10.140625" style="489" customWidth="1"/>
    <col min="2569" max="2570" width="0" style="489" hidden="1" customWidth="1"/>
    <col min="2571" max="2816" width="9.140625" style="489"/>
    <col min="2817" max="2817" width="0" style="489" hidden="1" customWidth="1"/>
    <col min="2818" max="2818" width="41.28515625" style="489" customWidth="1"/>
    <col min="2819" max="2819" width="0" style="489" hidden="1" customWidth="1"/>
    <col min="2820" max="2820" width="11" style="489" customWidth="1"/>
    <col min="2821" max="2821" width="10.85546875" style="489" customWidth="1"/>
    <col min="2822" max="2822" width="14" style="489" customWidth="1"/>
    <col min="2823" max="2823" width="9.140625" style="489" customWidth="1"/>
    <col min="2824" max="2824" width="10.140625" style="489" customWidth="1"/>
    <col min="2825" max="2826" width="0" style="489" hidden="1" customWidth="1"/>
    <col min="2827" max="3072" width="9.140625" style="489"/>
    <col min="3073" max="3073" width="0" style="489" hidden="1" customWidth="1"/>
    <col min="3074" max="3074" width="41.28515625" style="489" customWidth="1"/>
    <col min="3075" max="3075" width="0" style="489" hidden="1" customWidth="1"/>
    <col min="3076" max="3076" width="11" style="489" customWidth="1"/>
    <col min="3077" max="3077" width="10.85546875" style="489" customWidth="1"/>
    <col min="3078" max="3078" width="14" style="489" customWidth="1"/>
    <col min="3079" max="3079" width="9.140625" style="489" customWidth="1"/>
    <col min="3080" max="3080" width="10.140625" style="489" customWidth="1"/>
    <col min="3081" max="3082" width="0" style="489" hidden="1" customWidth="1"/>
    <col min="3083" max="3328" width="9.140625" style="489"/>
    <col min="3329" max="3329" width="0" style="489" hidden="1" customWidth="1"/>
    <col min="3330" max="3330" width="41.28515625" style="489" customWidth="1"/>
    <col min="3331" max="3331" width="0" style="489" hidden="1" customWidth="1"/>
    <col min="3332" max="3332" width="11" style="489" customWidth="1"/>
    <col min="3333" max="3333" width="10.85546875" style="489" customWidth="1"/>
    <col min="3334" max="3334" width="14" style="489" customWidth="1"/>
    <col min="3335" max="3335" width="9.140625" style="489" customWidth="1"/>
    <col min="3336" max="3336" width="10.140625" style="489" customWidth="1"/>
    <col min="3337" max="3338" width="0" style="489" hidden="1" customWidth="1"/>
    <col min="3339" max="3584" width="9.140625" style="489"/>
    <col min="3585" max="3585" width="0" style="489" hidden="1" customWidth="1"/>
    <col min="3586" max="3586" width="41.28515625" style="489" customWidth="1"/>
    <col min="3587" max="3587" width="0" style="489" hidden="1" customWidth="1"/>
    <col min="3588" max="3588" width="11" style="489" customWidth="1"/>
    <col min="3589" max="3589" width="10.85546875" style="489" customWidth="1"/>
    <col min="3590" max="3590" width="14" style="489" customWidth="1"/>
    <col min="3591" max="3591" width="9.140625" style="489" customWidth="1"/>
    <col min="3592" max="3592" width="10.140625" style="489" customWidth="1"/>
    <col min="3593" max="3594" width="0" style="489" hidden="1" customWidth="1"/>
    <col min="3595" max="3840" width="9.140625" style="489"/>
    <col min="3841" max="3841" width="0" style="489" hidden="1" customWidth="1"/>
    <col min="3842" max="3842" width="41.28515625" style="489" customWidth="1"/>
    <col min="3843" max="3843" width="0" style="489" hidden="1" customWidth="1"/>
    <col min="3844" max="3844" width="11" style="489" customWidth="1"/>
    <col min="3845" max="3845" width="10.85546875" style="489" customWidth="1"/>
    <col min="3846" max="3846" width="14" style="489" customWidth="1"/>
    <col min="3847" max="3847" width="9.140625" style="489" customWidth="1"/>
    <col min="3848" max="3848" width="10.140625" style="489" customWidth="1"/>
    <col min="3849" max="3850" width="0" style="489" hidden="1" customWidth="1"/>
    <col min="3851" max="4096" width="9.140625" style="489"/>
    <col min="4097" max="4097" width="0" style="489" hidden="1" customWidth="1"/>
    <col min="4098" max="4098" width="41.28515625" style="489" customWidth="1"/>
    <col min="4099" max="4099" width="0" style="489" hidden="1" customWidth="1"/>
    <col min="4100" max="4100" width="11" style="489" customWidth="1"/>
    <col min="4101" max="4101" width="10.85546875" style="489" customWidth="1"/>
    <col min="4102" max="4102" width="14" style="489" customWidth="1"/>
    <col min="4103" max="4103" width="9.140625" style="489" customWidth="1"/>
    <col min="4104" max="4104" width="10.140625" style="489" customWidth="1"/>
    <col min="4105" max="4106" width="0" style="489" hidden="1" customWidth="1"/>
    <col min="4107" max="4352" width="9.140625" style="489"/>
    <col min="4353" max="4353" width="0" style="489" hidden="1" customWidth="1"/>
    <col min="4354" max="4354" width="41.28515625" style="489" customWidth="1"/>
    <col min="4355" max="4355" width="0" style="489" hidden="1" customWidth="1"/>
    <col min="4356" max="4356" width="11" style="489" customWidth="1"/>
    <col min="4357" max="4357" width="10.85546875" style="489" customWidth="1"/>
    <col min="4358" max="4358" width="14" style="489" customWidth="1"/>
    <col min="4359" max="4359" width="9.140625" style="489" customWidth="1"/>
    <col min="4360" max="4360" width="10.140625" style="489" customWidth="1"/>
    <col min="4361" max="4362" width="0" style="489" hidden="1" customWidth="1"/>
    <col min="4363" max="4608" width="9.140625" style="489"/>
    <col min="4609" max="4609" width="0" style="489" hidden="1" customWidth="1"/>
    <col min="4610" max="4610" width="41.28515625" style="489" customWidth="1"/>
    <col min="4611" max="4611" width="0" style="489" hidden="1" customWidth="1"/>
    <col min="4612" max="4612" width="11" style="489" customWidth="1"/>
    <col min="4613" max="4613" width="10.85546875" style="489" customWidth="1"/>
    <col min="4614" max="4614" width="14" style="489" customWidth="1"/>
    <col min="4615" max="4615" width="9.140625" style="489" customWidth="1"/>
    <col min="4616" max="4616" width="10.140625" style="489" customWidth="1"/>
    <col min="4617" max="4618" width="0" style="489" hidden="1" customWidth="1"/>
    <col min="4619" max="4864" width="9.140625" style="489"/>
    <col min="4865" max="4865" width="0" style="489" hidden="1" customWidth="1"/>
    <col min="4866" max="4866" width="41.28515625" style="489" customWidth="1"/>
    <col min="4867" max="4867" width="0" style="489" hidden="1" customWidth="1"/>
    <col min="4868" max="4868" width="11" style="489" customWidth="1"/>
    <col min="4869" max="4869" width="10.85546875" style="489" customWidth="1"/>
    <col min="4870" max="4870" width="14" style="489" customWidth="1"/>
    <col min="4871" max="4871" width="9.140625" style="489" customWidth="1"/>
    <col min="4872" max="4872" width="10.140625" style="489" customWidth="1"/>
    <col min="4873" max="4874" width="0" style="489" hidden="1" customWidth="1"/>
    <col min="4875" max="5120" width="9.140625" style="489"/>
    <col min="5121" max="5121" width="0" style="489" hidden="1" customWidth="1"/>
    <col min="5122" max="5122" width="41.28515625" style="489" customWidth="1"/>
    <col min="5123" max="5123" width="0" style="489" hidden="1" customWidth="1"/>
    <col min="5124" max="5124" width="11" style="489" customWidth="1"/>
    <col min="5125" max="5125" width="10.85546875" style="489" customWidth="1"/>
    <col min="5126" max="5126" width="14" style="489" customWidth="1"/>
    <col min="5127" max="5127" width="9.140625" style="489" customWidth="1"/>
    <col min="5128" max="5128" width="10.140625" style="489" customWidth="1"/>
    <col min="5129" max="5130" width="0" style="489" hidden="1" customWidth="1"/>
    <col min="5131" max="5376" width="9.140625" style="489"/>
    <col min="5377" max="5377" width="0" style="489" hidden="1" customWidth="1"/>
    <col min="5378" max="5378" width="41.28515625" style="489" customWidth="1"/>
    <col min="5379" max="5379" width="0" style="489" hidden="1" customWidth="1"/>
    <col min="5380" max="5380" width="11" style="489" customWidth="1"/>
    <col min="5381" max="5381" width="10.85546875" style="489" customWidth="1"/>
    <col min="5382" max="5382" width="14" style="489" customWidth="1"/>
    <col min="5383" max="5383" width="9.140625" style="489" customWidth="1"/>
    <col min="5384" max="5384" width="10.140625" style="489" customWidth="1"/>
    <col min="5385" max="5386" width="0" style="489" hidden="1" customWidth="1"/>
    <col min="5387" max="5632" width="9.140625" style="489"/>
    <col min="5633" max="5633" width="0" style="489" hidden="1" customWidth="1"/>
    <col min="5634" max="5634" width="41.28515625" style="489" customWidth="1"/>
    <col min="5635" max="5635" width="0" style="489" hidden="1" customWidth="1"/>
    <col min="5636" max="5636" width="11" style="489" customWidth="1"/>
    <col min="5637" max="5637" width="10.85546875" style="489" customWidth="1"/>
    <col min="5638" max="5638" width="14" style="489" customWidth="1"/>
    <col min="5639" max="5639" width="9.140625" style="489" customWidth="1"/>
    <col min="5640" max="5640" width="10.140625" style="489" customWidth="1"/>
    <col min="5641" max="5642" width="0" style="489" hidden="1" customWidth="1"/>
    <col min="5643" max="5888" width="9.140625" style="489"/>
    <col min="5889" max="5889" width="0" style="489" hidden="1" customWidth="1"/>
    <col min="5890" max="5890" width="41.28515625" style="489" customWidth="1"/>
    <col min="5891" max="5891" width="0" style="489" hidden="1" customWidth="1"/>
    <col min="5892" max="5892" width="11" style="489" customWidth="1"/>
    <col min="5893" max="5893" width="10.85546875" style="489" customWidth="1"/>
    <col min="5894" max="5894" width="14" style="489" customWidth="1"/>
    <col min="5895" max="5895" width="9.140625" style="489" customWidth="1"/>
    <col min="5896" max="5896" width="10.140625" style="489" customWidth="1"/>
    <col min="5897" max="5898" width="0" style="489" hidden="1" customWidth="1"/>
    <col min="5899" max="6144" width="9.140625" style="489"/>
    <col min="6145" max="6145" width="0" style="489" hidden="1" customWidth="1"/>
    <col min="6146" max="6146" width="41.28515625" style="489" customWidth="1"/>
    <col min="6147" max="6147" width="0" style="489" hidden="1" customWidth="1"/>
    <col min="6148" max="6148" width="11" style="489" customWidth="1"/>
    <col min="6149" max="6149" width="10.85546875" style="489" customWidth="1"/>
    <col min="6150" max="6150" width="14" style="489" customWidth="1"/>
    <col min="6151" max="6151" width="9.140625" style="489" customWidth="1"/>
    <col min="6152" max="6152" width="10.140625" style="489" customWidth="1"/>
    <col min="6153" max="6154" width="0" style="489" hidden="1" customWidth="1"/>
    <col min="6155" max="6400" width="9.140625" style="489"/>
    <col min="6401" max="6401" width="0" style="489" hidden="1" customWidth="1"/>
    <col min="6402" max="6402" width="41.28515625" style="489" customWidth="1"/>
    <col min="6403" max="6403" width="0" style="489" hidden="1" customWidth="1"/>
    <col min="6404" max="6404" width="11" style="489" customWidth="1"/>
    <col min="6405" max="6405" width="10.85546875" style="489" customWidth="1"/>
    <col min="6406" max="6406" width="14" style="489" customWidth="1"/>
    <col min="6407" max="6407" width="9.140625" style="489" customWidth="1"/>
    <col min="6408" max="6408" width="10.140625" style="489" customWidth="1"/>
    <col min="6409" max="6410" width="0" style="489" hidden="1" customWidth="1"/>
    <col min="6411" max="6656" width="9.140625" style="489"/>
    <col min="6657" max="6657" width="0" style="489" hidden="1" customWidth="1"/>
    <col min="6658" max="6658" width="41.28515625" style="489" customWidth="1"/>
    <col min="6659" max="6659" width="0" style="489" hidden="1" customWidth="1"/>
    <col min="6660" max="6660" width="11" style="489" customWidth="1"/>
    <col min="6661" max="6661" width="10.85546875" style="489" customWidth="1"/>
    <col min="6662" max="6662" width="14" style="489" customWidth="1"/>
    <col min="6663" max="6663" width="9.140625" style="489" customWidth="1"/>
    <col min="6664" max="6664" width="10.140625" style="489" customWidth="1"/>
    <col min="6665" max="6666" width="0" style="489" hidden="1" customWidth="1"/>
    <col min="6667" max="6912" width="9.140625" style="489"/>
    <col min="6913" max="6913" width="0" style="489" hidden="1" customWidth="1"/>
    <col min="6914" max="6914" width="41.28515625" style="489" customWidth="1"/>
    <col min="6915" max="6915" width="0" style="489" hidden="1" customWidth="1"/>
    <col min="6916" max="6916" width="11" style="489" customWidth="1"/>
    <col min="6917" max="6917" width="10.85546875" style="489" customWidth="1"/>
    <col min="6918" max="6918" width="14" style="489" customWidth="1"/>
    <col min="6919" max="6919" width="9.140625" style="489" customWidth="1"/>
    <col min="6920" max="6920" width="10.140625" style="489" customWidth="1"/>
    <col min="6921" max="6922" width="0" style="489" hidden="1" customWidth="1"/>
    <col min="6923" max="7168" width="9.140625" style="489"/>
    <col min="7169" max="7169" width="0" style="489" hidden="1" customWidth="1"/>
    <col min="7170" max="7170" width="41.28515625" style="489" customWidth="1"/>
    <col min="7171" max="7171" width="0" style="489" hidden="1" customWidth="1"/>
    <col min="7172" max="7172" width="11" style="489" customWidth="1"/>
    <col min="7173" max="7173" width="10.85546875" style="489" customWidth="1"/>
    <col min="7174" max="7174" width="14" style="489" customWidth="1"/>
    <col min="7175" max="7175" width="9.140625" style="489" customWidth="1"/>
    <col min="7176" max="7176" width="10.140625" style="489" customWidth="1"/>
    <col min="7177" max="7178" width="0" style="489" hidden="1" customWidth="1"/>
    <col min="7179" max="7424" width="9.140625" style="489"/>
    <col min="7425" max="7425" width="0" style="489" hidden="1" customWidth="1"/>
    <col min="7426" max="7426" width="41.28515625" style="489" customWidth="1"/>
    <col min="7427" max="7427" width="0" style="489" hidden="1" customWidth="1"/>
    <col min="7428" max="7428" width="11" style="489" customWidth="1"/>
    <col min="7429" max="7429" width="10.85546875" style="489" customWidth="1"/>
    <col min="7430" max="7430" width="14" style="489" customWidth="1"/>
    <col min="7431" max="7431" width="9.140625" style="489" customWidth="1"/>
    <col min="7432" max="7432" width="10.140625" style="489" customWidth="1"/>
    <col min="7433" max="7434" width="0" style="489" hidden="1" customWidth="1"/>
    <col min="7435" max="7680" width="9.140625" style="489"/>
    <col min="7681" max="7681" width="0" style="489" hidden="1" customWidth="1"/>
    <col min="7682" max="7682" width="41.28515625" style="489" customWidth="1"/>
    <col min="7683" max="7683" width="0" style="489" hidden="1" customWidth="1"/>
    <col min="7684" max="7684" width="11" style="489" customWidth="1"/>
    <col min="7685" max="7685" width="10.85546875" style="489" customWidth="1"/>
    <col min="7686" max="7686" width="14" style="489" customWidth="1"/>
    <col min="7687" max="7687" width="9.140625" style="489" customWidth="1"/>
    <col min="7688" max="7688" width="10.140625" style="489" customWidth="1"/>
    <col min="7689" max="7690" width="0" style="489" hidden="1" customWidth="1"/>
    <col min="7691" max="7936" width="9.140625" style="489"/>
    <col min="7937" max="7937" width="0" style="489" hidden="1" customWidth="1"/>
    <col min="7938" max="7938" width="41.28515625" style="489" customWidth="1"/>
    <col min="7939" max="7939" width="0" style="489" hidden="1" customWidth="1"/>
    <col min="7940" max="7940" width="11" style="489" customWidth="1"/>
    <col min="7941" max="7941" width="10.85546875" style="489" customWidth="1"/>
    <col min="7942" max="7942" width="14" style="489" customWidth="1"/>
    <col min="7943" max="7943" width="9.140625" style="489" customWidth="1"/>
    <col min="7944" max="7944" width="10.140625" style="489" customWidth="1"/>
    <col min="7945" max="7946" width="0" style="489" hidden="1" customWidth="1"/>
    <col min="7947" max="8192" width="9.140625" style="489"/>
    <col min="8193" max="8193" width="0" style="489" hidden="1" customWidth="1"/>
    <col min="8194" max="8194" width="41.28515625" style="489" customWidth="1"/>
    <col min="8195" max="8195" width="0" style="489" hidden="1" customWidth="1"/>
    <col min="8196" max="8196" width="11" style="489" customWidth="1"/>
    <col min="8197" max="8197" width="10.85546875" style="489" customWidth="1"/>
    <col min="8198" max="8198" width="14" style="489" customWidth="1"/>
    <col min="8199" max="8199" width="9.140625" style="489" customWidth="1"/>
    <col min="8200" max="8200" width="10.140625" style="489" customWidth="1"/>
    <col min="8201" max="8202" width="0" style="489" hidden="1" customWidth="1"/>
    <col min="8203" max="8448" width="9.140625" style="489"/>
    <col min="8449" max="8449" width="0" style="489" hidden="1" customWidth="1"/>
    <col min="8450" max="8450" width="41.28515625" style="489" customWidth="1"/>
    <col min="8451" max="8451" width="0" style="489" hidden="1" customWidth="1"/>
    <col min="8452" max="8452" width="11" style="489" customWidth="1"/>
    <col min="8453" max="8453" width="10.85546875" style="489" customWidth="1"/>
    <col min="8454" max="8454" width="14" style="489" customWidth="1"/>
    <col min="8455" max="8455" width="9.140625" style="489" customWidth="1"/>
    <col min="8456" max="8456" width="10.140625" style="489" customWidth="1"/>
    <col min="8457" max="8458" width="0" style="489" hidden="1" customWidth="1"/>
    <col min="8459" max="8704" width="9.140625" style="489"/>
    <col min="8705" max="8705" width="0" style="489" hidden="1" customWidth="1"/>
    <col min="8706" max="8706" width="41.28515625" style="489" customWidth="1"/>
    <col min="8707" max="8707" width="0" style="489" hidden="1" customWidth="1"/>
    <col min="8708" max="8708" width="11" style="489" customWidth="1"/>
    <col min="8709" max="8709" width="10.85546875" style="489" customWidth="1"/>
    <col min="8710" max="8710" width="14" style="489" customWidth="1"/>
    <col min="8711" max="8711" width="9.140625" style="489" customWidth="1"/>
    <col min="8712" max="8712" width="10.140625" style="489" customWidth="1"/>
    <col min="8713" max="8714" width="0" style="489" hidden="1" customWidth="1"/>
    <col min="8715" max="8960" width="9.140625" style="489"/>
    <col min="8961" max="8961" width="0" style="489" hidden="1" customWidth="1"/>
    <col min="8962" max="8962" width="41.28515625" style="489" customWidth="1"/>
    <col min="8963" max="8963" width="0" style="489" hidden="1" customWidth="1"/>
    <col min="8964" max="8964" width="11" style="489" customWidth="1"/>
    <col min="8965" max="8965" width="10.85546875" style="489" customWidth="1"/>
    <col min="8966" max="8966" width="14" style="489" customWidth="1"/>
    <col min="8967" max="8967" width="9.140625" style="489" customWidth="1"/>
    <col min="8968" max="8968" width="10.140625" style="489" customWidth="1"/>
    <col min="8969" max="8970" width="0" style="489" hidden="1" customWidth="1"/>
    <col min="8971" max="9216" width="9.140625" style="489"/>
    <col min="9217" max="9217" width="0" style="489" hidden="1" customWidth="1"/>
    <col min="9218" max="9218" width="41.28515625" style="489" customWidth="1"/>
    <col min="9219" max="9219" width="0" style="489" hidden="1" customWidth="1"/>
    <col min="9220" max="9220" width="11" style="489" customWidth="1"/>
    <col min="9221" max="9221" width="10.85546875" style="489" customWidth="1"/>
    <col min="9222" max="9222" width="14" style="489" customWidth="1"/>
    <col min="9223" max="9223" width="9.140625" style="489" customWidth="1"/>
    <col min="9224" max="9224" width="10.140625" style="489" customWidth="1"/>
    <col min="9225" max="9226" width="0" style="489" hidden="1" customWidth="1"/>
    <col min="9227" max="9472" width="9.140625" style="489"/>
    <col min="9473" max="9473" width="0" style="489" hidden="1" customWidth="1"/>
    <col min="9474" max="9474" width="41.28515625" style="489" customWidth="1"/>
    <col min="9475" max="9475" width="0" style="489" hidden="1" customWidth="1"/>
    <col min="9476" max="9476" width="11" style="489" customWidth="1"/>
    <col min="9477" max="9477" width="10.85546875" style="489" customWidth="1"/>
    <col min="9478" max="9478" width="14" style="489" customWidth="1"/>
    <col min="9479" max="9479" width="9.140625" style="489" customWidth="1"/>
    <col min="9480" max="9480" width="10.140625" style="489" customWidth="1"/>
    <col min="9481" max="9482" width="0" style="489" hidden="1" customWidth="1"/>
    <col min="9483" max="9728" width="9.140625" style="489"/>
    <col min="9729" max="9729" width="0" style="489" hidden="1" customWidth="1"/>
    <col min="9730" max="9730" width="41.28515625" style="489" customWidth="1"/>
    <col min="9731" max="9731" width="0" style="489" hidden="1" customWidth="1"/>
    <col min="9732" max="9732" width="11" style="489" customWidth="1"/>
    <col min="9733" max="9733" width="10.85546875" style="489" customWidth="1"/>
    <col min="9734" max="9734" width="14" style="489" customWidth="1"/>
    <col min="9735" max="9735" width="9.140625" style="489" customWidth="1"/>
    <col min="9736" max="9736" width="10.140625" style="489" customWidth="1"/>
    <col min="9737" max="9738" width="0" style="489" hidden="1" customWidth="1"/>
    <col min="9739" max="9984" width="9.140625" style="489"/>
    <col min="9985" max="9985" width="0" style="489" hidden="1" customWidth="1"/>
    <col min="9986" max="9986" width="41.28515625" style="489" customWidth="1"/>
    <col min="9987" max="9987" width="0" style="489" hidden="1" customWidth="1"/>
    <col min="9988" max="9988" width="11" style="489" customWidth="1"/>
    <col min="9989" max="9989" width="10.85546875" style="489" customWidth="1"/>
    <col min="9990" max="9990" width="14" style="489" customWidth="1"/>
    <col min="9991" max="9991" width="9.140625" style="489" customWidth="1"/>
    <col min="9992" max="9992" width="10.140625" style="489" customWidth="1"/>
    <col min="9993" max="9994" width="0" style="489" hidden="1" customWidth="1"/>
    <col min="9995" max="10240" width="9.140625" style="489"/>
    <col min="10241" max="10241" width="0" style="489" hidden="1" customWidth="1"/>
    <col min="10242" max="10242" width="41.28515625" style="489" customWidth="1"/>
    <col min="10243" max="10243" width="0" style="489" hidden="1" customWidth="1"/>
    <col min="10244" max="10244" width="11" style="489" customWidth="1"/>
    <col min="10245" max="10245" width="10.85546875" style="489" customWidth="1"/>
    <col min="10246" max="10246" width="14" style="489" customWidth="1"/>
    <col min="10247" max="10247" width="9.140625" style="489" customWidth="1"/>
    <col min="10248" max="10248" width="10.140625" style="489" customWidth="1"/>
    <col min="10249" max="10250" width="0" style="489" hidden="1" customWidth="1"/>
    <col min="10251" max="10496" width="9.140625" style="489"/>
    <col min="10497" max="10497" width="0" style="489" hidden="1" customWidth="1"/>
    <col min="10498" max="10498" width="41.28515625" style="489" customWidth="1"/>
    <col min="10499" max="10499" width="0" style="489" hidden="1" customWidth="1"/>
    <col min="10500" max="10500" width="11" style="489" customWidth="1"/>
    <col min="10501" max="10501" width="10.85546875" style="489" customWidth="1"/>
    <col min="10502" max="10502" width="14" style="489" customWidth="1"/>
    <col min="10503" max="10503" width="9.140625" style="489" customWidth="1"/>
    <col min="10504" max="10504" width="10.140625" style="489" customWidth="1"/>
    <col min="10505" max="10506" width="0" style="489" hidden="1" customWidth="1"/>
    <col min="10507" max="10752" width="9.140625" style="489"/>
    <col min="10753" max="10753" width="0" style="489" hidden="1" customWidth="1"/>
    <col min="10754" max="10754" width="41.28515625" style="489" customWidth="1"/>
    <col min="10755" max="10755" width="0" style="489" hidden="1" customWidth="1"/>
    <col min="10756" max="10756" width="11" style="489" customWidth="1"/>
    <col min="10757" max="10757" width="10.85546875" style="489" customWidth="1"/>
    <col min="10758" max="10758" width="14" style="489" customWidth="1"/>
    <col min="10759" max="10759" width="9.140625" style="489" customWidth="1"/>
    <col min="10760" max="10760" width="10.140625" style="489" customWidth="1"/>
    <col min="10761" max="10762" width="0" style="489" hidden="1" customWidth="1"/>
    <col min="10763" max="11008" width="9.140625" style="489"/>
    <col min="11009" max="11009" width="0" style="489" hidden="1" customWidth="1"/>
    <col min="11010" max="11010" width="41.28515625" style="489" customWidth="1"/>
    <col min="11011" max="11011" width="0" style="489" hidden="1" customWidth="1"/>
    <col min="11012" max="11012" width="11" style="489" customWidth="1"/>
    <col min="11013" max="11013" width="10.85546875" style="489" customWidth="1"/>
    <col min="11014" max="11014" width="14" style="489" customWidth="1"/>
    <col min="11015" max="11015" width="9.140625" style="489" customWidth="1"/>
    <col min="11016" max="11016" width="10.140625" style="489" customWidth="1"/>
    <col min="11017" max="11018" width="0" style="489" hidden="1" customWidth="1"/>
    <col min="11019" max="11264" width="9.140625" style="489"/>
    <col min="11265" max="11265" width="0" style="489" hidden="1" customWidth="1"/>
    <col min="11266" max="11266" width="41.28515625" style="489" customWidth="1"/>
    <col min="11267" max="11267" width="0" style="489" hidden="1" customWidth="1"/>
    <col min="11268" max="11268" width="11" style="489" customWidth="1"/>
    <col min="11269" max="11269" width="10.85546875" style="489" customWidth="1"/>
    <col min="11270" max="11270" width="14" style="489" customWidth="1"/>
    <col min="11271" max="11271" width="9.140625" style="489" customWidth="1"/>
    <col min="11272" max="11272" width="10.140625" style="489" customWidth="1"/>
    <col min="11273" max="11274" width="0" style="489" hidden="1" customWidth="1"/>
    <col min="11275" max="11520" width="9.140625" style="489"/>
    <col min="11521" max="11521" width="0" style="489" hidden="1" customWidth="1"/>
    <col min="11522" max="11522" width="41.28515625" style="489" customWidth="1"/>
    <col min="11523" max="11523" width="0" style="489" hidden="1" customWidth="1"/>
    <col min="11524" max="11524" width="11" style="489" customWidth="1"/>
    <col min="11525" max="11525" width="10.85546875" style="489" customWidth="1"/>
    <col min="11526" max="11526" width="14" style="489" customWidth="1"/>
    <col min="11527" max="11527" width="9.140625" style="489" customWidth="1"/>
    <col min="11528" max="11528" width="10.140625" style="489" customWidth="1"/>
    <col min="11529" max="11530" width="0" style="489" hidden="1" customWidth="1"/>
    <col min="11531" max="11776" width="9.140625" style="489"/>
    <col min="11777" max="11777" width="0" style="489" hidden="1" customWidth="1"/>
    <col min="11778" max="11778" width="41.28515625" style="489" customWidth="1"/>
    <col min="11779" max="11779" width="0" style="489" hidden="1" customWidth="1"/>
    <col min="11780" max="11780" width="11" style="489" customWidth="1"/>
    <col min="11781" max="11781" width="10.85546875" style="489" customWidth="1"/>
    <col min="11782" max="11782" width="14" style="489" customWidth="1"/>
    <col min="11783" max="11783" width="9.140625" style="489" customWidth="1"/>
    <col min="11784" max="11784" width="10.140625" style="489" customWidth="1"/>
    <col min="11785" max="11786" width="0" style="489" hidden="1" customWidth="1"/>
    <col min="11787" max="12032" width="9.140625" style="489"/>
    <col min="12033" max="12033" width="0" style="489" hidden="1" customWidth="1"/>
    <col min="12034" max="12034" width="41.28515625" style="489" customWidth="1"/>
    <col min="12035" max="12035" width="0" style="489" hidden="1" customWidth="1"/>
    <col min="12036" max="12036" width="11" style="489" customWidth="1"/>
    <col min="12037" max="12037" width="10.85546875" style="489" customWidth="1"/>
    <col min="12038" max="12038" width="14" style="489" customWidth="1"/>
    <col min="12039" max="12039" width="9.140625" style="489" customWidth="1"/>
    <col min="12040" max="12040" width="10.140625" style="489" customWidth="1"/>
    <col min="12041" max="12042" width="0" style="489" hidden="1" customWidth="1"/>
    <col min="12043" max="12288" width="9.140625" style="489"/>
    <col min="12289" max="12289" width="0" style="489" hidden="1" customWidth="1"/>
    <col min="12290" max="12290" width="41.28515625" style="489" customWidth="1"/>
    <col min="12291" max="12291" width="0" style="489" hidden="1" customWidth="1"/>
    <col min="12292" max="12292" width="11" style="489" customWidth="1"/>
    <col min="12293" max="12293" width="10.85546875" style="489" customWidth="1"/>
    <col min="12294" max="12294" width="14" style="489" customWidth="1"/>
    <col min="12295" max="12295" width="9.140625" style="489" customWidth="1"/>
    <col min="12296" max="12296" width="10.140625" style="489" customWidth="1"/>
    <col min="12297" max="12298" width="0" style="489" hidden="1" customWidth="1"/>
    <col min="12299" max="12544" width="9.140625" style="489"/>
    <col min="12545" max="12545" width="0" style="489" hidden="1" customWidth="1"/>
    <col min="12546" max="12546" width="41.28515625" style="489" customWidth="1"/>
    <col min="12547" max="12547" width="0" style="489" hidden="1" customWidth="1"/>
    <col min="12548" max="12548" width="11" style="489" customWidth="1"/>
    <col min="12549" max="12549" width="10.85546875" style="489" customWidth="1"/>
    <col min="12550" max="12550" width="14" style="489" customWidth="1"/>
    <col min="12551" max="12551" width="9.140625" style="489" customWidth="1"/>
    <col min="12552" max="12552" width="10.140625" style="489" customWidth="1"/>
    <col min="12553" max="12554" width="0" style="489" hidden="1" customWidth="1"/>
    <col min="12555" max="12800" width="9.140625" style="489"/>
    <col min="12801" max="12801" width="0" style="489" hidden="1" customWidth="1"/>
    <col min="12802" max="12802" width="41.28515625" style="489" customWidth="1"/>
    <col min="12803" max="12803" width="0" style="489" hidden="1" customWidth="1"/>
    <col min="12804" max="12804" width="11" style="489" customWidth="1"/>
    <col min="12805" max="12805" width="10.85546875" style="489" customWidth="1"/>
    <col min="12806" max="12806" width="14" style="489" customWidth="1"/>
    <col min="12807" max="12807" width="9.140625" style="489" customWidth="1"/>
    <col min="12808" max="12808" width="10.140625" style="489" customWidth="1"/>
    <col min="12809" max="12810" width="0" style="489" hidden="1" customWidth="1"/>
    <col min="12811" max="13056" width="9.140625" style="489"/>
    <col min="13057" max="13057" width="0" style="489" hidden="1" customWidth="1"/>
    <col min="13058" max="13058" width="41.28515625" style="489" customWidth="1"/>
    <col min="13059" max="13059" width="0" style="489" hidden="1" customWidth="1"/>
    <col min="13060" max="13060" width="11" style="489" customWidth="1"/>
    <col min="13061" max="13061" width="10.85546875" style="489" customWidth="1"/>
    <col min="13062" max="13062" width="14" style="489" customWidth="1"/>
    <col min="13063" max="13063" width="9.140625" style="489" customWidth="1"/>
    <col min="13064" max="13064" width="10.140625" style="489" customWidth="1"/>
    <col min="13065" max="13066" width="0" style="489" hidden="1" customWidth="1"/>
    <col min="13067" max="13312" width="9.140625" style="489"/>
    <col min="13313" max="13313" width="0" style="489" hidden="1" customWidth="1"/>
    <col min="13314" max="13314" width="41.28515625" style="489" customWidth="1"/>
    <col min="13315" max="13315" width="0" style="489" hidden="1" customWidth="1"/>
    <col min="13316" max="13316" width="11" style="489" customWidth="1"/>
    <col min="13317" max="13317" width="10.85546875" style="489" customWidth="1"/>
    <col min="13318" max="13318" width="14" style="489" customWidth="1"/>
    <col min="13319" max="13319" width="9.140625" style="489" customWidth="1"/>
    <col min="13320" max="13320" width="10.140625" style="489" customWidth="1"/>
    <col min="13321" max="13322" width="0" style="489" hidden="1" customWidth="1"/>
    <col min="13323" max="13568" width="9.140625" style="489"/>
    <col min="13569" max="13569" width="0" style="489" hidden="1" customWidth="1"/>
    <col min="13570" max="13570" width="41.28515625" style="489" customWidth="1"/>
    <col min="13571" max="13571" width="0" style="489" hidden="1" customWidth="1"/>
    <col min="13572" max="13572" width="11" style="489" customWidth="1"/>
    <col min="13573" max="13573" width="10.85546875" style="489" customWidth="1"/>
    <col min="13574" max="13574" width="14" style="489" customWidth="1"/>
    <col min="13575" max="13575" width="9.140625" style="489" customWidth="1"/>
    <col min="13576" max="13576" width="10.140625" style="489" customWidth="1"/>
    <col min="13577" max="13578" width="0" style="489" hidden="1" customWidth="1"/>
    <col min="13579" max="13824" width="9.140625" style="489"/>
    <col min="13825" max="13825" width="0" style="489" hidden="1" customWidth="1"/>
    <col min="13826" max="13826" width="41.28515625" style="489" customWidth="1"/>
    <col min="13827" max="13827" width="0" style="489" hidden="1" customWidth="1"/>
    <col min="13828" max="13828" width="11" style="489" customWidth="1"/>
    <col min="13829" max="13829" width="10.85546875" style="489" customWidth="1"/>
    <col min="13830" max="13830" width="14" style="489" customWidth="1"/>
    <col min="13831" max="13831" width="9.140625" style="489" customWidth="1"/>
    <col min="13832" max="13832" width="10.140625" style="489" customWidth="1"/>
    <col min="13833" max="13834" width="0" style="489" hidden="1" customWidth="1"/>
    <col min="13835" max="14080" width="9.140625" style="489"/>
    <col min="14081" max="14081" width="0" style="489" hidden="1" customWidth="1"/>
    <col min="14082" max="14082" width="41.28515625" style="489" customWidth="1"/>
    <col min="14083" max="14083" width="0" style="489" hidden="1" customWidth="1"/>
    <col min="14084" max="14084" width="11" style="489" customWidth="1"/>
    <col min="14085" max="14085" width="10.85546875" style="489" customWidth="1"/>
    <col min="14086" max="14086" width="14" style="489" customWidth="1"/>
    <col min="14087" max="14087" width="9.140625" style="489" customWidth="1"/>
    <col min="14088" max="14088" width="10.140625" style="489" customWidth="1"/>
    <col min="14089" max="14090" width="0" style="489" hidden="1" customWidth="1"/>
    <col min="14091" max="14336" width="9.140625" style="489"/>
    <col min="14337" max="14337" width="0" style="489" hidden="1" customWidth="1"/>
    <col min="14338" max="14338" width="41.28515625" style="489" customWidth="1"/>
    <col min="14339" max="14339" width="0" style="489" hidden="1" customWidth="1"/>
    <col min="14340" max="14340" width="11" style="489" customWidth="1"/>
    <col min="14341" max="14341" width="10.85546875" style="489" customWidth="1"/>
    <col min="14342" max="14342" width="14" style="489" customWidth="1"/>
    <col min="14343" max="14343" width="9.140625" style="489" customWidth="1"/>
    <col min="14344" max="14344" width="10.140625" style="489" customWidth="1"/>
    <col min="14345" max="14346" width="0" style="489" hidden="1" customWidth="1"/>
    <col min="14347" max="14592" width="9.140625" style="489"/>
    <col min="14593" max="14593" width="0" style="489" hidden="1" customWidth="1"/>
    <col min="14594" max="14594" width="41.28515625" style="489" customWidth="1"/>
    <col min="14595" max="14595" width="0" style="489" hidden="1" customWidth="1"/>
    <col min="14596" max="14596" width="11" style="489" customWidth="1"/>
    <col min="14597" max="14597" width="10.85546875" style="489" customWidth="1"/>
    <col min="14598" max="14598" width="14" style="489" customWidth="1"/>
    <col min="14599" max="14599" width="9.140625" style="489" customWidth="1"/>
    <col min="14600" max="14600" width="10.140625" style="489" customWidth="1"/>
    <col min="14601" max="14602" width="0" style="489" hidden="1" customWidth="1"/>
    <col min="14603" max="14848" width="9.140625" style="489"/>
    <col min="14849" max="14849" width="0" style="489" hidden="1" customWidth="1"/>
    <col min="14850" max="14850" width="41.28515625" style="489" customWidth="1"/>
    <col min="14851" max="14851" width="0" style="489" hidden="1" customWidth="1"/>
    <col min="14852" max="14852" width="11" style="489" customWidth="1"/>
    <col min="14853" max="14853" width="10.85546875" style="489" customWidth="1"/>
    <col min="14854" max="14854" width="14" style="489" customWidth="1"/>
    <col min="14855" max="14855" width="9.140625" style="489" customWidth="1"/>
    <col min="14856" max="14856" width="10.140625" style="489" customWidth="1"/>
    <col min="14857" max="14858" width="0" style="489" hidden="1" customWidth="1"/>
    <col min="14859" max="15104" width="9.140625" style="489"/>
    <col min="15105" max="15105" width="0" style="489" hidden="1" customWidth="1"/>
    <col min="15106" max="15106" width="41.28515625" style="489" customWidth="1"/>
    <col min="15107" max="15107" width="0" style="489" hidden="1" customWidth="1"/>
    <col min="15108" max="15108" width="11" style="489" customWidth="1"/>
    <col min="15109" max="15109" width="10.85546875" style="489" customWidth="1"/>
    <col min="15110" max="15110" width="14" style="489" customWidth="1"/>
    <col min="15111" max="15111" width="9.140625" style="489" customWidth="1"/>
    <col min="15112" max="15112" width="10.140625" style="489" customWidth="1"/>
    <col min="15113" max="15114" width="0" style="489" hidden="1" customWidth="1"/>
    <col min="15115" max="15360" width="9.140625" style="489"/>
    <col min="15361" max="15361" width="0" style="489" hidden="1" customWidth="1"/>
    <col min="15362" max="15362" width="41.28515625" style="489" customWidth="1"/>
    <col min="15363" max="15363" width="0" style="489" hidden="1" customWidth="1"/>
    <col min="15364" max="15364" width="11" style="489" customWidth="1"/>
    <col min="15365" max="15365" width="10.85546875" style="489" customWidth="1"/>
    <col min="15366" max="15366" width="14" style="489" customWidth="1"/>
    <col min="15367" max="15367" width="9.140625" style="489" customWidth="1"/>
    <col min="15368" max="15368" width="10.140625" style="489" customWidth="1"/>
    <col min="15369" max="15370" width="0" style="489" hidden="1" customWidth="1"/>
    <col min="15371" max="15616" width="9.140625" style="489"/>
    <col min="15617" max="15617" width="0" style="489" hidden="1" customWidth="1"/>
    <col min="15618" max="15618" width="41.28515625" style="489" customWidth="1"/>
    <col min="15619" max="15619" width="0" style="489" hidden="1" customWidth="1"/>
    <col min="15620" max="15620" width="11" style="489" customWidth="1"/>
    <col min="15621" max="15621" width="10.85546875" style="489" customWidth="1"/>
    <col min="15622" max="15622" width="14" style="489" customWidth="1"/>
    <col min="15623" max="15623" width="9.140625" style="489" customWidth="1"/>
    <col min="15624" max="15624" width="10.140625" style="489" customWidth="1"/>
    <col min="15625" max="15626" width="0" style="489" hidden="1" customWidth="1"/>
    <col min="15627" max="15872" width="9.140625" style="489"/>
    <col min="15873" max="15873" width="0" style="489" hidden="1" customWidth="1"/>
    <col min="15874" max="15874" width="41.28515625" style="489" customWidth="1"/>
    <col min="15875" max="15875" width="0" style="489" hidden="1" customWidth="1"/>
    <col min="15876" max="15876" width="11" style="489" customWidth="1"/>
    <col min="15877" max="15877" width="10.85546875" style="489" customWidth="1"/>
    <col min="15878" max="15878" width="14" style="489" customWidth="1"/>
    <col min="15879" max="15879" width="9.140625" style="489" customWidth="1"/>
    <col min="15880" max="15880" width="10.140625" style="489" customWidth="1"/>
    <col min="15881" max="15882" width="0" style="489" hidden="1" customWidth="1"/>
    <col min="15883" max="16128" width="9.140625" style="489"/>
    <col min="16129" max="16129" width="0" style="489" hidden="1" customWidth="1"/>
    <col min="16130" max="16130" width="41.28515625" style="489" customWidth="1"/>
    <col min="16131" max="16131" width="0" style="489" hidden="1" customWidth="1"/>
    <col min="16132" max="16132" width="11" style="489" customWidth="1"/>
    <col min="16133" max="16133" width="10.85546875" style="489" customWidth="1"/>
    <col min="16134" max="16134" width="14" style="489" customWidth="1"/>
    <col min="16135" max="16135" width="9.140625" style="489" customWidth="1"/>
    <col min="16136" max="16136" width="10.140625" style="489" customWidth="1"/>
    <col min="16137" max="16138" width="0" style="489" hidden="1" customWidth="1"/>
    <col min="16139" max="16384" width="9.140625" style="489"/>
  </cols>
  <sheetData>
    <row r="1" spans="1:15" ht="17.25" customHeight="1" x14ac:dyDescent="0.25">
      <c r="A1" s="487"/>
      <c r="B1" s="488"/>
      <c r="C1" s="488"/>
      <c r="D1" s="488"/>
      <c r="E1" s="488"/>
      <c r="F1" s="488"/>
      <c r="G1" s="1250" t="s">
        <v>810</v>
      </c>
      <c r="H1" s="1250"/>
      <c r="I1" s="1250"/>
      <c r="J1" s="1250"/>
    </row>
    <row r="2" spans="1:15" ht="15.75" x14ac:dyDescent="0.25">
      <c r="A2" s="490"/>
      <c r="B2" s="490"/>
      <c r="C2" s="490"/>
      <c r="D2" s="490"/>
      <c r="E2" s="490"/>
      <c r="F2" s="1250" t="s">
        <v>785</v>
      </c>
      <c r="G2" s="1250"/>
      <c r="H2" s="1250"/>
      <c r="I2" s="490"/>
      <c r="J2" s="490"/>
    </row>
    <row r="3" spans="1:15" ht="15.75" x14ac:dyDescent="0.25">
      <c r="A3" s="490"/>
      <c r="B3" s="1250" t="s">
        <v>442</v>
      </c>
      <c r="C3" s="1250"/>
      <c r="D3" s="1250"/>
      <c r="E3" s="1250"/>
      <c r="F3" s="1250"/>
      <c r="G3" s="1250"/>
      <c r="H3" s="1250"/>
      <c r="I3" s="1250"/>
      <c r="J3" s="1250"/>
      <c r="K3" s="490"/>
      <c r="L3" s="490"/>
      <c r="M3" s="490"/>
      <c r="N3" s="490"/>
      <c r="O3" s="490"/>
    </row>
    <row r="4" spans="1:15" ht="15.75" x14ac:dyDescent="0.25">
      <c r="A4" s="487"/>
      <c r="B4" s="490"/>
      <c r="C4" s="490"/>
      <c r="D4" s="1250" t="s">
        <v>786</v>
      </c>
      <c r="E4" s="1250"/>
      <c r="F4" s="1250"/>
      <c r="G4" s="1250"/>
      <c r="H4" s="1250"/>
      <c r="I4" s="490"/>
      <c r="J4" s="490"/>
      <c r="L4" s="490"/>
      <c r="M4" s="490"/>
      <c r="N4" s="490"/>
      <c r="O4" s="490"/>
    </row>
    <row r="5" spans="1:15" ht="18" customHeight="1" x14ac:dyDescent="0.25">
      <c r="A5" s="487"/>
      <c r="B5" s="488"/>
      <c r="C5" s="488"/>
      <c r="D5" s="488"/>
      <c r="E5" s="488"/>
      <c r="F5" s="1251" t="s">
        <v>896</v>
      </c>
      <c r="G5" s="1251"/>
      <c r="H5" s="1251"/>
      <c r="I5" s="488"/>
      <c r="J5" s="488"/>
      <c r="K5" s="488"/>
      <c r="L5" s="488"/>
      <c r="M5" s="488"/>
      <c r="N5" s="488"/>
    </row>
    <row r="6" spans="1:15" x14ac:dyDescent="0.2">
      <c r="F6" s="492"/>
      <c r="L6" s="491"/>
      <c r="M6" s="491"/>
      <c r="N6" s="492"/>
    </row>
    <row r="7" spans="1:15" ht="15.75" hidden="1" x14ac:dyDescent="0.2">
      <c r="F7" s="482"/>
      <c r="H7" s="327" t="s">
        <v>439</v>
      </c>
      <c r="J7" s="482" t="s">
        <v>439</v>
      </c>
      <c r="L7" s="491"/>
      <c r="M7" s="491"/>
    </row>
    <row r="8" spans="1:15" hidden="1" x14ac:dyDescent="0.2">
      <c r="F8" s="494"/>
      <c r="H8" s="328"/>
      <c r="L8" s="491"/>
      <c r="M8" s="491"/>
      <c r="N8" s="494"/>
    </row>
    <row r="9" spans="1:15" ht="15.75" hidden="1" x14ac:dyDescent="0.2">
      <c r="F9" s="482"/>
      <c r="H9" s="327" t="s">
        <v>843</v>
      </c>
      <c r="J9" s="482" t="s">
        <v>438</v>
      </c>
      <c r="L9" s="491"/>
      <c r="M9" s="491"/>
    </row>
    <row r="10" spans="1:15" hidden="1" x14ac:dyDescent="0.2">
      <c r="F10" s="492"/>
    </row>
    <row r="11" spans="1:15" ht="12" customHeight="1" x14ac:dyDescent="0.2">
      <c r="F11" s="492"/>
    </row>
    <row r="12" spans="1:15" hidden="1" x14ac:dyDescent="0.2">
      <c r="A12" s="1252"/>
      <c r="B12" s="1252"/>
      <c r="C12" s="1252"/>
      <c r="D12" s="1252"/>
      <c r="E12" s="1252"/>
      <c r="F12" s="1252"/>
    </row>
    <row r="13" spans="1:15" ht="69.75" customHeight="1" x14ac:dyDescent="0.25">
      <c r="A13" s="1249" t="s">
        <v>812</v>
      </c>
      <c r="B13" s="1249"/>
      <c r="C13" s="1249"/>
      <c r="D13" s="1249"/>
      <c r="E13" s="1249"/>
      <c r="F13" s="1249"/>
      <c r="G13" s="1249"/>
      <c r="H13" s="1249"/>
      <c r="I13" s="1249"/>
      <c r="J13" s="1249"/>
      <c r="L13" s="495" t="s">
        <v>106</v>
      </c>
    </row>
    <row r="14" spans="1:15" ht="15" customHeight="1" x14ac:dyDescent="0.25">
      <c r="A14" s="825"/>
      <c r="B14" s="1249" t="s">
        <v>839</v>
      </c>
      <c r="C14" s="1249"/>
      <c r="D14" s="1249"/>
      <c r="E14" s="1249"/>
      <c r="F14" s="1249"/>
      <c r="G14" s="1249"/>
      <c r="H14" s="1249"/>
      <c r="I14" s="1249"/>
      <c r="J14" s="1249"/>
      <c r="L14" s="495"/>
    </row>
    <row r="15" spans="1:15" ht="21" customHeight="1" thickBot="1" x14ac:dyDescent="0.25">
      <c r="A15" s="496"/>
      <c r="B15" s="496"/>
      <c r="C15" s="496"/>
      <c r="D15" s="496"/>
      <c r="E15" s="496"/>
      <c r="F15" s="496"/>
    </row>
    <row r="16" spans="1:15" s="500" customFormat="1" ht="63" x14ac:dyDescent="0.2">
      <c r="A16" s="497" t="s">
        <v>600</v>
      </c>
      <c r="B16" s="1247" t="s">
        <v>315</v>
      </c>
      <c r="C16" s="1247"/>
      <c r="D16" s="1247"/>
      <c r="E16" s="1247"/>
      <c r="F16" s="1247"/>
      <c r="G16" s="1247"/>
      <c r="H16" s="655" t="s">
        <v>816</v>
      </c>
      <c r="I16" s="498" t="s">
        <v>787</v>
      </c>
      <c r="J16" s="499" t="s">
        <v>788</v>
      </c>
    </row>
    <row r="17" spans="1:14" s="500" customFormat="1" ht="15.75" hidden="1" x14ac:dyDescent="0.2">
      <c r="A17" s="501"/>
      <c r="B17" s="656" t="s">
        <v>424</v>
      </c>
      <c r="C17" s="502" t="s">
        <v>423</v>
      </c>
      <c r="D17" s="503" t="s">
        <v>69</v>
      </c>
      <c r="E17" s="504"/>
      <c r="F17" s="504"/>
      <c r="G17" s="504"/>
      <c r="H17" s="657">
        <f>H18+H30</f>
        <v>555.48199999999997</v>
      </c>
      <c r="I17" s="505"/>
      <c r="J17" s="506"/>
    </row>
    <row r="18" spans="1:14" s="500" customFormat="1" ht="51" hidden="1" x14ac:dyDescent="0.2">
      <c r="A18" s="507"/>
      <c r="B18" s="605" t="s">
        <v>105</v>
      </c>
      <c r="C18" s="508" t="s">
        <v>106</v>
      </c>
      <c r="D18" s="508" t="s">
        <v>69</v>
      </c>
      <c r="E18" s="508" t="s">
        <v>103</v>
      </c>
      <c r="F18" s="509"/>
      <c r="G18" s="509"/>
      <c r="H18" s="658">
        <f>H22+H24+H27</f>
        <v>336.01</v>
      </c>
      <c r="I18" s="510"/>
      <c r="J18" s="511"/>
    </row>
    <row r="19" spans="1:14" s="500" customFormat="1" ht="51" hidden="1" x14ac:dyDescent="0.2">
      <c r="A19" s="507"/>
      <c r="B19" s="659" t="s">
        <v>572</v>
      </c>
      <c r="C19" s="508"/>
      <c r="D19" s="508" t="s">
        <v>69</v>
      </c>
      <c r="E19" s="508" t="s">
        <v>103</v>
      </c>
      <c r="F19" s="468" t="s">
        <v>157</v>
      </c>
      <c r="G19" s="509"/>
      <c r="H19" s="660">
        <f>H20</f>
        <v>47.31</v>
      </c>
      <c r="I19" s="510"/>
      <c r="J19" s="511"/>
    </row>
    <row r="20" spans="1:14" s="500" customFormat="1" ht="63.75" hidden="1" x14ac:dyDescent="0.2">
      <c r="A20" s="507"/>
      <c r="B20" s="661" t="s">
        <v>156</v>
      </c>
      <c r="C20" s="508"/>
      <c r="D20" s="508" t="s">
        <v>69</v>
      </c>
      <c r="E20" s="508" t="s">
        <v>103</v>
      </c>
      <c r="F20" s="468" t="s">
        <v>155</v>
      </c>
      <c r="G20" s="509"/>
      <c r="H20" s="660">
        <f>H21</f>
        <v>47.31</v>
      </c>
      <c r="I20" s="510"/>
      <c r="J20" s="511"/>
    </row>
    <row r="21" spans="1:14" s="500" customFormat="1" ht="15.75" hidden="1" x14ac:dyDescent="0.2">
      <c r="A21" s="507"/>
      <c r="B21" s="659" t="s">
        <v>571</v>
      </c>
      <c r="C21" s="508"/>
      <c r="D21" s="508" t="s">
        <v>69</v>
      </c>
      <c r="E21" s="508" t="s">
        <v>103</v>
      </c>
      <c r="F21" s="468" t="s">
        <v>154</v>
      </c>
      <c r="G21" s="509"/>
      <c r="H21" s="660">
        <f>H22</f>
        <v>47.31</v>
      </c>
      <c r="I21" s="510"/>
      <c r="J21" s="511"/>
    </row>
    <row r="22" spans="1:14" s="516" customFormat="1" ht="38.450000000000003" customHeight="1" x14ac:dyDescent="0.25">
      <c r="A22" s="512"/>
      <c r="B22" s="1244" t="s">
        <v>813</v>
      </c>
      <c r="C22" s="1244"/>
      <c r="D22" s="1244"/>
      <c r="E22" s="1244"/>
      <c r="F22" s="1244"/>
      <c r="G22" s="1244"/>
      <c r="H22" s="664">
        <v>47.31</v>
      </c>
      <c r="I22" s="514"/>
      <c r="J22" s="515"/>
      <c r="M22" s="517"/>
      <c r="N22" s="1"/>
    </row>
    <row r="23" spans="1:14" s="516" customFormat="1" ht="15.75" hidden="1" x14ac:dyDescent="0.25">
      <c r="A23" s="512"/>
      <c r="B23" s="663" t="s">
        <v>123</v>
      </c>
      <c r="C23" s="605"/>
      <c r="D23" s="605"/>
      <c r="E23" s="605"/>
      <c r="F23" s="649"/>
      <c r="G23" s="650" t="s">
        <v>120</v>
      </c>
      <c r="H23" s="662">
        <v>43.95</v>
      </c>
      <c r="I23" s="514"/>
      <c r="J23" s="515"/>
      <c r="N23" s="1"/>
    </row>
    <row r="24" spans="1:14" s="516" customFormat="1" ht="54.6" customHeight="1" x14ac:dyDescent="0.25">
      <c r="A24" s="512"/>
      <c r="B24" s="1245" t="s">
        <v>815</v>
      </c>
      <c r="C24" s="1245"/>
      <c r="D24" s="1245"/>
      <c r="E24" s="1245"/>
      <c r="F24" s="1245"/>
      <c r="G24" s="1245"/>
      <c r="H24" s="664">
        <v>288.7</v>
      </c>
      <c r="I24" s="514">
        <f>I26</f>
        <v>0</v>
      </c>
      <c r="J24" s="515">
        <f>J26</f>
        <v>0</v>
      </c>
      <c r="N24" s="1"/>
    </row>
    <row r="25" spans="1:14" s="516" customFormat="1" ht="46.5" hidden="1" customHeight="1" x14ac:dyDescent="0.25">
      <c r="A25" s="512"/>
      <c r="B25" s="659" t="s">
        <v>564</v>
      </c>
      <c r="C25" s="650"/>
      <c r="D25" s="650"/>
      <c r="E25" s="650"/>
      <c r="F25" s="650"/>
      <c r="G25" s="650"/>
      <c r="H25" s="665"/>
      <c r="I25" s="519"/>
      <c r="J25" s="520"/>
      <c r="N25" s="1"/>
    </row>
    <row r="26" spans="1:14" s="516" customFormat="1" ht="15" hidden="1" customHeight="1" x14ac:dyDescent="0.25">
      <c r="A26" s="512"/>
      <c r="B26" s="663" t="s">
        <v>123</v>
      </c>
      <c r="C26" s="650"/>
      <c r="D26" s="650"/>
      <c r="E26" s="650"/>
      <c r="F26" s="305"/>
      <c r="G26" s="650" t="s">
        <v>120</v>
      </c>
      <c r="H26" s="665">
        <v>321.3</v>
      </c>
      <c r="I26" s="519"/>
      <c r="J26" s="520"/>
      <c r="N26" s="1"/>
    </row>
    <row r="27" spans="1:14" s="516" customFormat="1" ht="46.15" hidden="1" customHeight="1" x14ac:dyDescent="0.25">
      <c r="A27" s="512"/>
      <c r="B27" s="1246" t="s">
        <v>814</v>
      </c>
      <c r="C27" s="1246"/>
      <c r="D27" s="1246"/>
      <c r="E27" s="1246"/>
      <c r="F27" s="1246"/>
      <c r="G27" s="1246"/>
      <c r="H27" s="665">
        <v>0</v>
      </c>
      <c r="I27" s="519">
        <f>I28</f>
        <v>0</v>
      </c>
      <c r="J27" s="520">
        <f>J28</f>
        <v>0</v>
      </c>
      <c r="N27" s="1"/>
    </row>
    <row r="28" spans="1:14" s="516" customFormat="1" ht="15" hidden="1" customHeight="1" x14ac:dyDescent="0.25">
      <c r="A28" s="512"/>
      <c r="B28" s="663" t="s">
        <v>123</v>
      </c>
      <c r="C28" s="650"/>
      <c r="D28" s="650"/>
      <c r="E28" s="650"/>
      <c r="F28" s="305"/>
      <c r="G28" s="650" t="s">
        <v>120</v>
      </c>
      <c r="H28" s="665">
        <v>213</v>
      </c>
      <c r="I28" s="519">
        <v>0</v>
      </c>
      <c r="J28" s="520">
        <v>0</v>
      </c>
      <c r="N28" s="1"/>
    </row>
    <row r="29" spans="1:14" s="516" customFormat="1" ht="60.6" hidden="1" customHeight="1" x14ac:dyDescent="0.25">
      <c r="A29" s="512"/>
      <c r="B29" s="666" t="s">
        <v>134</v>
      </c>
      <c r="C29" s="605"/>
      <c r="D29" s="605"/>
      <c r="E29" s="605"/>
      <c r="F29" s="650"/>
      <c r="G29" s="650"/>
      <c r="H29" s="665"/>
      <c r="I29" s="519"/>
      <c r="J29" s="520"/>
      <c r="N29" s="1"/>
    </row>
    <row r="30" spans="1:14" s="516" customFormat="1" ht="49.15" hidden="1" customHeight="1" x14ac:dyDescent="0.25">
      <c r="A30" s="512"/>
      <c r="B30" s="605" t="s">
        <v>122</v>
      </c>
      <c r="C30" s="650"/>
      <c r="D30" s="605"/>
      <c r="E30" s="650"/>
      <c r="F30" s="605"/>
      <c r="G30" s="605" t="s">
        <v>71</v>
      </c>
      <c r="H30" s="664">
        <f>H31</f>
        <v>219.47200000000001</v>
      </c>
      <c r="I30" s="514">
        <f>I31</f>
        <v>0</v>
      </c>
      <c r="J30" s="515">
        <f>J31</f>
        <v>0</v>
      </c>
      <c r="N30" s="1"/>
    </row>
    <row r="31" spans="1:14" s="516" customFormat="1" ht="51" hidden="1" x14ac:dyDescent="0.25">
      <c r="A31" s="512"/>
      <c r="B31" s="659" t="s">
        <v>572</v>
      </c>
      <c r="C31" s="650"/>
      <c r="D31" s="605"/>
      <c r="E31" s="605"/>
      <c r="F31" s="649"/>
      <c r="G31" s="651"/>
      <c r="H31" s="664">
        <f>H32</f>
        <v>219.47200000000001</v>
      </c>
      <c r="I31" s="514">
        <f>I34</f>
        <v>0</v>
      </c>
      <c r="J31" s="515">
        <f>J34</f>
        <v>0</v>
      </c>
      <c r="N31" s="1"/>
    </row>
    <row r="32" spans="1:14" s="516" customFormat="1" ht="63.75" hidden="1" x14ac:dyDescent="0.25">
      <c r="A32" s="512"/>
      <c r="B32" s="661" t="s">
        <v>156</v>
      </c>
      <c r="C32" s="650"/>
      <c r="D32" s="605"/>
      <c r="E32" s="605"/>
      <c r="F32" s="649"/>
      <c r="G32" s="651"/>
      <c r="H32" s="664">
        <f>H33</f>
        <v>219.47200000000001</v>
      </c>
      <c r="I32" s="514"/>
      <c r="J32" s="515"/>
      <c r="N32" s="1"/>
    </row>
    <row r="33" spans="1:14" s="516" customFormat="1" ht="15.75" hidden="1" x14ac:dyDescent="0.25">
      <c r="A33" s="512"/>
      <c r="B33" s="659" t="s">
        <v>571</v>
      </c>
      <c r="C33" s="650"/>
      <c r="D33" s="605"/>
      <c r="E33" s="605"/>
      <c r="F33" s="649"/>
      <c r="G33" s="651"/>
      <c r="H33" s="664">
        <f>H34</f>
        <v>219.47200000000001</v>
      </c>
      <c r="I33" s="514"/>
      <c r="J33" s="515"/>
      <c r="N33" s="1"/>
    </row>
    <row r="34" spans="1:14" s="516" customFormat="1" ht="54" customHeight="1" x14ac:dyDescent="0.25">
      <c r="A34" s="512"/>
      <c r="B34" s="1248" t="s">
        <v>575</v>
      </c>
      <c r="C34" s="1248"/>
      <c r="D34" s="1248"/>
      <c r="E34" s="1248"/>
      <c r="F34" s="1248"/>
      <c r="G34" s="1248"/>
      <c r="H34" s="665">
        <v>219.47200000000001</v>
      </c>
      <c r="I34" s="519">
        <f>I35</f>
        <v>0</v>
      </c>
      <c r="J34" s="520">
        <f>J35</f>
        <v>0</v>
      </c>
      <c r="N34" s="1"/>
    </row>
    <row r="35" spans="1:14" s="516" customFormat="1" ht="13.9" hidden="1" customHeight="1" thickBot="1" x14ac:dyDescent="0.3">
      <c r="A35" s="512"/>
      <c r="B35" s="518" t="s">
        <v>123</v>
      </c>
      <c r="C35" s="652"/>
      <c r="D35" s="653" t="s">
        <v>69</v>
      </c>
      <c r="E35" s="653" t="s">
        <v>119</v>
      </c>
      <c r="F35" s="375" t="s">
        <v>129</v>
      </c>
      <c r="G35" s="652" t="s">
        <v>120</v>
      </c>
      <c r="H35" s="654">
        <v>199.49199999999999</v>
      </c>
      <c r="I35" s="521">
        <v>0</v>
      </c>
      <c r="J35" s="522">
        <v>0</v>
      </c>
      <c r="N35" s="1"/>
    </row>
    <row r="36" spans="1:14" x14ac:dyDescent="0.2">
      <c r="B36" s="1243" t="s">
        <v>817</v>
      </c>
      <c r="C36" s="1243"/>
      <c r="D36" s="1243"/>
      <c r="E36" s="1243"/>
      <c r="F36" s="1243"/>
      <c r="G36" s="1243"/>
      <c r="H36" s="826">
        <f>H22+H24+H27+H34</f>
        <v>555.48199999999997</v>
      </c>
    </row>
    <row r="186" ht="80.45" customHeight="1" x14ac:dyDescent="0.2"/>
  </sheetData>
  <mergeCells count="14">
    <mergeCell ref="A13:J13"/>
    <mergeCell ref="B14:J14"/>
    <mergeCell ref="G1:J1"/>
    <mergeCell ref="F2:H2"/>
    <mergeCell ref="B3:J3"/>
    <mergeCell ref="D4:H4"/>
    <mergeCell ref="F5:H5"/>
    <mergeCell ref="A12:F12"/>
    <mergeCell ref="B36:G36"/>
    <mergeCell ref="B22:G22"/>
    <mergeCell ref="B24:G24"/>
    <mergeCell ref="B27:G27"/>
    <mergeCell ref="B16:G16"/>
    <mergeCell ref="B34:G34"/>
  </mergeCells>
  <printOptions horizontalCentered="1"/>
  <pageMargins left="0.55118110236220474" right="0.19685039370078741" top="0.59055118110236227" bottom="0.59055118110236227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4" zoomScaleNormal="100" workbookViewId="0">
      <selection activeCell="D10" sqref="D10"/>
    </sheetView>
  </sheetViews>
  <sheetFormatPr defaultColWidth="9.140625" defaultRowHeight="15.75" x14ac:dyDescent="0.25"/>
  <cols>
    <col min="1" max="1" width="9.140625" style="523" customWidth="1"/>
    <col min="2" max="2" width="51.5703125" style="524" customWidth="1"/>
    <col min="3" max="3" width="20.140625" style="524" customWidth="1"/>
    <col min="4" max="4" width="5" style="524" customWidth="1"/>
    <col min="5" max="256" width="9.140625" style="524"/>
    <col min="257" max="257" width="9.140625" style="524" customWidth="1"/>
    <col min="258" max="258" width="51.5703125" style="524" customWidth="1"/>
    <col min="259" max="259" width="20.140625" style="524" customWidth="1"/>
    <col min="260" max="260" width="5" style="524" customWidth="1"/>
    <col min="261" max="512" width="9.140625" style="524"/>
    <col min="513" max="513" width="9.140625" style="524" customWidth="1"/>
    <col min="514" max="514" width="51.5703125" style="524" customWidth="1"/>
    <col min="515" max="515" width="20.140625" style="524" customWidth="1"/>
    <col min="516" max="516" width="5" style="524" customWidth="1"/>
    <col min="517" max="768" width="9.140625" style="524"/>
    <col min="769" max="769" width="9.140625" style="524" customWidth="1"/>
    <col min="770" max="770" width="51.5703125" style="524" customWidth="1"/>
    <col min="771" max="771" width="20.140625" style="524" customWidth="1"/>
    <col min="772" max="772" width="5" style="524" customWidth="1"/>
    <col min="773" max="1024" width="9.140625" style="524"/>
    <col min="1025" max="1025" width="9.140625" style="524" customWidth="1"/>
    <col min="1026" max="1026" width="51.5703125" style="524" customWidth="1"/>
    <col min="1027" max="1027" width="20.140625" style="524" customWidth="1"/>
    <col min="1028" max="1028" width="5" style="524" customWidth="1"/>
    <col min="1029" max="1280" width="9.140625" style="524"/>
    <col min="1281" max="1281" width="9.140625" style="524" customWidth="1"/>
    <col min="1282" max="1282" width="51.5703125" style="524" customWidth="1"/>
    <col min="1283" max="1283" width="20.140625" style="524" customWidth="1"/>
    <col min="1284" max="1284" width="5" style="524" customWidth="1"/>
    <col min="1285" max="1536" width="9.140625" style="524"/>
    <col min="1537" max="1537" width="9.140625" style="524" customWidth="1"/>
    <col min="1538" max="1538" width="51.5703125" style="524" customWidth="1"/>
    <col min="1539" max="1539" width="20.140625" style="524" customWidth="1"/>
    <col min="1540" max="1540" width="5" style="524" customWidth="1"/>
    <col min="1541" max="1792" width="9.140625" style="524"/>
    <col min="1793" max="1793" width="9.140625" style="524" customWidth="1"/>
    <col min="1794" max="1794" width="51.5703125" style="524" customWidth="1"/>
    <col min="1795" max="1795" width="20.140625" style="524" customWidth="1"/>
    <col min="1796" max="1796" width="5" style="524" customWidth="1"/>
    <col min="1797" max="2048" width="9.140625" style="524"/>
    <col min="2049" max="2049" width="9.140625" style="524" customWidth="1"/>
    <col min="2050" max="2050" width="51.5703125" style="524" customWidth="1"/>
    <col min="2051" max="2051" width="20.140625" style="524" customWidth="1"/>
    <col min="2052" max="2052" width="5" style="524" customWidth="1"/>
    <col min="2053" max="2304" width="9.140625" style="524"/>
    <col min="2305" max="2305" width="9.140625" style="524" customWidth="1"/>
    <col min="2306" max="2306" width="51.5703125" style="524" customWidth="1"/>
    <col min="2307" max="2307" width="20.140625" style="524" customWidth="1"/>
    <col min="2308" max="2308" width="5" style="524" customWidth="1"/>
    <col min="2309" max="2560" width="9.140625" style="524"/>
    <col min="2561" max="2561" width="9.140625" style="524" customWidth="1"/>
    <col min="2562" max="2562" width="51.5703125" style="524" customWidth="1"/>
    <col min="2563" max="2563" width="20.140625" style="524" customWidth="1"/>
    <col min="2564" max="2564" width="5" style="524" customWidth="1"/>
    <col min="2565" max="2816" width="9.140625" style="524"/>
    <col min="2817" max="2817" width="9.140625" style="524" customWidth="1"/>
    <col min="2818" max="2818" width="51.5703125" style="524" customWidth="1"/>
    <col min="2819" max="2819" width="20.140625" style="524" customWidth="1"/>
    <col min="2820" max="2820" width="5" style="524" customWidth="1"/>
    <col min="2821" max="3072" width="9.140625" style="524"/>
    <col min="3073" max="3073" width="9.140625" style="524" customWidth="1"/>
    <col min="3074" max="3074" width="51.5703125" style="524" customWidth="1"/>
    <col min="3075" max="3075" width="20.140625" style="524" customWidth="1"/>
    <col min="3076" max="3076" width="5" style="524" customWidth="1"/>
    <col min="3077" max="3328" width="9.140625" style="524"/>
    <col min="3329" max="3329" width="9.140625" style="524" customWidth="1"/>
    <col min="3330" max="3330" width="51.5703125" style="524" customWidth="1"/>
    <col min="3331" max="3331" width="20.140625" style="524" customWidth="1"/>
    <col min="3332" max="3332" width="5" style="524" customWidth="1"/>
    <col min="3333" max="3584" width="9.140625" style="524"/>
    <col min="3585" max="3585" width="9.140625" style="524" customWidth="1"/>
    <col min="3586" max="3586" width="51.5703125" style="524" customWidth="1"/>
    <col min="3587" max="3587" width="20.140625" style="524" customWidth="1"/>
    <col min="3588" max="3588" width="5" style="524" customWidth="1"/>
    <col min="3589" max="3840" width="9.140625" style="524"/>
    <col min="3841" max="3841" width="9.140625" style="524" customWidth="1"/>
    <col min="3842" max="3842" width="51.5703125" style="524" customWidth="1"/>
    <col min="3843" max="3843" width="20.140625" style="524" customWidth="1"/>
    <col min="3844" max="3844" width="5" style="524" customWidth="1"/>
    <col min="3845" max="4096" width="9.140625" style="524"/>
    <col min="4097" max="4097" width="9.140625" style="524" customWidth="1"/>
    <col min="4098" max="4098" width="51.5703125" style="524" customWidth="1"/>
    <col min="4099" max="4099" width="20.140625" style="524" customWidth="1"/>
    <col min="4100" max="4100" width="5" style="524" customWidth="1"/>
    <col min="4101" max="4352" width="9.140625" style="524"/>
    <col min="4353" max="4353" width="9.140625" style="524" customWidth="1"/>
    <col min="4354" max="4354" width="51.5703125" style="524" customWidth="1"/>
    <col min="4355" max="4355" width="20.140625" style="524" customWidth="1"/>
    <col min="4356" max="4356" width="5" style="524" customWidth="1"/>
    <col min="4357" max="4608" width="9.140625" style="524"/>
    <col min="4609" max="4609" width="9.140625" style="524" customWidth="1"/>
    <col min="4610" max="4610" width="51.5703125" style="524" customWidth="1"/>
    <col min="4611" max="4611" width="20.140625" style="524" customWidth="1"/>
    <col min="4612" max="4612" width="5" style="524" customWidth="1"/>
    <col min="4613" max="4864" width="9.140625" style="524"/>
    <col min="4865" max="4865" width="9.140625" style="524" customWidth="1"/>
    <col min="4866" max="4866" width="51.5703125" style="524" customWidth="1"/>
    <col min="4867" max="4867" width="20.140625" style="524" customWidth="1"/>
    <col min="4868" max="4868" width="5" style="524" customWidth="1"/>
    <col min="4869" max="5120" width="9.140625" style="524"/>
    <col min="5121" max="5121" width="9.140625" style="524" customWidth="1"/>
    <col min="5122" max="5122" width="51.5703125" style="524" customWidth="1"/>
    <col min="5123" max="5123" width="20.140625" style="524" customWidth="1"/>
    <col min="5124" max="5124" width="5" style="524" customWidth="1"/>
    <col min="5125" max="5376" width="9.140625" style="524"/>
    <col min="5377" max="5377" width="9.140625" style="524" customWidth="1"/>
    <col min="5378" max="5378" width="51.5703125" style="524" customWidth="1"/>
    <col min="5379" max="5379" width="20.140625" style="524" customWidth="1"/>
    <col min="5380" max="5380" width="5" style="524" customWidth="1"/>
    <col min="5381" max="5632" width="9.140625" style="524"/>
    <col min="5633" max="5633" width="9.140625" style="524" customWidth="1"/>
    <col min="5634" max="5634" width="51.5703125" style="524" customWidth="1"/>
    <col min="5635" max="5635" width="20.140625" style="524" customWidth="1"/>
    <col min="5636" max="5636" width="5" style="524" customWidth="1"/>
    <col min="5637" max="5888" width="9.140625" style="524"/>
    <col min="5889" max="5889" width="9.140625" style="524" customWidth="1"/>
    <col min="5890" max="5890" width="51.5703125" style="524" customWidth="1"/>
    <col min="5891" max="5891" width="20.140625" style="524" customWidth="1"/>
    <col min="5892" max="5892" width="5" style="524" customWidth="1"/>
    <col min="5893" max="6144" width="9.140625" style="524"/>
    <col min="6145" max="6145" width="9.140625" style="524" customWidth="1"/>
    <col min="6146" max="6146" width="51.5703125" style="524" customWidth="1"/>
    <col min="6147" max="6147" width="20.140625" style="524" customWidth="1"/>
    <col min="6148" max="6148" width="5" style="524" customWidth="1"/>
    <col min="6149" max="6400" width="9.140625" style="524"/>
    <col min="6401" max="6401" width="9.140625" style="524" customWidth="1"/>
    <col min="6402" max="6402" width="51.5703125" style="524" customWidth="1"/>
    <col min="6403" max="6403" width="20.140625" style="524" customWidth="1"/>
    <col min="6404" max="6404" width="5" style="524" customWidth="1"/>
    <col min="6405" max="6656" width="9.140625" style="524"/>
    <col min="6657" max="6657" width="9.140625" style="524" customWidth="1"/>
    <col min="6658" max="6658" width="51.5703125" style="524" customWidth="1"/>
    <col min="6659" max="6659" width="20.140625" style="524" customWidth="1"/>
    <col min="6660" max="6660" width="5" style="524" customWidth="1"/>
    <col min="6661" max="6912" width="9.140625" style="524"/>
    <col min="6913" max="6913" width="9.140625" style="524" customWidth="1"/>
    <col min="6914" max="6914" width="51.5703125" style="524" customWidth="1"/>
    <col min="6915" max="6915" width="20.140625" style="524" customWidth="1"/>
    <col min="6916" max="6916" width="5" style="524" customWidth="1"/>
    <col min="6917" max="7168" width="9.140625" style="524"/>
    <col min="7169" max="7169" width="9.140625" style="524" customWidth="1"/>
    <col min="7170" max="7170" width="51.5703125" style="524" customWidth="1"/>
    <col min="7171" max="7171" width="20.140625" style="524" customWidth="1"/>
    <col min="7172" max="7172" width="5" style="524" customWidth="1"/>
    <col min="7173" max="7424" width="9.140625" style="524"/>
    <col min="7425" max="7425" width="9.140625" style="524" customWidth="1"/>
    <col min="7426" max="7426" width="51.5703125" style="524" customWidth="1"/>
    <col min="7427" max="7427" width="20.140625" style="524" customWidth="1"/>
    <col min="7428" max="7428" width="5" style="524" customWidth="1"/>
    <col min="7429" max="7680" width="9.140625" style="524"/>
    <col min="7681" max="7681" width="9.140625" style="524" customWidth="1"/>
    <col min="7682" max="7682" width="51.5703125" style="524" customWidth="1"/>
    <col min="7683" max="7683" width="20.140625" style="524" customWidth="1"/>
    <col min="7684" max="7684" width="5" style="524" customWidth="1"/>
    <col min="7685" max="7936" width="9.140625" style="524"/>
    <col min="7937" max="7937" width="9.140625" style="524" customWidth="1"/>
    <col min="7938" max="7938" width="51.5703125" style="524" customWidth="1"/>
    <col min="7939" max="7939" width="20.140625" style="524" customWidth="1"/>
    <col min="7940" max="7940" width="5" style="524" customWidth="1"/>
    <col min="7941" max="8192" width="9.140625" style="524"/>
    <col min="8193" max="8193" width="9.140625" style="524" customWidth="1"/>
    <col min="8194" max="8194" width="51.5703125" style="524" customWidth="1"/>
    <col min="8195" max="8195" width="20.140625" style="524" customWidth="1"/>
    <col min="8196" max="8196" width="5" style="524" customWidth="1"/>
    <col min="8197" max="8448" width="9.140625" style="524"/>
    <col min="8449" max="8449" width="9.140625" style="524" customWidth="1"/>
    <col min="8450" max="8450" width="51.5703125" style="524" customWidth="1"/>
    <col min="8451" max="8451" width="20.140625" style="524" customWidth="1"/>
    <col min="8452" max="8452" width="5" style="524" customWidth="1"/>
    <col min="8453" max="8704" width="9.140625" style="524"/>
    <col min="8705" max="8705" width="9.140625" style="524" customWidth="1"/>
    <col min="8706" max="8706" width="51.5703125" style="524" customWidth="1"/>
    <col min="8707" max="8707" width="20.140625" style="524" customWidth="1"/>
    <col min="8708" max="8708" width="5" style="524" customWidth="1"/>
    <col min="8709" max="8960" width="9.140625" style="524"/>
    <col min="8961" max="8961" width="9.140625" style="524" customWidth="1"/>
    <col min="8962" max="8962" width="51.5703125" style="524" customWidth="1"/>
    <col min="8963" max="8963" width="20.140625" style="524" customWidth="1"/>
    <col min="8964" max="8964" width="5" style="524" customWidth="1"/>
    <col min="8965" max="9216" width="9.140625" style="524"/>
    <col min="9217" max="9217" width="9.140625" style="524" customWidth="1"/>
    <col min="9218" max="9218" width="51.5703125" style="524" customWidth="1"/>
    <col min="9219" max="9219" width="20.140625" style="524" customWidth="1"/>
    <col min="9220" max="9220" width="5" style="524" customWidth="1"/>
    <col min="9221" max="9472" width="9.140625" style="524"/>
    <col min="9473" max="9473" width="9.140625" style="524" customWidth="1"/>
    <col min="9474" max="9474" width="51.5703125" style="524" customWidth="1"/>
    <col min="9475" max="9475" width="20.140625" style="524" customWidth="1"/>
    <col min="9476" max="9476" width="5" style="524" customWidth="1"/>
    <col min="9477" max="9728" width="9.140625" style="524"/>
    <col min="9729" max="9729" width="9.140625" style="524" customWidth="1"/>
    <col min="9730" max="9730" width="51.5703125" style="524" customWidth="1"/>
    <col min="9731" max="9731" width="20.140625" style="524" customWidth="1"/>
    <col min="9732" max="9732" width="5" style="524" customWidth="1"/>
    <col min="9733" max="9984" width="9.140625" style="524"/>
    <col min="9985" max="9985" width="9.140625" style="524" customWidth="1"/>
    <col min="9986" max="9986" width="51.5703125" style="524" customWidth="1"/>
    <col min="9987" max="9987" width="20.140625" style="524" customWidth="1"/>
    <col min="9988" max="9988" width="5" style="524" customWidth="1"/>
    <col min="9989" max="10240" width="9.140625" style="524"/>
    <col min="10241" max="10241" width="9.140625" style="524" customWidth="1"/>
    <col min="10242" max="10242" width="51.5703125" style="524" customWidth="1"/>
    <col min="10243" max="10243" width="20.140625" style="524" customWidth="1"/>
    <col min="10244" max="10244" width="5" style="524" customWidth="1"/>
    <col min="10245" max="10496" width="9.140625" style="524"/>
    <col min="10497" max="10497" width="9.140625" style="524" customWidth="1"/>
    <col min="10498" max="10498" width="51.5703125" style="524" customWidth="1"/>
    <col min="10499" max="10499" width="20.140625" style="524" customWidth="1"/>
    <col min="10500" max="10500" width="5" style="524" customWidth="1"/>
    <col min="10501" max="10752" width="9.140625" style="524"/>
    <col min="10753" max="10753" width="9.140625" style="524" customWidth="1"/>
    <col min="10754" max="10754" width="51.5703125" style="524" customWidth="1"/>
    <col min="10755" max="10755" width="20.140625" style="524" customWidth="1"/>
    <col min="10756" max="10756" width="5" style="524" customWidth="1"/>
    <col min="10757" max="11008" width="9.140625" style="524"/>
    <col min="11009" max="11009" width="9.140625" style="524" customWidth="1"/>
    <col min="11010" max="11010" width="51.5703125" style="524" customWidth="1"/>
    <col min="11011" max="11011" width="20.140625" style="524" customWidth="1"/>
    <col min="11012" max="11012" width="5" style="524" customWidth="1"/>
    <col min="11013" max="11264" width="9.140625" style="524"/>
    <col min="11265" max="11265" width="9.140625" style="524" customWidth="1"/>
    <col min="11266" max="11266" width="51.5703125" style="524" customWidth="1"/>
    <col min="11267" max="11267" width="20.140625" style="524" customWidth="1"/>
    <col min="11268" max="11268" width="5" style="524" customWidth="1"/>
    <col min="11269" max="11520" width="9.140625" style="524"/>
    <col min="11521" max="11521" width="9.140625" style="524" customWidth="1"/>
    <col min="11522" max="11522" width="51.5703125" style="524" customWidth="1"/>
    <col min="11523" max="11523" width="20.140625" style="524" customWidth="1"/>
    <col min="11524" max="11524" width="5" style="524" customWidth="1"/>
    <col min="11525" max="11776" width="9.140625" style="524"/>
    <col min="11777" max="11777" width="9.140625" style="524" customWidth="1"/>
    <col min="11778" max="11778" width="51.5703125" style="524" customWidth="1"/>
    <col min="11779" max="11779" width="20.140625" style="524" customWidth="1"/>
    <col min="11780" max="11780" width="5" style="524" customWidth="1"/>
    <col min="11781" max="12032" width="9.140625" style="524"/>
    <col min="12033" max="12033" width="9.140625" style="524" customWidth="1"/>
    <col min="12034" max="12034" width="51.5703125" style="524" customWidth="1"/>
    <col min="12035" max="12035" width="20.140625" style="524" customWidth="1"/>
    <col min="12036" max="12036" width="5" style="524" customWidth="1"/>
    <col min="12037" max="12288" width="9.140625" style="524"/>
    <col min="12289" max="12289" width="9.140625" style="524" customWidth="1"/>
    <col min="12290" max="12290" width="51.5703125" style="524" customWidth="1"/>
    <col min="12291" max="12291" width="20.140625" style="524" customWidth="1"/>
    <col min="12292" max="12292" width="5" style="524" customWidth="1"/>
    <col min="12293" max="12544" width="9.140625" style="524"/>
    <col min="12545" max="12545" width="9.140625" style="524" customWidth="1"/>
    <col min="12546" max="12546" width="51.5703125" style="524" customWidth="1"/>
    <col min="12547" max="12547" width="20.140625" style="524" customWidth="1"/>
    <col min="12548" max="12548" width="5" style="524" customWidth="1"/>
    <col min="12549" max="12800" width="9.140625" style="524"/>
    <col min="12801" max="12801" width="9.140625" style="524" customWidth="1"/>
    <col min="12802" max="12802" width="51.5703125" style="524" customWidth="1"/>
    <col min="12803" max="12803" width="20.140625" style="524" customWidth="1"/>
    <col min="12804" max="12804" width="5" style="524" customWidth="1"/>
    <col min="12805" max="13056" width="9.140625" style="524"/>
    <col min="13057" max="13057" width="9.140625" style="524" customWidth="1"/>
    <col min="13058" max="13058" width="51.5703125" style="524" customWidth="1"/>
    <col min="13059" max="13059" width="20.140625" style="524" customWidth="1"/>
    <col min="13060" max="13060" width="5" style="524" customWidth="1"/>
    <col min="13061" max="13312" width="9.140625" style="524"/>
    <col min="13313" max="13313" width="9.140625" style="524" customWidth="1"/>
    <col min="13314" max="13314" width="51.5703125" style="524" customWidth="1"/>
    <col min="13315" max="13315" width="20.140625" style="524" customWidth="1"/>
    <col min="13316" max="13316" width="5" style="524" customWidth="1"/>
    <col min="13317" max="13568" width="9.140625" style="524"/>
    <col min="13569" max="13569" width="9.140625" style="524" customWidth="1"/>
    <col min="13570" max="13570" width="51.5703125" style="524" customWidth="1"/>
    <col min="13571" max="13571" width="20.140625" style="524" customWidth="1"/>
    <col min="13572" max="13572" width="5" style="524" customWidth="1"/>
    <col min="13573" max="13824" width="9.140625" style="524"/>
    <col min="13825" max="13825" width="9.140625" style="524" customWidth="1"/>
    <col min="13826" max="13826" width="51.5703125" style="524" customWidth="1"/>
    <col min="13827" max="13827" width="20.140625" style="524" customWidth="1"/>
    <col min="13828" max="13828" width="5" style="524" customWidth="1"/>
    <col min="13829" max="14080" width="9.140625" style="524"/>
    <col min="14081" max="14081" width="9.140625" style="524" customWidth="1"/>
    <col min="14082" max="14082" width="51.5703125" style="524" customWidth="1"/>
    <col min="14083" max="14083" width="20.140625" style="524" customWidth="1"/>
    <col min="14084" max="14084" width="5" style="524" customWidth="1"/>
    <col min="14085" max="14336" width="9.140625" style="524"/>
    <col min="14337" max="14337" width="9.140625" style="524" customWidth="1"/>
    <col min="14338" max="14338" width="51.5703125" style="524" customWidth="1"/>
    <col min="14339" max="14339" width="20.140625" style="524" customWidth="1"/>
    <col min="14340" max="14340" width="5" style="524" customWidth="1"/>
    <col min="14341" max="14592" width="9.140625" style="524"/>
    <col min="14593" max="14593" width="9.140625" style="524" customWidth="1"/>
    <col min="14594" max="14594" width="51.5703125" style="524" customWidth="1"/>
    <col min="14595" max="14595" width="20.140625" style="524" customWidth="1"/>
    <col min="14596" max="14596" width="5" style="524" customWidth="1"/>
    <col min="14597" max="14848" width="9.140625" style="524"/>
    <col min="14849" max="14849" width="9.140625" style="524" customWidth="1"/>
    <col min="14850" max="14850" width="51.5703125" style="524" customWidth="1"/>
    <col min="14851" max="14851" width="20.140625" style="524" customWidth="1"/>
    <col min="14852" max="14852" width="5" style="524" customWidth="1"/>
    <col min="14853" max="15104" width="9.140625" style="524"/>
    <col min="15105" max="15105" width="9.140625" style="524" customWidth="1"/>
    <col min="15106" max="15106" width="51.5703125" style="524" customWidth="1"/>
    <col min="15107" max="15107" width="20.140625" style="524" customWidth="1"/>
    <col min="15108" max="15108" width="5" style="524" customWidth="1"/>
    <col min="15109" max="15360" width="9.140625" style="524"/>
    <col min="15361" max="15361" width="9.140625" style="524" customWidth="1"/>
    <col min="15362" max="15362" width="51.5703125" style="524" customWidth="1"/>
    <col min="15363" max="15363" width="20.140625" style="524" customWidth="1"/>
    <col min="15364" max="15364" width="5" style="524" customWidth="1"/>
    <col min="15365" max="15616" width="9.140625" style="524"/>
    <col min="15617" max="15617" width="9.140625" style="524" customWidth="1"/>
    <col min="15618" max="15618" width="51.5703125" style="524" customWidth="1"/>
    <col min="15619" max="15619" width="20.140625" style="524" customWidth="1"/>
    <col min="15620" max="15620" width="5" style="524" customWidth="1"/>
    <col min="15621" max="15872" width="9.140625" style="524"/>
    <col min="15873" max="15873" width="9.140625" style="524" customWidth="1"/>
    <col min="15874" max="15874" width="51.5703125" style="524" customWidth="1"/>
    <col min="15875" max="15875" width="20.140625" style="524" customWidth="1"/>
    <col min="15876" max="15876" width="5" style="524" customWidth="1"/>
    <col min="15877" max="16128" width="9.140625" style="524"/>
    <col min="16129" max="16129" width="9.140625" style="524" customWidth="1"/>
    <col min="16130" max="16130" width="51.5703125" style="524" customWidth="1"/>
    <col min="16131" max="16131" width="20.140625" style="524" customWidth="1"/>
    <col min="16132" max="16132" width="5" style="524" customWidth="1"/>
    <col min="16133" max="16384" width="9.140625" style="524"/>
  </cols>
  <sheetData>
    <row r="1" spans="1:4" x14ac:dyDescent="0.25">
      <c r="B1" s="1255" t="s">
        <v>809</v>
      </c>
      <c r="C1" s="1255"/>
      <c r="D1" s="1255"/>
    </row>
    <row r="2" spans="1:4" x14ac:dyDescent="0.25">
      <c r="B2" s="1255" t="s">
        <v>789</v>
      </c>
      <c r="C2" s="1255"/>
      <c r="D2" s="1255"/>
    </row>
    <row r="3" spans="1:4" x14ac:dyDescent="0.25">
      <c r="B3" s="1255" t="s">
        <v>442</v>
      </c>
      <c r="C3" s="1255"/>
      <c r="D3" s="1255"/>
    </row>
    <row r="4" spans="1:4" x14ac:dyDescent="0.25">
      <c r="B4" s="1255" t="s">
        <v>790</v>
      </c>
      <c r="C4" s="1255"/>
      <c r="D4" s="1255"/>
    </row>
    <row r="5" spans="1:4" x14ac:dyDescent="0.25">
      <c r="B5" s="1251" t="s">
        <v>840</v>
      </c>
      <c r="C5" s="1251"/>
      <c r="D5" s="1251"/>
    </row>
    <row r="6" spans="1:4" x14ac:dyDescent="0.25">
      <c r="B6" s="525"/>
      <c r="C6" s="525"/>
      <c r="D6" s="525"/>
    </row>
    <row r="7" spans="1:4" x14ac:dyDescent="0.25">
      <c r="B7" s="525"/>
      <c r="C7" s="525"/>
      <c r="D7" s="482" t="s">
        <v>439</v>
      </c>
    </row>
    <row r="8" spans="1:4" x14ac:dyDescent="0.25">
      <c r="B8" s="525"/>
      <c r="C8" s="525"/>
      <c r="D8" s="494"/>
    </row>
    <row r="9" spans="1:4" x14ac:dyDescent="0.25">
      <c r="B9" s="525"/>
      <c r="C9" s="525"/>
      <c r="D9" s="482" t="s">
        <v>843</v>
      </c>
    </row>
    <row r="10" spans="1:4" x14ac:dyDescent="0.25">
      <c r="B10" s="525"/>
      <c r="C10" s="525"/>
      <c r="D10" s="482"/>
    </row>
    <row r="11" spans="1:4" x14ac:dyDescent="0.25">
      <c r="B11" s="525"/>
      <c r="C11" s="525"/>
      <c r="D11" s="482"/>
    </row>
    <row r="12" spans="1:4" x14ac:dyDescent="0.25">
      <c r="B12" s="1256"/>
      <c r="C12" s="1256"/>
    </row>
    <row r="13" spans="1:4" x14ac:dyDescent="0.25">
      <c r="A13" s="1257" t="s">
        <v>791</v>
      </c>
      <c r="B13" s="1257"/>
      <c r="C13" s="1257"/>
    </row>
    <row r="14" spans="1:4" ht="16.5" customHeight="1" x14ac:dyDescent="0.25">
      <c r="A14" s="1257" t="s">
        <v>792</v>
      </c>
      <c r="B14" s="1257"/>
      <c r="C14" s="1257"/>
      <c r="D14" s="526"/>
    </row>
    <row r="15" spans="1:4" ht="16.5" customHeight="1" x14ac:dyDescent="0.25">
      <c r="A15" s="1257" t="s">
        <v>841</v>
      </c>
      <c r="B15" s="1257"/>
      <c r="C15" s="1257"/>
      <c r="D15" s="526"/>
    </row>
    <row r="16" spans="1:4" ht="16.5" thickBot="1" x14ac:dyDescent="0.3">
      <c r="A16" s="527"/>
      <c r="B16" s="528"/>
      <c r="C16" s="529"/>
    </row>
    <row r="17" spans="1:3" s="531" customFormat="1" ht="32.25" thickBot="1" x14ac:dyDescent="0.25">
      <c r="A17" s="1258" t="s">
        <v>793</v>
      </c>
      <c r="B17" s="1259"/>
      <c r="C17" s="530" t="s">
        <v>794</v>
      </c>
    </row>
    <row r="18" spans="1:3" s="531" customFormat="1" ht="13.5" customHeight="1" x14ac:dyDescent="0.2">
      <c r="A18" s="1260" t="s">
        <v>795</v>
      </c>
      <c r="B18" s="1261"/>
      <c r="C18" s="532">
        <v>0.1</v>
      </c>
    </row>
    <row r="19" spans="1:3" s="531" customFormat="1" ht="20.25" customHeight="1" x14ac:dyDescent="0.2">
      <c r="A19" s="1253" t="s">
        <v>649</v>
      </c>
      <c r="B19" s="1254"/>
      <c r="C19" s="533">
        <v>1</v>
      </c>
    </row>
    <row r="20" spans="1:3" s="531" customFormat="1" ht="18" customHeight="1" x14ac:dyDescent="0.2">
      <c r="A20" s="1264" t="s">
        <v>653</v>
      </c>
      <c r="B20" s="1265"/>
      <c r="C20" s="534">
        <v>1</v>
      </c>
    </row>
    <row r="21" spans="1:3" s="531" customFormat="1" ht="17.25" hidden="1" customHeight="1" x14ac:dyDescent="0.2">
      <c r="A21" s="1266" t="s">
        <v>651</v>
      </c>
      <c r="B21" s="1267"/>
      <c r="C21" s="535">
        <v>0.5</v>
      </c>
    </row>
    <row r="22" spans="1:3" s="531" customFormat="1" ht="18.75" hidden="1" customHeight="1" x14ac:dyDescent="0.2">
      <c r="A22" s="1264" t="s">
        <v>796</v>
      </c>
      <c r="B22" s="1265"/>
      <c r="C22" s="534">
        <v>0.5</v>
      </c>
    </row>
    <row r="23" spans="1:3" s="531" customFormat="1" ht="17.25" hidden="1" customHeight="1" x14ac:dyDescent="0.2">
      <c r="A23" s="1264" t="s">
        <v>797</v>
      </c>
      <c r="B23" s="1265"/>
      <c r="C23" s="534">
        <v>0.5</v>
      </c>
    </row>
    <row r="24" spans="1:3" s="531" customFormat="1" ht="15.75" customHeight="1" x14ac:dyDescent="0.2">
      <c r="A24" s="1264" t="s">
        <v>798</v>
      </c>
      <c r="B24" s="1265"/>
      <c r="C24" s="536">
        <v>1</v>
      </c>
    </row>
    <row r="25" spans="1:3" s="531" customFormat="1" ht="15.75" customHeight="1" x14ac:dyDescent="0.2">
      <c r="A25" s="1264" t="s">
        <v>799</v>
      </c>
      <c r="B25" s="1265"/>
      <c r="C25" s="536">
        <v>1</v>
      </c>
    </row>
    <row r="26" spans="1:3" s="531" customFormat="1" ht="20.25" customHeight="1" thickBot="1" x14ac:dyDescent="0.25">
      <c r="A26" s="1262" t="s">
        <v>800</v>
      </c>
      <c r="B26" s="1263"/>
      <c r="C26" s="537">
        <v>1</v>
      </c>
    </row>
    <row r="27" spans="1:3" x14ac:dyDescent="0.25">
      <c r="A27" s="538"/>
      <c r="B27" s="539"/>
      <c r="C27" s="539"/>
    </row>
    <row r="28" spans="1:3" x14ac:dyDescent="0.25">
      <c r="A28" s="538"/>
      <c r="B28" s="539"/>
      <c r="C28" s="539"/>
    </row>
    <row r="29" spans="1:3" x14ac:dyDescent="0.25">
      <c r="A29" s="538"/>
      <c r="B29" s="539"/>
      <c r="C29" s="539"/>
    </row>
    <row r="30" spans="1:3" x14ac:dyDescent="0.25">
      <c r="A30" s="538"/>
      <c r="B30" s="539"/>
      <c r="C30" s="539"/>
    </row>
    <row r="31" spans="1:3" x14ac:dyDescent="0.25">
      <c r="A31" s="538"/>
      <c r="B31" s="539"/>
      <c r="C31" s="539"/>
    </row>
    <row r="32" spans="1:3" x14ac:dyDescent="0.25">
      <c r="A32" s="538"/>
      <c r="B32" s="539"/>
      <c r="C32" s="539"/>
    </row>
    <row r="33" spans="1:3" x14ac:dyDescent="0.25">
      <c r="A33" s="538"/>
      <c r="B33" s="539"/>
      <c r="C33" s="539"/>
    </row>
    <row r="34" spans="1:3" x14ac:dyDescent="0.25">
      <c r="A34" s="538"/>
      <c r="B34" s="539"/>
      <c r="C34" s="539"/>
    </row>
    <row r="35" spans="1:3" x14ac:dyDescent="0.25">
      <c r="A35" s="538"/>
      <c r="B35" s="539"/>
      <c r="C35" s="539"/>
    </row>
    <row r="36" spans="1:3" x14ac:dyDescent="0.25">
      <c r="A36" s="538"/>
      <c r="B36" s="539"/>
      <c r="C36" s="539"/>
    </row>
    <row r="37" spans="1:3" x14ac:dyDescent="0.25">
      <c r="A37" s="538"/>
      <c r="B37" s="539"/>
      <c r="C37" s="539"/>
    </row>
    <row r="38" spans="1:3" x14ac:dyDescent="0.25">
      <c r="A38" s="538"/>
      <c r="B38" s="539"/>
      <c r="C38" s="539"/>
    </row>
    <row r="39" spans="1:3" x14ac:dyDescent="0.25">
      <c r="A39" s="538"/>
      <c r="B39" s="539"/>
      <c r="C39" s="539"/>
    </row>
  </sheetData>
  <mergeCells count="19">
    <mergeCell ref="A26:B26"/>
    <mergeCell ref="A20:B20"/>
    <mergeCell ref="A21:B21"/>
    <mergeCell ref="A22:B22"/>
    <mergeCell ref="A23:B23"/>
    <mergeCell ref="A24:B24"/>
    <mergeCell ref="A25:B25"/>
    <mergeCell ref="A19:B19"/>
    <mergeCell ref="B1:D1"/>
    <mergeCell ref="B2:D2"/>
    <mergeCell ref="B3:D3"/>
    <mergeCell ref="B4:D4"/>
    <mergeCell ref="B5:D5"/>
    <mergeCell ref="B12:C12"/>
    <mergeCell ref="A13:C13"/>
    <mergeCell ref="A14:C14"/>
    <mergeCell ref="A15:C15"/>
    <mergeCell ref="A17:B17"/>
    <mergeCell ref="A18:B18"/>
  </mergeCells>
  <printOptions horizontalCentered="1"/>
  <pageMargins left="0.9055118110236221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15"/>
  <sheetViews>
    <sheetView topLeftCell="A19" zoomScaleNormal="100" zoomScaleSheetLayoutView="50" workbookViewId="0">
      <selection activeCell="A205" sqref="A205:M205"/>
    </sheetView>
  </sheetViews>
  <sheetFormatPr defaultColWidth="9.140625" defaultRowHeight="12.75" x14ac:dyDescent="0.2"/>
  <cols>
    <col min="1" max="1" width="8.85546875" style="516" customWidth="1"/>
    <col min="2" max="2" width="60.28515625" style="542" customWidth="1"/>
    <col min="3" max="3" width="10" style="517" hidden="1" customWidth="1"/>
    <col min="4" max="4" width="9.28515625" style="547" hidden="1" customWidth="1"/>
    <col min="5" max="5" width="10.42578125" style="547" hidden="1" customWidth="1"/>
    <col min="6" max="6" width="10.5703125" style="4" customWidth="1"/>
    <col min="7" max="7" width="7.5703125" style="4" customWidth="1"/>
    <col min="8" max="8" width="10.42578125" style="4" customWidth="1"/>
    <col min="9" max="9" width="15.5703125" style="263" customWidth="1"/>
    <col min="10" max="10" width="14.7109375" style="541" hidden="1" customWidth="1"/>
    <col min="11" max="11" width="15.85546875" style="541" hidden="1" customWidth="1"/>
    <col min="12" max="12" width="18.7109375" style="541" hidden="1" customWidth="1"/>
    <col min="13" max="13" width="9.140625" style="516" customWidth="1"/>
    <col min="14" max="23" width="9.140625" style="544" customWidth="1"/>
    <col min="24" max="256" width="9.140625" style="516"/>
    <col min="257" max="257" width="8.85546875" style="516" customWidth="1"/>
    <col min="258" max="258" width="60.28515625" style="516" customWidth="1"/>
    <col min="259" max="261" width="0" style="516" hidden="1" customWidth="1"/>
    <col min="262" max="262" width="11.5703125" style="516" customWidth="1"/>
    <col min="263" max="263" width="10.28515625" style="516" customWidth="1"/>
    <col min="264" max="264" width="10.42578125" style="516" customWidth="1"/>
    <col min="265" max="265" width="22.140625" style="516" customWidth="1"/>
    <col min="266" max="268" width="0" style="516" hidden="1" customWidth="1"/>
    <col min="269" max="279" width="9.140625" style="516" customWidth="1"/>
    <col min="280" max="512" width="9.140625" style="516"/>
    <col min="513" max="513" width="8.85546875" style="516" customWidth="1"/>
    <col min="514" max="514" width="60.28515625" style="516" customWidth="1"/>
    <col min="515" max="517" width="0" style="516" hidden="1" customWidth="1"/>
    <col min="518" max="518" width="11.5703125" style="516" customWidth="1"/>
    <col min="519" max="519" width="10.28515625" style="516" customWidth="1"/>
    <col min="520" max="520" width="10.42578125" style="516" customWidth="1"/>
    <col min="521" max="521" width="22.140625" style="516" customWidth="1"/>
    <col min="522" max="524" width="0" style="516" hidden="1" customWidth="1"/>
    <col min="525" max="535" width="9.140625" style="516" customWidth="1"/>
    <col min="536" max="768" width="9.140625" style="516"/>
    <col min="769" max="769" width="8.85546875" style="516" customWidth="1"/>
    <col min="770" max="770" width="60.28515625" style="516" customWidth="1"/>
    <col min="771" max="773" width="0" style="516" hidden="1" customWidth="1"/>
    <col min="774" max="774" width="11.5703125" style="516" customWidth="1"/>
    <col min="775" max="775" width="10.28515625" style="516" customWidth="1"/>
    <col min="776" max="776" width="10.42578125" style="516" customWidth="1"/>
    <col min="777" max="777" width="22.140625" style="516" customWidth="1"/>
    <col min="778" max="780" width="0" style="516" hidden="1" customWidth="1"/>
    <col min="781" max="791" width="9.140625" style="516" customWidth="1"/>
    <col min="792" max="1024" width="9.140625" style="516"/>
    <col min="1025" max="1025" width="8.85546875" style="516" customWidth="1"/>
    <col min="1026" max="1026" width="60.28515625" style="516" customWidth="1"/>
    <col min="1027" max="1029" width="0" style="516" hidden="1" customWidth="1"/>
    <col min="1030" max="1030" width="11.5703125" style="516" customWidth="1"/>
    <col min="1031" max="1031" width="10.28515625" style="516" customWidth="1"/>
    <col min="1032" max="1032" width="10.42578125" style="516" customWidth="1"/>
    <col min="1033" max="1033" width="22.140625" style="516" customWidth="1"/>
    <col min="1034" max="1036" width="0" style="516" hidden="1" customWidth="1"/>
    <col min="1037" max="1047" width="9.140625" style="516" customWidth="1"/>
    <col min="1048" max="1280" width="9.140625" style="516"/>
    <col min="1281" max="1281" width="8.85546875" style="516" customWidth="1"/>
    <col min="1282" max="1282" width="60.28515625" style="516" customWidth="1"/>
    <col min="1283" max="1285" width="0" style="516" hidden="1" customWidth="1"/>
    <col min="1286" max="1286" width="11.5703125" style="516" customWidth="1"/>
    <col min="1287" max="1287" width="10.28515625" style="516" customWidth="1"/>
    <col min="1288" max="1288" width="10.42578125" style="516" customWidth="1"/>
    <col min="1289" max="1289" width="22.140625" style="516" customWidth="1"/>
    <col min="1290" max="1292" width="0" style="516" hidden="1" customWidth="1"/>
    <col min="1293" max="1303" width="9.140625" style="516" customWidth="1"/>
    <col min="1304" max="1536" width="9.140625" style="516"/>
    <col min="1537" max="1537" width="8.85546875" style="516" customWidth="1"/>
    <col min="1538" max="1538" width="60.28515625" style="516" customWidth="1"/>
    <col min="1539" max="1541" width="0" style="516" hidden="1" customWidth="1"/>
    <col min="1542" max="1542" width="11.5703125" style="516" customWidth="1"/>
    <col min="1543" max="1543" width="10.28515625" style="516" customWidth="1"/>
    <col min="1544" max="1544" width="10.42578125" style="516" customWidth="1"/>
    <col min="1545" max="1545" width="22.140625" style="516" customWidth="1"/>
    <col min="1546" max="1548" width="0" style="516" hidden="1" customWidth="1"/>
    <col min="1549" max="1559" width="9.140625" style="516" customWidth="1"/>
    <col min="1560" max="1792" width="9.140625" style="516"/>
    <col min="1793" max="1793" width="8.85546875" style="516" customWidth="1"/>
    <col min="1794" max="1794" width="60.28515625" style="516" customWidth="1"/>
    <col min="1795" max="1797" width="0" style="516" hidden="1" customWidth="1"/>
    <col min="1798" max="1798" width="11.5703125" style="516" customWidth="1"/>
    <col min="1799" max="1799" width="10.28515625" style="516" customWidth="1"/>
    <col min="1800" max="1800" width="10.42578125" style="516" customWidth="1"/>
    <col min="1801" max="1801" width="22.140625" style="516" customWidth="1"/>
    <col min="1802" max="1804" width="0" style="516" hidden="1" customWidth="1"/>
    <col min="1805" max="1815" width="9.140625" style="516" customWidth="1"/>
    <col min="1816" max="2048" width="9.140625" style="516"/>
    <col min="2049" max="2049" width="8.85546875" style="516" customWidth="1"/>
    <col min="2050" max="2050" width="60.28515625" style="516" customWidth="1"/>
    <col min="2051" max="2053" width="0" style="516" hidden="1" customWidth="1"/>
    <col min="2054" max="2054" width="11.5703125" style="516" customWidth="1"/>
    <col min="2055" max="2055" width="10.28515625" style="516" customWidth="1"/>
    <col min="2056" max="2056" width="10.42578125" style="516" customWidth="1"/>
    <col min="2057" max="2057" width="22.140625" style="516" customWidth="1"/>
    <col min="2058" max="2060" width="0" style="516" hidden="1" customWidth="1"/>
    <col min="2061" max="2071" width="9.140625" style="516" customWidth="1"/>
    <col min="2072" max="2304" width="9.140625" style="516"/>
    <col min="2305" max="2305" width="8.85546875" style="516" customWidth="1"/>
    <col min="2306" max="2306" width="60.28515625" style="516" customWidth="1"/>
    <col min="2307" max="2309" width="0" style="516" hidden="1" customWidth="1"/>
    <col min="2310" max="2310" width="11.5703125" style="516" customWidth="1"/>
    <col min="2311" max="2311" width="10.28515625" style="516" customWidth="1"/>
    <col min="2312" max="2312" width="10.42578125" style="516" customWidth="1"/>
    <col min="2313" max="2313" width="22.140625" style="516" customWidth="1"/>
    <col min="2314" max="2316" width="0" style="516" hidden="1" customWidth="1"/>
    <col min="2317" max="2327" width="9.140625" style="516" customWidth="1"/>
    <col min="2328" max="2560" width="9.140625" style="516"/>
    <col min="2561" max="2561" width="8.85546875" style="516" customWidth="1"/>
    <col min="2562" max="2562" width="60.28515625" style="516" customWidth="1"/>
    <col min="2563" max="2565" width="0" style="516" hidden="1" customWidth="1"/>
    <col min="2566" max="2566" width="11.5703125" style="516" customWidth="1"/>
    <col min="2567" max="2567" width="10.28515625" style="516" customWidth="1"/>
    <col min="2568" max="2568" width="10.42578125" style="516" customWidth="1"/>
    <col min="2569" max="2569" width="22.140625" style="516" customWidth="1"/>
    <col min="2570" max="2572" width="0" style="516" hidden="1" customWidth="1"/>
    <col min="2573" max="2583" width="9.140625" style="516" customWidth="1"/>
    <col min="2584" max="2816" width="9.140625" style="516"/>
    <col min="2817" max="2817" width="8.85546875" style="516" customWidth="1"/>
    <col min="2818" max="2818" width="60.28515625" style="516" customWidth="1"/>
    <col min="2819" max="2821" width="0" style="516" hidden="1" customWidth="1"/>
    <col min="2822" max="2822" width="11.5703125" style="516" customWidth="1"/>
    <col min="2823" max="2823" width="10.28515625" style="516" customWidth="1"/>
    <col min="2824" max="2824" width="10.42578125" style="516" customWidth="1"/>
    <col min="2825" max="2825" width="22.140625" style="516" customWidth="1"/>
    <col min="2826" max="2828" width="0" style="516" hidden="1" customWidth="1"/>
    <col min="2829" max="2839" width="9.140625" style="516" customWidth="1"/>
    <col min="2840" max="3072" width="9.140625" style="516"/>
    <col min="3073" max="3073" width="8.85546875" style="516" customWidth="1"/>
    <col min="3074" max="3074" width="60.28515625" style="516" customWidth="1"/>
    <col min="3075" max="3077" width="0" style="516" hidden="1" customWidth="1"/>
    <col min="3078" max="3078" width="11.5703125" style="516" customWidth="1"/>
    <col min="3079" max="3079" width="10.28515625" style="516" customWidth="1"/>
    <col min="3080" max="3080" width="10.42578125" style="516" customWidth="1"/>
    <col min="3081" max="3081" width="22.140625" style="516" customWidth="1"/>
    <col min="3082" max="3084" width="0" style="516" hidden="1" customWidth="1"/>
    <col min="3085" max="3095" width="9.140625" style="516" customWidth="1"/>
    <col min="3096" max="3328" width="9.140625" style="516"/>
    <col min="3329" max="3329" width="8.85546875" style="516" customWidth="1"/>
    <col min="3330" max="3330" width="60.28515625" style="516" customWidth="1"/>
    <col min="3331" max="3333" width="0" style="516" hidden="1" customWidth="1"/>
    <col min="3334" max="3334" width="11.5703125" style="516" customWidth="1"/>
    <col min="3335" max="3335" width="10.28515625" style="516" customWidth="1"/>
    <col min="3336" max="3336" width="10.42578125" style="516" customWidth="1"/>
    <col min="3337" max="3337" width="22.140625" style="516" customWidth="1"/>
    <col min="3338" max="3340" width="0" style="516" hidden="1" customWidth="1"/>
    <col min="3341" max="3351" width="9.140625" style="516" customWidth="1"/>
    <col min="3352" max="3584" width="9.140625" style="516"/>
    <col min="3585" max="3585" width="8.85546875" style="516" customWidth="1"/>
    <col min="3586" max="3586" width="60.28515625" style="516" customWidth="1"/>
    <col min="3587" max="3589" width="0" style="516" hidden="1" customWidth="1"/>
    <col min="3590" max="3590" width="11.5703125" style="516" customWidth="1"/>
    <col min="3591" max="3591" width="10.28515625" style="516" customWidth="1"/>
    <col min="3592" max="3592" width="10.42578125" style="516" customWidth="1"/>
    <col min="3593" max="3593" width="22.140625" style="516" customWidth="1"/>
    <col min="3594" max="3596" width="0" style="516" hidden="1" customWidth="1"/>
    <col min="3597" max="3607" width="9.140625" style="516" customWidth="1"/>
    <col min="3608" max="3840" width="9.140625" style="516"/>
    <col min="3841" max="3841" width="8.85546875" style="516" customWidth="1"/>
    <col min="3842" max="3842" width="60.28515625" style="516" customWidth="1"/>
    <col min="3843" max="3845" width="0" style="516" hidden="1" customWidth="1"/>
    <col min="3846" max="3846" width="11.5703125" style="516" customWidth="1"/>
    <col min="3847" max="3847" width="10.28515625" style="516" customWidth="1"/>
    <col min="3848" max="3848" width="10.42578125" style="516" customWidth="1"/>
    <col min="3849" max="3849" width="22.140625" style="516" customWidth="1"/>
    <col min="3850" max="3852" width="0" style="516" hidden="1" customWidth="1"/>
    <col min="3853" max="3863" width="9.140625" style="516" customWidth="1"/>
    <col min="3864" max="4096" width="9.140625" style="516"/>
    <col min="4097" max="4097" width="8.85546875" style="516" customWidth="1"/>
    <col min="4098" max="4098" width="60.28515625" style="516" customWidth="1"/>
    <col min="4099" max="4101" width="0" style="516" hidden="1" customWidth="1"/>
    <col min="4102" max="4102" width="11.5703125" style="516" customWidth="1"/>
    <col min="4103" max="4103" width="10.28515625" style="516" customWidth="1"/>
    <col min="4104" max="4104" width="10.42578125" style="516" customWidth="1"/>
    <col min="4105" max="4105" width="22.140625" style="516" customWidth="1"/>
    <col min="4106" max="4108" width="0" style="516" hidden="1" customWidth="1"/>
    <col min="4109" max="4119" width="9.140625" style="516" customWidth="1"/>
    <col min="4120" max="4352" width="9.140625" style="516"/>
    <col min="4353" max="4353" width="8.85546875" style="516" customWidth="1"/>
    <col min="4354" max="4354" width="60.28515625" style="516" customWidth="1"/>
    <col min="4355" max="4357" width="0" style="516" hidden="1" customWidth="1"/>
    <col min="4358" max="4358" width="11.5703125" style="516" customWidth="1"/>
    <col min="4359" max="4359" width="10.28515625" style="516" customWidth="1"/>
    <col min="4360" max="4360" width="10.42578125" style="516" customWidth="1"/>
    <col min="4361" max="4361" width="22.140625" style="516" customWidth="1"/>
    <col min="4362" max="4364" width="0" style="516" hidden="1" customWidth="1"/>
    <col min="4365" max="4375" width="9.140625" style="516" customWidth="1"/>
    <col min="4376" max="4608" width="9.140625" style="516"/>
    <col min="4609" max="4609" width="8.85546875" style="516" customWidth="1"/>
    <col min="4610" max="4610" width="60.28515625" style="516" customWidth="1"/>
    <col min="4611" max="4613" width="0" style="516" hidden="1" customWidth="1"/>
    <col min="4614" max="4614" width="11.5703125" style="516" customWidth="1"/>
    <col min="4615" max="4615" width="10.28515625" style="516" customWidth="1"/>
    <col min="4616" max="4616" width="10.42578125" style="516" customWidth="1"/>
    <col min="4617" max="4617" width="22.140625" style="516" customWidth="1"/>
    <col min="4618" max="4620" width="0" style="516" hidden="1" customWidth="1"/>
    <col min="4621" max="4631" width="9.140625" style="516" customWidth="1"/>
    <col min="4632" max="4864" width="9.140625" style="516"/>
    <col min="4865" max="4865" width="8.85546875" style="516" customWidth="1"/>
    <col min="4866" max="4866" width="60.28515625" style="516" customWidth="1"/>
    <col min="4867" max="4869" width="0" style="516" hidden="1" customWidth="1"/>
    <col min="4870" max="4870" width="11.5703125" style="516" customWidth="1"/>
    <col min="4871" max="4871" width="10.28515625" style="516" customWidth="1"/>
    <col min="4872" max="4872" width="10.42578125" style="516" customWidth="1"/>
    <col min="4873" max="4873" width="22.140625" style="516" customWidth="1"/>
    <col min="4874" max="4876" width="0" style="516" hidden="1" customWidth="1"/>
    <col min="4877" max="4887" width="9.140625" style="516" customWidth="1"/>
    <col min="4888" max="5120" width="9.140625" style="516"/>
    <col min="5121" max="5121" width="8.85546875" style="516" customWidth="1"/>
    <col min="5122" max="5122" width="60.28515625" style="516" customWidth="1"/>
    <col min="5123" max="5125" width="0" style="516" hidden="1" customWidth="1"/>
    <col min="5126" max="5126" width="11.5703125" style="516" customWidth="1"/>
    <col min="5127" max="5127" width="10.28515625" style="516" customWidth="1"/>
    <col min="5128" max="5128" width="10.42578125" style="516" customWidth="1"/>
    <col min="5129" max="5129" width="22.140625" style="516" customWidth="1"/>
    <col min="5130" max="5132" width="0" style="516" hidden="1" customWidth="1"/>
    <col min="5133" max="5143" width="9.140625" style="516" customWidth="1"/>
    <col min="5144" max="5376" width="9.140625" style="516"/>
    <col min="5377" max="5377" width="8.85546875" style="516" customWidth="1"/>
    <col min="5378" max="5378" width="60.28515625" style="516" customWidth="1"/>
    <col min="5379" max="5381" width="0" style="516" hidden="1" customWidth="1"/>
    <col min="5382" max="5382" width="11.5703125" style="516" customWidth="1"/>
    <col min="5383" max="5383" width="10.28515625" style="516" customWidth="1"/>
    <col min="5384" max="5384" width="10.42578125" style="516" customWidth="1"/>
    <col min="5385" max="5385" width="22.140625" style="516" customWidth="1"/>
    <col min="5386" max="5388" width="0" style="516" hidden="1" customWidth="1"/>
    <col min="5389" max="5399" width="9.140625" style="516" customWidth="1"/>
    <col min="5400" max="5632" width="9.140625" style="516"/>
    <col min="5633" max="5633" width="8.85546875" style="516" customWidth="1"/>
    <col min="5634" max="5634" width="60.28515625" style="516" customWidth="1"/>
    <col min="5635" max="5637" width="0" style="516" hidden="1" customWidth="1"/>
    <col min="5638" max="5638" width="11.5703125" style="516" customWidth="1"/>
    <col min="5639" max="5639" width="10.28515625" style="516" customWidth="1"/>
    <col min="5640" max="5640" width="10.42578125" style="516" customWidth="1"/>
    <col min="5641" max="5641" width="22.140625" style="516" customWidth="1"/>
    <col min="5642" max="5644" width="0" style="516" hidden="1" customWidth="1"/>
    <col min="5645" max="5655" width="9.140625" style="516" customWidth="1"/>
    <col min="5656" max="5888" width="9.140625" style="516"/>
    <col min="5889" max="5889" width="8.85546875" style="516" customWidth="1"/>
    <col min="5890" max="5890" width="60.28515625" style="516" customWidth="1"/>
    <col min="5891" max="5893" width="0" style="516" hidden="1" customWidth="1"/>
    <col min="5894" max="5894" width="11.5703125" style="516" customWidth="1"/>
    <col min="5895" max="5895" width="10.28515625" style="516" customWidth="1"/>
    <col min="5896" max="5896" width="10.42578125" style="516" customWidth="1"/>
    <col min="5897" max="5897" width="22.140625" style="516" customWidth="1"/>
    <col min="5898" max="5900" width="0" style="516" hidden="1" customWidth="1"/>
    <col min="5901" max="5911" width="9.140625" style="516" customWidth="1"/>
    <col min="5912" max="6144" width="9.140625" style="516"/>
    <col min="6145" max="6145" width="8.85546875" style="516" customWidth="1"/>
    <col min="6146" max="6146" width="60.28515625" style="516" customWidth="1"/>
    <col min="6147" max="6149" width="0" style="516" hidden="1" customWidth="1"/>
    <col min="6150" max="6150" width="11.5703125" style="516" customWidth="1"/>
    <col min="6151" max="6151" width="10.28515625" style="516" customWidth="1"/>
    <col min="6152" max="6152" width="10.42578125" style="516" customWidth="1"/>
    <col min="6153" max="6153" width="22.140625" style="516" customWidth="1"/>
    <col min="6154" max="6156" width="0" style="516" hidden="1" customWidth="1"/>
    <col min="6157" max="6167" width="9.140625" style="516" customWidth="1"/>
    <col min="6168" max="6400" width="9.140625" style="516"/>
    <col min="6401" max="6401" width="8.85546875" style="516" customWidth="1"/>
    <col min="6402" max="6402" width="60.28515625" style="516" customWidth="1"/>
    <col min="6403" max="6405" width="0" style="516" hidden="1" customWidth="1"/>
    <col min="6406" max="6406" width="11.5703125" style="516" customWidth="1"/>
    <col min="6407" max="6407" width="10.28515625" style="516" customWidth="1"/>
    <col min="6408" max="6408" width="10.42578125" style="516" customWidth="1"/>
    <col min="6409" max="6409" width="22.140625" style="516" customWidth="1"/>
    <col min="6410" max="6412" width="0" style="516" hidden="1" customWidth="1"/>
    <col min="6413" max="6423" width="9.140625" style="516" customWidth="1"/>
    <col min="6424" max="6656" width="9.140625" style="516"/>
    <col min="6657" max="6657" width="8.85546875" style="516" customWidth="1"/>
    <col min="6658" max="6658" width="60.28515625" style="516" customWidth="1"/>
    <col min="6659" max="6661" width="0" style="516" hidden="1" customWidth="1"/>
    <col min="6662" max="6662" width="11.5703125" style="516" customWidth="1"/>
    <col min="6663" max="6663" width="10.28515625" style="516" customWidth="1"/>
    <col min="6664" max="6664" width="10.42578125" style="516" customWidth="1"/>
    <col min="6665" max="6665" width="22.140625" style="516" customWidth="1"/>
    <col min="6666" max="6668" width="0" style="516" hidden="1" customWidth="1"/>
    <col min="6669" max="6679" width="9.140625" style="516" customWidth="1"/>
    <col min="6680" max="6912" width="9.140625" style="516"/>
    <col min="6913" max="6913" width="8.85546875" style="516" customWidth="1"/>
    <col min="6914" max="6914" width="60.28515625" style="516" customWidth="1"/>
    <col min="6915" max="6917" width="0" style="516" hidden="1" customWidth="1"/>
    <col min="6918" max="6918" width="11.5703125" style="516" customWidth="1"/>
    <col min="6919" max="6919" width="10.28515625" style="516" customWidth="1"/>
    <col min="6920" max="6920" width="10.42578125" style="516" customWidth="1"/>
    <col min="6921" max="6921" width="22.140625" style="516" customWidth="1"/>
    <col min="6922" max="6924" width="0" style="516" hidden="1" customWidth="1"/>
    <col min="6925" max="6935" width="9.140625" style="516" customWidth="1"/>
    <col min="6936" max="7168" width="9.140625" style="516"/>
    <col min="7169" max="7169" width="8.85546875" style="516" customWidth="1"/>
    <col min="7170" max="7170" width="60.28515625" style="516" customWidth="1"/>
    <col min="7171" max="7173" width="0" style="516" hidden="1" customWidth="1"/>
    <col min="7174" max="7174" width="11.5703125" style="516" customWidth="1"/>
    <col min="7175" max="7175" width="10.28515625" style="516" customWidth="1"/>
    <col min="7176" max="7176" width="10.42578125" style="516" customWidth="1"/>
    <col min="7177" max="7177" width="22.140625" style="516" customWidth="1"/>
    <col min="7178" max="7180" width="0" style="516" hidden="1" customWidth="1"/>
    <col min="7181" max="7191" width="9.140625" style="516" customWidth="1"/>
    <col min="7192" max="7424" width="9.140625" style="516"/>
    <col min="7425" max="7425" width="8.85546875" style="516" customWidth="1"/>
    <col min="7426" max="7426" width="60.28515625" style="516" customWidth="1"/>
    <col min="7427" max="7429" width="0" style="516" hidden="1" customWidth="1"/>
    <col min="7430" max="7430" width="11.5703125" style="516" customWidth="1"/>
    <col min="7431" max="7431" width="10.28515625" style="516" customWidth="1"/>
    <col min="7432" max="7432" width="10.42578125" style="516" customWidth="1"/>
    <col min="7433" max="7433" width="22.140625" style="516" customWidth="1"/>
    <col min="7434" max="7436" width="0" style="516" hidden="1" customWidth="1"/>
    <col min="7437" max="7447" width="9.140625" style="516" customWidth="1"/>
    <col min="7448" max="7680" width="9.140625" style="516"/>
    <col min="7681" max="7681" width="8.85546875" style="516" customWidth="1"/>
    <col min="7682" max="7682" width="60.28515625" style="516" customWidth="1"/>
    <col min="7683" max="7685" width="0" style="516" hidden="1" customWidth="1"/>
    <col min="7686" max="7686" width="11.5703125" style="516" customWidth="1"/>
    <col min="7687" max="7687" width="10.28515625" style="516" customWidth="1"/>
    <col min="7688" max="7688" width="10.42578125" style="516" customWidth="1"/>
    <col min="7689" max="7689" width="22.140625" style="516" customWidth="1"/>
    <col min="7690" max="7692" width="0" style="516" hidden="1" customWidth="1"/>
    <col min="7693" max="7703" width="9.140625" style="516" customWidth="1"/>
    <col min="7704" max="7936" width="9.140625" style="516"/>
    <col min="7937" max="7937" width="8.85546875" style="516" customWidth="1"/>
    <col min="7938" max="7938" width="60.28515625" style="516" customWidth="1"/>
    <col min="7939" max="7941" width="0" style="516" hidden="1" customWidth="1"/>
    <col min="7942" max="7942" width="11.5703125" style="516" customWidth="1"/>
    <col min="7943" max="7943" width="10.28515625" style="516" customWidth="1"/>
    <col min="7944" max="7944" width="10.42578125" style="516" customWidth="1"/>
    <col min="7945" max="7945" width="22.140625" style="516" customWidth="1"/>
    <col min="7946" max="7948" width="0" style="516" hidden="1" customWidth="1"/>
    <col min="7949" max="7959" width="9.140625" style="516" customWidth="1"/>
    <col min="7960" max="8192" width="9.140625" style="516"/>
    <col min="8193" max="8193" width="8.85546875" style="516" customWidth="1"/>
    <col min="8194" max="8194" width="60.28515625" style="516" customWidth="1"/>
    <col min="8195" max="8197" width="0" style="516" hidden="1" customWidth="1"/>
    <col min="8198" max="8198" width="11.5703125" style="516" customWidth="1"/>
    <col min="8199" max="8199" width="10.28515625" style="516" customWidth="1"/>
    <col min="8200" max="8200" width="10.42578125" style="516" customWidth="1"/>
    <col min="8201" max="8201" width="22.140625" style="516" customWidth="1"/>
    <col min="8202" max="8204" width="0" style="516" hidden="1" customWidth="1"/>
    <col min="8205" max="8215" width="9.140625" style="516" customWidth="1"/>
    <col min="8216" max="8448" width="9.140625" style="516"/>
    <col min="8449" max="8449" width="8.85546875" style="516" customWidth="1"/>
    <col min="8450" max="8450" width="60.28515625" style="516" customWidth="1"/>
    <col min="8451" max="8453" width="0" style="516" hidden="1" customWidth="1"/>
    <col min="8454" max="8454" width="11.5703125" style="516" customWidth="1"/>
    <col min="8455" max="8455" width="10.28515625" style="516" customWidth="1"/>
    <col min="8456" max="8456" width="10.42578125" style="516" customWidth="1"/>
    <col min="8457" max="8457" width="22.140625" style="516" customWidth="1"/>
    <col min="8458" max="8460" width="0" style="516" hidden="1" customWidth="1"/>
    <col min="8461" max="8471" width="9.140625" style="516" customWidth="1"/>
    <col min="8472" max="8704" width="9.140625" style="516"/>
    <col min="8705" max="8705" width="8.85546875" style="516" customWidth="1"/>
    <col min="8706" max="8706" width="60.28515625" style="516" customWidth="1"/>
    <col min="8707" max="8709" width="0" style="516" hidden="1" customWidth="1"/>
    <col min="8710" max="8710" width="11.5703125" style="516" customWidth="1"/>
    <col min="8711" max="8711" width="10.28515625" style="516" customWidth="1"/>
    <col min="8712" max="8712" width="10.42578125" style="516" customWidth="1"/>
    <col min="8713" max="8713" width="22.140625" style="516" customWidth="1"/>
    <col min="8714" max="8716" width="0" style="516" hidden="1" customWidth="1"/>
    <col min="8717" max="8727" width="9.140625" style="516" customWidth="1"/>
    <col min="8728" max="8960" width="9.140625" style="516"/>
    <col min="8961" max="8961" width="8.85546875" style="516" customWidth="1"/>
    <col min="8962" max="8962" width="60.28515625" style="516" customWidth="1"/>
    <col min="8963" max="8965" width="0" style="516" hidden="1" customWidth="1"/>
    <col min="8966" max="8966" width="11.5703125" style="516" customWidth="1"/>
    <col min="8967" max="8967" width="10.28515625" style="516" customWidth="1"/>
    <col min="8968" max="8968" width="10.42578125" style="516" customWidth="1"/>
    <col min="8969" max="8969" width="22.140625" style="516" customWidth="1"/>
    <col min="8970" max="8972" width="0" style="516" hidden="1" customWidth="1"/>
    <col min="8973" max="8983" width="9.140625" style="516" customWidth="1"/>
    <col min="8984" max="9216" width="9.140625" style="516"/>
    <col min="9217" max="9217" width="8.85546875" style="516" customWidth="1"/>
    <col min="9218" max="9218" width="60.28515625" style="516" customWidth="1"/>
    <col min="9219" max="9221" width="0" style="516" hidden="1" customWidth="1"/>
    <col min="9222" max="9222" width="11.5703125" style="516" customWidth="1"/>
    <col min="9223" max="9223" width="10.28515625" style="516" customWidth="1"/>
    <col min="9224" max="9224" width="10.42578125" style="516" customWidth="1"/>
    <col min="9225" max="9225" width="22.140625" style="516" customWidth="1"/>
    <col min="9226" max="9228" width="0" style="516" hidden="1" customWidth="1"/>
    <col min="9229" max="9239" width="9.140625" style="516" customWidth="1"/>
    <col min="9240" max="9472" width="9.140625" style="516"/>
    <col min="9473" max="9473" width="8.85546875" style="516" customWidth="1"/>
    <col min="9474" max="9474" width="60.28515625" style="516" customWidth="1"/>
    <col min="9475" max="9477" width="0" style="516" hidden="1" customWidth="1"/>
    <col min="9478" max="9478" width="11.5703125" style="516" customWidth="1"/>
    <col min="9479" max="9479" width="10.28515625" style="516" customWidth="1"/>
    <col min="9480" max="9480" width="10.42578125" style="516" customWidth="1"/>
    <col min="9481" max="9481" width="22.140625" style="516" customWidth="1"/>
    <col min="9482" max="9484" width="0" style="516" hidden="1" customWidth="1"/>
    <col min="9485" max="9495" width="9.140625" style="516" customWidth="1"/>
    <col min="9496" max="9728" width="9.140625" style="516"/>
    <col min="9729" max="9729" width="8.85546875" style="516" customWidth="1"/>
    <col min="9730" max="9730" width="60.28515625" style="516" customWidth="1"/>
    <col min="9731" max="9733" width="0" style="516" hidden="1" customWidth="1"/>
    <col min="9734" max="9734" width="11.5703125" style="516" customWidth="1"/>
    <col min="9735" max="9735" width="10.28515625" style="516" customWidth="1"/>
    <col min="9736" max="9736" width="10.42578125" style="516" customWidth="1"/>
    <col min="9737" max="9737" width="22.140625" style="516" customWidth="1"/>
    <col min="9738" max="9740" width="0" style="516" hidden="1" customWidth="1"/>
    <col min="9741" max="9751" width="9.140625" style="516" customWidth="1"/>
    <col min="9752" max="9984" width="9.140625" style="516"/>
    <col min="9985" max="9985" width="8.85546875" style="516" customWidth="1"/>
    <col min="9986" max="9986" width="60.28515625" style="516" customWidth="1"/>
    <col min="9987" max="9989" width="0" style="516" hidden="1" customWidth="1"/>
    <col min="9990" max="9990" width="11.5703125" style="516" customWidth="1"/>
    <col min="9991" max="9991" width="10.28515625" style="516" customWidth="1"/>
    <col min="9992" max="9992" width="10.42578125" style="516" customWidth="1"/>
    <col min="9993" max="9993" width="22.140625" style="516" customWidth="1"/>
    <col min="9994" max="9996" width="0" style="516" hidden="1" customWidth="1"/>
    <col min="9997" max="10007" width="9.140625" style="516" customWidth="1"/>
    <col min="10008" max="10240" width="9.140625" style="516"/>
    <col min="10241" max="10241" width="8.85546875" style="516" customWidth="1"/>
    <col min="10242" max="10242" width="60.28515625" style="516" customWidth="1"/>
    <col min="10243" max="10245" width="0" style="516" hidden="1" customWidth="1"/>
    <col min="10246" max="10246" width="11.5703125" style="516" customWidth="1"/>
    <col min="10247" max="10247" width="10.28515625" style="516" customWidth="1"/>
    <col min="10248" max="10248" width="10.42578125" style="516" customWidth="1"/>
    <col min="10249" max="10249" width="22.140625" style="516" customWidth="1"/>
    <col min="10250" max="10252" width="0" style="516" hidden="1" customWidth="1"/>
    <col min="10253" max="10263" width="9.140625" style="516" customWidth="1"/>
    <col min="10264" max="10496" width="9.140625" style="516"/>
    <col min="10497" max="10497" width="8.85546875" style="516" customWidth="1"/>
    <col min="10498" max="10498" width="60.28515625" style="516" customWidth="1"/>
    <col min="10499" max="10501" width="0" style="516" hidden="1" customWidth="1"/>
    <col min="10502" max="10502" width="11.5703125" style="516" customWidth="1"/>
    <col min="10503" max="10503" width="10.28515625" style="516" customWidth="1"/>
    <col min="10504" max="10504" width="10.42578125" style="516" customWidth="1"/>
    <col min="10505" max="10505" width="22.140625" style="516" customWidth="1"/>
    <col min="10506" max="10508" width="0" style="516" hidden="1" customWidth="1"/>
    <col min="10509" max="10519" width="9.140625" style="516" customWidth="1"/>
    <col min="10520" max="10752" width="9.140625" style="516"/>
    <col min="10753" max="10753" width="8.85546875" style="516" customWidth="1"/>
    <col min="10754" max="10754" width="60.28515625" style="516" customWidth="1"/>
    <col min="10755" max="10757" width="0" style="516" hidden="1" customWidth="1"/>
    <col min="10758" max="10758" width="11.5703125" style="516" customWidth="1"/>
    <col min="10759" max="10759" width="10.28515625" style="516" customWidth="1"/>
    <col min="10760" max="10760" width="10.42578125" style="516" customWidth="1"/>
    <col min="10761" max="10761" width="22.140625" style="516" customWidth="1"/>
    <col min="10762" max="10764" width="0" style="516" hidden="1" customWidth="1"/>
    <col min="10765" max="10775" width="9.140625" style="516" customWidth="1"/>
    <col min="10776" max="11008" width="9.140625" style="516"/>
    <col min="11009" max="11009" width="8.85546875" style="516" customWidth="1"/>
    <col min="11010" max="11010" width="60.28515625" style="516" customWidth="1"/>
    <col min="11011" max="11013" width="0" style="516" hidden="1" customWidth="1"/>
    <col min="11014" max="11014" width="11.5703125" style="516" customWidth="1"/>
    <col min="11015" max="11015" width="10.28515625" style="516" customWidth="1"/>
    <col min="11016" max="11016" width="10.42578125" style="516" customWidth="1"/>
    <col min="11017" max="11017" width="22.140625" style="516" customWidth="1"/>
    <col min="11018" max="11020" width="0" style="516" hidden="1" customWidth="1"/>
    <col min="11021" max="11031" width="9.140625" style="516" customWidth="1"/>
    <col min="11032" max="11264" width="9.140625" style="516"/>
    <col min="11265" max="11265" width="8.85546875" style="516" customWidth="1"/>
    <col min="11266" max="11266" width="60.28515625" style="516" customWidth="1"/>
    <col min="11267" max="11269" width="0" style="516" hidden="1" customWidth="1"/>
    <col min="11270" max="11270" width="11.5703125" style="516" customWidth="1"/>
    <col min="11271" max="11271" width="10.28515625" style="516" customWidth="1"/>
    <col min="11272" max="11272" width="10.42578125" style="516" customWidth="1"/>
    <col min="11273" max="11273" width="22.140625" style="516" customWidth="1"/>
    <col min="11274" max="11276" width="0" style="516" hidden="1" customWidth="1"/>
    <col min="11277" max="11287" width="9.140625" style="516" customWidth="1"/>
    <col min="11288" max="11520" width="9.140625" style="516"/>
    <col min="11521" max="11521" width="8.85546875" style="516" customWidth="1"/>
    <col min="11522" max="11522" width="60.28515625" style="516" customWidth="1"/>
    <col min="11523" max="11525" width="0" style="516" hidden="1" customWidth="1"/>
    <col min="11526" max="11526" width="11.5703125" style="516" customWidth="1"/>
    <col min="11527" max="11527" width="10.28515625" style="516" customWidth="1"/>
    <col min="11528" max="11528" width="10.42578125" style="516" customWidth="1"/>
    <col min="11529" max="11529" width="22.140625" style="516" customWidth="1"/>
    <col min="11530" max="11532" width="0" style="516" hidden="1" customWidth="1"/>
    <col min="11533" max="11543" width="9.140625" style="516" customWidth="1"/>
    <col min="11544" max="11776" width="9.140625" style="516"/>
    <col min="11777" max="11777" width="8.85546875" style="516" customWidth="1"/>
    <col min="11778" max="11778" width="60.28515625" style="516" customWidth="1"/>
    <col min="11779" max="11781" width="0" style="516" hidden="1" customWidth="1"/>
    <col min="11782" max="11782" width="11.5703125" style="516" customWidth="1"/>
    <col min="11783" max="11783" width="10.28515625" style="516" customWidth="1"/>
    <col min="11784" max="11784" width="10.42578125" style="516" customWidth="1"/>
    <col min="11785" max="11785" width="22.140625" style="516" customWidth="1"/>
    <col min="11786" max="11788" width="0" style="516" hidden="1" customWidth="1"/>
    <col min="11789" max="11799" width="9.140625" style="516" customWidth="1"/>
    <col min="11800" max="12032" width="9.140625" style="516"/>
    <col min="12033" max="12033" width="8.85546875" style="516" customWidth="1"/>
    <col min="12034" max="12034" width="60.28515625" style="516" customWidth="1"/>
    <col min="12035" max="12037" width="0" style="516" hidden="1" customWidth="1"/>
    <col min="12038" max="12038" width="11.5703125" style="516" customWidth="1"/>
    <col min="12039" max="12039" width="10.28515625" style="516" customWidth="1"/>
    <col min="12040" max="12040" width="10.42578125" style="516" customWidth="1"/>
    <col min="12041" max="12041" width="22.140625" style="516" customWidth="1"/>
    <col min="12042" max="12044" width="0" style="516" hidden="1" customWidth="1"/>
    <col min="12045" max="12055" width="9.140625" style="516" customWidth="1"/>
    <col min="12056" max="12288" width="9.140625" style="516"/>
    <col min="12289" max="12289" width="8.85546875" style="516" customWidth="1"/>
    <col min="12290" max="12290" width="60.28515625" style="516" customWidth="1"/>
    <col min="12291" max="12293" width="0" style="516" hidden="1" customWidth="1"/>
    <col min="12294" max="12294" width="11.5703125" style="516" customWidth="1"/>
    <col min="12295" max="12295" width="10.28515625" style="516" customWidth="1"/>
    <col min="12296" max="12296" width="10.42578125" style="516" customWidth="1"/>
    <col min="12297" max="12297" width="22.140625" style="516" customWidth="1"/>
    <col min="12298" max="12300" width="0" style="516" hidden="1" customWidth="1"/>
    <col min="12301" max="12311" width="9.140625" style="516" customWidth="1"/>
    <col min="12312" max="12544" width="9.140625" style="516"/>
    <col min="12545" max="12545" width="8.85546875" style="516" customWidth="1"/>
    <col min="12546" max="12546" width="60.28515625" style="516" customWidth="1"/>
    <col min="12547" max="12549" width="0" style="516" hidden="1" customWidth="1"/>
    <col min="12550" max="12550" width="11.5703125" style="516" customWidth="1"/>
    <col min="12551" max="12551" width="10.28515625" style="516" customWidth="1"/>
    <col min="12552" max="12552" width="10.42578125" style="516" customWidth="1"/>
    <col min="12553" max="12553" width="22.140625" style="516" customWidth="1"/>
    <col min="12554" max="12556" width="0" style="516" hidden="1" customWidth="1"/>
    <col min="12557" max="12567" width="9.140625" style="516" customWidth="1"/>
    <col min="12568" max="12800" width="9.140625" style="516"/>
    <col min="12801" max="12801" width="8.85546875" style="516" customWidth="1"/>
    <col min="12802" max="12802" width="60.28515625" style="516" customWidth="1"/>
    <col min="12803" max="12805" width="0" style="516" hidden="1" customWidth="1"/>
    <col min="12806" max="12806" width="11.5703125" style="516" customWidth="1"/>
    <col min="12807" max="12807" width="10.28515625" style="516" customWidth="1"/>
    <col min="12808" max="12808" width="10.42578125" style="516" customWidth="1"/>
    <col min="12809" max="12809" width="22.140625" style="516" customWidth="1"/>
    <col min="12810" max="12812" width="0" style="516" hidden="1" customWidth="1"/>
    <col min="12813" max="12823" width="9.140625" style="516" customWidth="1"/>
    <col min="12824" max="13056" width="9.140625" style="516"/>
    <col min="13057" max="13057" width="8.85546875" style="516" customWidth="1"/>
    <col min="13058" max="13058" width="60.28515625" style="516" customWidth="1"/>
    <col min="13059" max="13061" width="0" style="516" hidden="1" customWidth="1"/>
    <col min="13062" max="13062" width="11.5703125" style="516" customWidth="1"/>
    <col min="13063" max="13063" width="10.28515625" style="516" customWidth="1"/>
    <col min="13064" max="13064" width="10.42578125" style="516" customWidth="1"/>
    <col min="13065" max="13065" width="22.140625" style="516" customWidth="1"/>
    <col min="13066" max="13068" width="0" style="516" hidden="1" customWidth="1"/>
    <col min="13069" max="13079" width="9.140625" style="516" customWidth="1"/>
    <col min="13080" max="13312" width="9.140625" style="516"/>
    <col min="13313" max="13313" width="8.85546875" style="516" customWidth="1"/>
    <col min="13314" max="13314" width="60.28515625" style="516" customWidth="1"/>
    <col min="13315" max="13317" width="0" style="516" hidden="1" customWidth="1"/>
    <col min="13318" max="13318" width="11.5703125" style="516" customWidth="1"/>
    <col min="13319" max="13319" width="10.28515625" style="516" customWidth="1"/>
    <col min="13320" max="13320" width="10.42578125" style="516" customWidth="1"/>
    <col min="13321" max="13321" width="22.140625" style="516" customWidth="1"/>
    <col min="13322" max="13324" width="0" style="516" hidden="1" customWidth="1"/>
    <col min="13325" max="13335" width="9.140625" style="516" customWidth="1"/>
    <col min="13336" max="13568" width="9.140625" style="516"/>
    <col min="13569" max="13569" width="8.85546875" style="516" customWidth="1"/>
    <col min="13570" max="13570" width="60.28515625" style="516" customWidth="1"/>
    <col min="13571" max="13573" width="0" style="516" hidden="1" customWidth="1"/>
    <col min="13574" max="13574" width="11.5703125" style="516" customWidth="1"/>
    <col min="13575" max="13575" width="10.28515625" style="516" customWidth="1"/>
    <col min="13576" max="13576" width="10.42578125" style="516" customWidth="1"/>
    <col min="13577" max="13577" width="22.140625" style="516" customWidth="1"/>
    <col min="13578" max="13580" width="0" style="516" hidden="1" customWidth="1"/>
    <col min="13581" max="13591" width="9.140625" style="516" customWidth="1"/>
    <col min="13592" max="13824" width="9.140625" style="516"/>
    <col min="13825" max="13825" width="8.85546875" style="516" customWidth="1"/>
    <col min="13826" max="13826" width="60.28515625" style="516" customWidth="1"/>
    <col min="13827" max="13829" width="0" style="516" hidden="1" customWidth="1"/>
    <col min="13830" max="13830" width="11.5703125" style="516" customWidth="1"/>
    <col min="13831" max="13831" width="10.28515625" style="516" customWidth="1"/>
    <col min="13832" max="13832" width="10.42578125" style="516" customWidth="1"/>
    <col min="13833" max="13833" width="22.140625" style="516" customWidth="1"/>
    <col min="13834" max="13836" width="0" style="516" hidden="1" customWidth="1"/>
    <col min="13837" max="13847" width="9.140625" style="516" customWidth="1"/>
    <col min="13848" max="14080" width="9.140625" style="516"/>
    <col min="14081" max="14081" width="8.85546875" style="516" customWidth="1"/>
    <col min="14082" max="14082" width="60.28515625" style="516" customWidth="1"/>
    <col min="14083" max="14085" width="0" style="516" hidden="1" customWidth="1"/>
    <col min="14086" max="14086" width="11.5703125" style="516" customWidth="1"/>
    <col min="14087" max="14087" width="10.28515625" style="516" customWidth="1"/>
    <col min="14088" max="14088" width="10.42578125" style="516" customWidth="1"/>
    <col min="14089" max="14089" width="22.140625" style="516" customWidth="1"/>
    <col min="14090" max="14092" width="0" style="516" hidden="1" customWidth="1"/>
    <col min="14093" max="14103" width="9.140625" style="516" customWidth="1"/>
    <col min="14104" max="14336" width="9.140625" style="516"/>
    <col min="14337" max="14337" width="8.85546875" style="516" customWidth="1"/>
    <col min="14338" max="14338" width="60.28515625" style="516" customWidth="1"/>
    <col min="14339" max="14341" width="0" style="516" hidden="1" customWidth="1"/>
    <col min="14342" max="14342" width="11.5703125" style="516" customWidth="1"/>
    <col min="14343" max="14343" width="10.28515625" style="516" customWidth="1"/>
    <col min="14344" max="14344" width="10.42578125" style="516" customWidth="1"/>
    <col min="14345" max="14345" width="22.140625" style="516" customWidth="1"/>
    <col min="14346" max="14348" width="0" style="516" hidden="1" customWidth="1"/>
    <col min="14349" max="14359" width="9.140625" style="516" customWidth="1"/>
    <col min="14360" max="14592" width="9.140625" style="516"/>
    <col min="14593" max="14593" width="8.85546875" style="516" customWidth="1"/>
    <col min="14594" max="14594" width="60.28515625" style="516" customWidth="1"/>
    <col min="14595" max="14597" width="0" style="516" hidden="1" customWidth="1"/>
    <col min="14598" max="14598" width="11.5703125" style="516" customWidth="1"/>
    <col min="14599" max="14599" width="10.28515625" style="516" customWidth="1"/>
    <col min="14600" max="14600" width="10.42578125" style="516" customWidth="1"/>
    <col min="14601" max="14601" width="22.140625" style="516" customWidth="1"/>
    <col min="14602" max="14604" width="0" style="516" hidden="1" customWidth="1"/>
    <col min="14605" max="14615" width="9.140625" style="516" customWidth="1"/>
    <col min="14616" max="14848" width="9.140625" style="516"/>
    <col min="14849" max="14849" width="8.85546875" style="516" customWidth="1"/>
    <col min="14850" max="14850" width="60.28515625" style="516" customWidth="1"/>
    <col min="14851" max="14853" width="0" style="516" hidden="1" customWidth="1"/>
    <col min="14854" max="14854" width="11.5703125" style="516" customWidth="1"/>
    <col min="14855" max="14855" width="10.28515625" style="516" customWidth="1"/>
    <col min="14856" max="14856" width="10.42578125" style="516" customWidth="1"/>
    <col min="14857" max="14857" width="22.140625" style="516" customWidth="1"/>
    <col min="14858" max="14860" width="0" style="516" hidden="1" customWidth="1"/>
    <col min="14861" max="14871" width="9.140625" style="516" customWidth="1"/>
    <col min="14872" max="15104" width="9.140625" style="516"/>
    <col min="15105" max="15105" width="8.85546875" style="516" customWidth="1"/>
    <col min="15106" max="15106" width="60.28515625" style="516" customWidth="1"/>
    <col min="15107" max="15109" width="0" style="516" hidden="1" customWidth="1"/>
    <col min="15110" max="15110" width="11.5703125" style="516" customWidth="1"/>
    <col min="15111" max="15111" width="10.28515625" style="516" customWidth="1"/>
    <col min="15112" max="15112" width="10.42578125" style="516" customWidth="1"/>
    <col min="15113" max="15113" width="22.140625" style="516" customWidth="1"/>
    <col min="15114" max="15116" width="0" style="516" hidden="1" customWidth="1"/>
    <col min="15117" max="15127" width="9.140625" style="516" customWidth="1"/>
    <col min="15128" max="15360" width="9.140625" style="516"/>
    <col min="15361" max="15361" width="8.85546875" style="516" customWidth="1"/>
    <col min="15362" max="15362" width="60.28515625" style="516" customWidth="1"/>
    <col min="15363" max="15365" width="0" style="516" hidden="1" customWidth="1"/>
    <col min="15366" max="15366" width="11.5703125" style="516" customWidth="1"/>
    <col min="15367" max="15367" width="10.28515625" style="516" customWidth="1"/>
    <col min="15368" max="15368" width="10.42578125" style="516" customWidth="1"/>
    <col min="15369" max="15369" width="22.140625" style="516" customWidth="1"/>
    <col min="15370" max="15372" width="0" style="516" hidden="1" customWidth="1"/>
    <col min="15373" max="15383" width="9.140625" style="516" customWidth="1"/>
    <col min="15384" max="15616" width="9.140625" style="516"/>
    <col min="15617" max="15617" width="8.85546875" style="516" customWidth="1"/>
    <col min="15618" max="15618" width="60.28515625" style="516" customWidth="1"/>
    <col min="15619" max="15621" width="0" style="516" hidden="1" customWidth="1"/>
    <col min="15622" max="15622" width="11.5703125" style="516" customWidth="1"/>
    <col min="15623" max="15623" width="10.28515625" style="516" customWidth="1"/>
    <col min="15624" max="15624" width="10.42578125" style="516" customWidth="1"/>
    <col min="15625" max="15625" width="22.140625" style="516" customWidth="1"/>
    <col min="15626" max="15628" width="0" style="516" hidden="1" customWidth="1"/>
    <col min="15629" max="15639" width="9.140625" style="516" customWidth="1"/>
    <col min="15640" max="15872" width="9.140625" style="516"/>
    <col min="15873" max="15873" width="8.85546875" style="516" customWidth="1"/>
    <col min="15874" max="15874" width="60.28515625" style="516" customWidth="1"/>
    <col min="15875" max="15877" width="0" style="516" hidden="1" customWidth="1"/>
    <col min="15878" max="15878" width="11.5703125" style="516" customWidth="1"/>
    <col min="15879" max="15879" width="10.28515625" style="516" customWidth="1"/>
    <col min="15880" max="15880" width="10.42578125" style="516" customWidth="1"/>
    <col min="15881" max="15881" width="22.140625" style="516" customWidth="1"/>
    <col min="15882" max="15884" width="0" style="516" hidden="1" customWidth="1"/>
    <col min="15885" max="15895" width="9.140625" style="516" customWidth="1"/>
    <col min="15896" max="16128" width="9.140625" style="516"/>
    <col min="16129" max="16129" width="8.85546875" style="516" customWidth="1"/>
    <col min="16130" max="16130" width="60.28515625" style="516" customWidth="1"/>
    <col min="16131" max="16133" width="0" style="516" hidden="1" customWidth="1"/>
    <col min="16134" max="16134" width="11.5703125" style="516" customWidth="1"/>
    <col min="16135" max="16135" width="10.28515625" style="516" customWidth="1"/>
    <col min="16136" max="16136" width="10.42578125" style="516" customWidth="1"/>
    <col min="16137" max="16137" width="22.140625" style="516" customWidth="1"/>
    <col min="16138" max="16140" width="0" style="516" hidden="1" customWidth="1"/>
    <col min="16141" max="16151" width="9.140625" style="516" customWidth="1"/>
    <col min="16152" max="16384" width="9.140625" style="516"/>
  </cols>
  <sheetData>
    <row r="1" spans="9:9" ht="15.75" hidden="1" x14ac:dyDescent="0.25">
      <c r="I1" s="540" t="s">
        <v>801</v>
      </c>
    </row>
    <row r="2" spans="9:9" ht="15.75" hidden="1" x14ac:dyDescent="0.25">
      <c r="I2" s="540" t="s">
        <v>785</v>
      </c>
    </row>
    <row r="3" spans="9:9" ht="15.75" hidden="1" x14ac:dyDescent="0.25">
      <c r="I3" s="540" t="s">
        <v>442</v>
      </c>
    </row>
    <row r="4" spans="9:9" ht="15.75" hidden="1" x14ac:dyDescent="0.25">
      <c r="I4" s="540" t="s">
        <v>802</v>
      </c>
    </row>
    <row r="5" spans="9:9" ht="15.75" hidden="1" x14ac:dyDescent="0.25">
      <c r="I5" s="254" t="s">
        <v>803</v>
      </c>
    </row>
    <row r="6" spans="9:9" hidden="1" x14ac:dyDescent="0.2"/>
    <row r="7" spans="9:9" ht="15.75" hidden="1" x14ac:dyDescent="0.25">
      <c r="I7" s="380" t="s">
        <v>804</v>
      </c>
    </row>
    <row r="8" spans="9:9" ht="15.75" hidden="1" x14ac:dyDescent="0.25">
      <c r="I8" s="380" t="s">
        <v>443</v>
      </c>
    </row>
    <row r="9" spans="9:9" ht="15.75" hidden="1" x14ac:dyDescent="0.25">
      <c r="I9" s="380" t="s">
        <v>614</v>
      </c>
    </row>
    <row r="10" spans="9:9" ht="15.75" hidden="1" x14ac:dyDescent="0.25">
      <c r="I10" s="380" t="s">
        <v>441</v>
      </c>
    </row>
    <row r="11" spans="9:9" ht="15.75" hidden="1" x14ac:dyDescent="0.2">
      <c r="I11" s="482" t="s">
        <v>805</v>
      </c>
    </row>
    <row r="12" spans="9:9" hidden="1" x14ac:dyDescent="0.2">
      <c r="I12" s="541"/>
    </row>
    <row r="13" spans="9:9" ht="15.75" hidden="1" x14ac:dyDescent="0.2">
      <c r="I13" s="482" t="s">
        <v>439</v>
      </c>
    </row>
    <row r="14" spans="9:9" hidden="1" x14ac:dyDescent="0.2">
      <c r="I14" s="494"/>
    </row>
    <row r="15" spans="9:9" ht="15.75" hidden="1" x14ac:dyDescent="0.2">
      <c r="I15" s="482" t="s">
        <v>438</v>
      </c>
    </row>
    <row r="16" spans="9:9" ht="15.75" hidden="1" x14ac:dyDescent="0.2">
      <c r="I16" s="482"/>
    </row>
    <row r="17" spans="1:17" ht="15.75" x14ac:dyDescent="0.25">
      <c r="B17" s="1268" t="s">
        <v>888</v>
      </c>
      <c r="C17" s="1268"/>
      <c r="D17" s="1268"/>
      <c r="E17" s="1268"/>
      <c r="F17" s="1268"/>
      <c r="G17" s="1268"/>
      <c r="H17" s="1268"/>
      <c r="I17" s="1268"/>
      <c r="J17" s="1268"/>
      <c r="K17" s="1268"/>
      <c r="L17" s="1268"/>
      <c r="M17" s="1268"/>
      <c r="N17" s="543"/>
      <c r="O17" s="543"/>
      <c r="P17" s="543"/>
      <c r="Q17" s="543"/>
    </row>
    <row r="18" spans="1:17" ht="15.75" x14ac:dyDescent="0.25">
      <c r="B18" s="1268" t="s">
        <v>443</v>
      </c>
      <c r="C18" s="1268"/>
      <c r="D18" s="1268"/>
      <c r="E18" s="1268"/>
      <c r="F18" s="1268"/>
      <c r="G18" s="1268"/>
      <c r="H18" s="1268"/>
      <c r="I18" s="1268"/>
      <c r="J18" s="1268"/>
      <c r="K18" s="1268"/>
      <c r="L18" s="1268"/>
      <c r="M18" s="1268"/>
      <c r="O18" s="543"/>
      <c r="P18" s="543"/>
      <c r="Q18" s="543"/>
    </row>
    <row r="19" spans="1:17" ht="15.75" x14ac:dyDescent="0.25">
      <c r="B19" s="1268" t="s">
        <v>442</v>
      </c>
      <c r="C19" s="1268"/>
      <c r="D19" s="1268"/>
      <c r="E19" s="1268"/>
      <c r="F19" s="1268"/>
      <c r="G19" s="1268"/>
      <c r="H19" s="1268"/>
      <c r="I19" s="1268"/>
      <c r="J19" s="1268"/>
      <c r="K19" s="1268"/>
      <c r="L19" s="1268"/>
      <c r="M19" s="1268"/>
      <c r="N19" s="543"/>
      <c r="O19" s="543"/>
      <c r="P19" s="543"/>
      <c r="Q19" s="543"/>
    </row>
    <row r="20" spans="1:17" ht="15.75" x14ac:dyDescent="0.25">
      <c r="B20" s="1268" t="s">
        <v>441</v>
      </c>
      <c r="C20" s="1268"/>
      <c r="D20" s="1268"/>
      <c r="E20" s="1268"/>
      <c r="F20" s="1268"/>
      <c r="G20" s="1268"/>
      <c r="H20" s="1268"/>
      <c r="I20" s="1268"/>
      <c r="J20" s="1268"/>
      <c r="K20" s="1268"/>
      <c r="L20" s="1268"/>
      <c r="M20" s="1268"/>
      <c r="N20" s="543"/>
      <c r="O20" s="543"/>
      <c r="P20" s="543"/>
      <c r="Q20" s="543"/>
    </row>
    <row r="21" spans="1:17" ht="15.75" x14ac:dyDescent="0.2">
      <c r="B21" s="1269" t="s">
        <v>897</v>
      </c>
      <c r="C21" s="1269"/>
      <c r="D21" s="1269"/>
      <c r="E21" s="1269"/>
      <c r="F21" s="1269"/>
      <c r="G21" s="1269"/>
      <c r="H21" s="1269"/>
      <c r="I21" s="1269"/>
      <c r="J21" s="1269"/>
      <c r="K21" s="1269"/>
      <c r="L21" s="1269"/>
      <c r="M21" s="1269"/>
      <c r="N21" s="545"/>
      <c r="P21" s="546"/>
      <c r="Q21" s="546"/>
    </row>
    <row r="22" spans="1:17" ht="15.75" x14ac:dyDescent="0.25">
      <c r="L22" s="547"/>
      <c r="M22" s="379"/>
      <c r="N22" s="251"/>
      <c r="O22" s="251"/>
      <c r="P22" s="251"/>
      <c r="Q22" s="251"/>
    </row>
    <row r="23" spans="1:17" ht="15.75" hidden="1" x14ac:dyDescent="0.25">
      <c r="B23" s="1184" t="s">
        <v>439</v>
      </c>
      <c r="C23" s="1184"/>
      <c r="D23" s="1184"/>
      <c r="E23" s="1184"/>
      <c r="F23" s="1184"/>
      <c r="G23" s="1184"/>
      <c r="H23" s="1184"/>
      <c r="I23" s="1184"/>
      <c r="J23" s="1184"/>
      <c r="K23" s="1184"/>
      <c r="L23" s="1184"/>
      <c r="M23" s="1184"/>
      <c r="N23" s="251"/>
      <c r="O23" s="251"/>
      <c r="P23" s="251"/>
      <c r="Q23" s="251"/>
    </row>
    <row r="24" spans="1:17" ht="15.75" hidden="1" x14ac:dyDescent="0.25">
      <c r="E24" s="254"/>
      <c r="F24" s="254"/>
      <c r="G24" s="254"/>
      <c r="H24" s="254"/>
      <c r="I24" s="328"/>
      <c r="L24" s="547"/>
      <c r="M24" s="379"/>
      <c r="O24" s="251"/>
      <c r="P24" s="251"/>
    </row>
    <row r="25" spans="1:17" ht="15.75" hidden="1" x14ac:dyDescent="0.25">
      <c r="B25" s="1184" t="s">
        <v>843</v>
      </c>
      <c r="C25" s="1184"/>
      <c r="D25" s="1184"/>
      <c r="E25" s="1184"/>
      <c r="F25" s="1184"/>
      <c r="G25" s="1184"/>
      <c r="H25" s="1184"/>
      <c r="I25" s="1184"/>
      <c r="J25" s="1184"/>
      <c r="K25" s="1184"/>
      <c r="L25" s="1184"/>
      <c r="M25" s="1184"/>
      <c r="N25" s="251"/>
      <c r="O25" s="251"/>
      <c r="P25" s="251"/>
      <c r="Q25" s="251"/>
    </row>
    <row r="26" spans="1:17" ht="15.75" hidden="1" x14ac:dyDescent="0.25">
      <c r="B26" s="548"/>
      <c r="C26" s="549"/>
      <c r="D26" s="550"/>
      <c r="E26" s="550"/>
      <c r="F26" s="247"/>
      <c r="G26" s="247"/>
      <c r="H26" s="247"/>
      <c r="I26" s="326">
        <v>69983.100000000006</v>
      </c>
      <c r="J26" s="551" t="s">
        <v>437</v>
      </c>
      <c r="K26" s="552">
        <v>72195.899999999994</v>
      </c>
      <c r="L26" s="553">
        <v>73707.5</v>
      </c>
      <c r="M26" s="379"/>
      <c r="N26" s="251"/>
      <c r="O26" s="251"/>
      <c r="P26" s="251"/>
    </row>
    <row r="27" spans="1:17" hidden="1" x14ac:dyDescent="0.2">
      <c r="B27" s="548"/>
      <c r="C27" s="549"/>
      <c r="D27" s="550"/>
      <c r="E27" s="550"/>
      <c r="F27" s="247"/>
      <c r="G27" s="248" t="s">
        <v>435</v>
      </c>
      <c r="H27" s="247"/>
      <c r="I27" s="324" t="e">
        <f>I26-#REF!</f>
        <v>#REF!</v>
      </c>
      <c r="J27" s="551" t="s">
        <v>436</v>
      </c>
      <c r="K27" s="552">
        <v>1804.9</v>
      </c>
      <c r="L27" s="554">
        <v>3685.4</v>
      </c>
    </row>
    <row r="28" spans="1:17" ht="15.75" hidden="1" x14ac:dyDescent="0.2">
      <c r="B28" s="1291"/>
      <c r="C28" s="1291"/>
      <c r="D28" s="1291"/>
      <c r="E28" s="1291"/>
      <c r="F28" s="1291"/>
      <c r="G28" s="1291"/>
      <c r="H28" s="1291"/>
      <c r="I28" s="1291"/>
      <c r="J28" s="555" t="s">
        <v>435</v>
      </c>
      <c r="K28" s="556" t="e">
        <f>K26-K27-#REF!</f>
        <v>#REF!</v>
      </c>
      <c r="L28" s="557" t="e">
        <f>L26-L27-#REF!</f>
        <v>#REF!</v>
      </c>
    </row>
    <row r="29" spans="1:17" ht="15.6" hidden="1" customHeight="1" x14ac:dyDescent="0.25">
      <c r="A29" s="558"/>
      <c r="B29" s="559"/>
      <c r="C29" s="559"/>
      <c r="D29" s="559"/>
      <c r="E29" s="559"/>
      <c r="F29" s="559"/>
      <c r="G29" s="560"/>
      <c r="H29" s="559"/>
      <c r="I29" s="559"/>
      <c r="J29" s="559"/>
      <c r="K29" s="559"/>
      <c r="L29" s="559"/>
    </row>
    <row r="30" spans="1:17" ht="16.5" x14ac:dyDescent="0.25">
      <c r="B30" s="642"/>
    </row>
    <row r="31" spans="1:17" ht="15.75" x14ac:dyDescent="0.25">
      <c r="A31" s="1292" t="s">
        <v>863</v>
      </c>
      <c r="B31" s="1292"/>
      <c r="C31" s="1292"/>
      <c r="D31" s="1292"/>
      <c r="E31" s="1292"/>
      <c r="F31" s="1292"/>
      <c r="G31" s="1292"/>
      <c r="H31" s="1292"/>
      <c r="I31" s="1292"/>
      <c r="J31" s="1292"/>
    </row>
    <row r="32" spans="1:17" ht="15.75" x14ac:dyDescent="0.25">
      <c r="A32" s="1292" t="s">
        <v>864</v>
      </c>
      <c r="B32" s="1292"/>
      <c r="C32" s="1292"/>
      <c r="D32" s="1292"/>
      <c r="E32" s="1292"/>
      <c r="F32" s="1292"/>
      <c r="G32" s="1292"/>
      <c r="H32" s="1292"/>
      <c r="I32" s="1292"/>
      <c r="J32" s="1292"/>
    </row>
    <row r="33" spans="1:10" ht="15.75" x14ac:dyDescent="0.25">
      <c r="A33" s="1292" t="s">
        <v>842</v>
      </c>
      <c r="B33" s="1292"/>
      <c r="C33" s="1292"/>
      <c r="D33" s="1292"/>
      <c r="E33" s="1292"/>
      <c r="F33" s="1292"/>
      <c r="G33" s="1292"/>
      <c r="H33" s="1292"/>
      <c r="I33" s="1292"/>
      <c r="J33" s="1292"/>
    </row>
    <row r="34" spans="1:10" ht="15.75" hidden="1" x14ac:dyDescent="0.25">
      <c r="B34" s="561"/>
      <c r="C34" s="562"/>
      <c r="D34" s="563"/>
      <c r="E34" s="563"/>
      <c r="F34" s="234"/>
      <c r="G34" s="234"/>
      <c r="H34" s="234"/>
      <c r="I34" s="234"/>
      <c r="J34" s="318" t="s">
        <v>430</v>
      </c>
    </row>
    <row r="35" spans="1:10" ht="63.75" hidden="1" x14ac:dyDescent="0.2">
      <c r="B35" s="564" t="s">
        <v>315</v>
      </c>
      <c r="C35" s="565" t="s">
        <v>429</v>
      </c>
      <c r="D35" s="565" t="s">
        <v>428</v>
      </c>
      <c r="E35" s="565" t="s">
        <v>427</v>
      </c>
      <c r="F35" s="94" t="s">
        <v>314</v>
      </c>
      <c r="G35" s="94" t="s">
        <v>313</v>
      </c>
      <c r="H35" s="94"/>
      <c r="I35" s="94" t="s">
        <v>426</v>
      </c>
      <c r="J35" s="566" t="s">
        <v>312</v>
      </c>
    </row>
    <row r="36" spans="1:10" ht="15.75" hidden="1" x14ac:dyDescent="0.2">
      <c r="A36" s="570"/>
      <c r="B36" s="567" t="s">
        <v>425</v>
      </c>
      <c r="C36" s="568" t="s">
        <v>71</v>
      </c>
      <c r="D36" s="568" t="s">
        <v>71</v>
      </c>
      <c r="E36" s="568" t="s">
        <v>71</v>
      </c>
      <c r="F36" s="228" t="s">
        <v>71</v>
      </c>
      <c r="G36" s="228" t="s">
        <v>71</v>
      </c>
      <c r="H36" s="228"/>
      <c r="I36" s="228" t="s">
        <v>71</v>
      </c>
      <c r="J36" s="569">
        <f>J37+J80+J85+J99+J121+J160+J168+J182+J189</f>
        <v>69983.100000000006</v>
      </c>
    </row>
    <row r="37" spans="1:10" ht="14.25" hidden="1" x14ac:dyDescent="0.2">
      <c r="A37" s="570"/>
      <c r="B37" s="571" t="s">
        <v>424</v>
      </c>
      <c r="C37" s="502" t="s">
        <v>423</v>
      </c>
      <c r="D37" s="572" t="s">
        <v>69</v>
      </c>
      <c r="E37" s="572"/>
      <c r="F37" s="225"/>
      <c r="G37" s="225"/>
      <c r="H37" s="225"/>
      <c r="I37" s="225"/>
      <c r="J37" s="573">
        <f>J41+J46+J64+J71+J76</f>
        <v>16206.808000000001</v>
      </c>
    </row>
    <row r="38" spans="1:10" ht="25.5" hidden="1" x14ac:dyDescent="0.2">
      <c r="A38" s="570"/>
      <c r="B38" s="574" t="s">
        <v>422</v>
      </c>
      <c r="C38" s="575"/>
      <c r="D38" s="89" t="s">
        <v>69</v>
      </c>
      <c r="E38" s="89" t="s">
        <v>420</v>
      </c>
      <c r="F38" s="113"/>
      <c r="G38" s="118"/>
      <c r="H38" s="118"/>
      <c r="I38" s="89" t="s">
        <v>420</v>
      </c>
      <c r="J38" s="576"/>
    </row>
    <row r="39" spans="1:10" ht="38.25" hidden="1" x14ac:dyDescent="0.2">
      <c r="A39" s="570"/>
      <c r="B39" s="574" t="s">
        <v>126</v>
      </c>
      <c r="C39" s="575"/>
      <c r="D39" s="577" t="s">
        <v>69</v>
      </c>
      <c r="E39" s="577" t="s">
        <v>420</v>
      </c>
      <c r="F39" s="113">
        <v>9100000</v>
      </c>
      <c r="G39" s="118"/>
      <c r="H39" s="118"/>
      <c r="I39" s="89" t="s">
        <v>420</v>
      </c>
      <c r="J39" s="576"/>
    </row>
    <row r="40" spans="1:10" hidden="1" x14ac:dyDescent="0.2">
      <c r="A40" s="570"/>
      <c r="B40" s="578" t="s">
        <v>421</v>
      </c>
      <c r="C40" s="575"/>
      <c r="D40" s="579" t="s">
        <v>69</v>
      </c>
      <c r="E40" s="579" t="s">
        <v>420</v>
      </c>
      <c r="F40" s="112">
        <v>9100003</v>
      </c>
      <c r="G40" s="118"/>
      <c r="H40" s="118"/>
      <c r="I40" s="33" t="s">
        <v>420</v>
      </c>
      <c r="J40" s="576"/>
    </row>
    <row r="41" spans="1:10" ht="38.25" hidden="1" x14ac:dyDescent="0.2">
      <c r="A41" s="570"/>
      <c r="B41" s="574" t="s">
        <v>114</v>
      </c>
      <c r="C41" s="575"/>
      <c r="D41" s="89" t="s">
        <v>69</v>
      </c>
      <c r="E41" s="89" t="s">
        <v>112</v>
      </c>
      <c r="F41" s="112"/>
      <c r="G41" s="118"/>
      <c r="H41" s="118"/>
      <c r="I41" s="89" t="s">
        <v>112</v>
      </c>
      <c r="J41" s="580">
        <f>J42</f>
        <v>2155.7860000000001</v>
      </c>
    </row>
    <row r="42" spans="1:10" ht="38.25" hidden="1" x14ac:dyDescent="0.2">
      <c r="A42" s="570"/>
      <c r="B42" s="215" t="s">
        <v>126</v>
      </c>
      <c r="C42" s="575"/>
      <c r="D42" s="577" t="s">
        <v>69</v>
      </c>
      <c r="E42" s="89" t="s">
        <v>112</v>
      </c>
      <c r="F42" s="113">
        <v>9100000</v>
      </c>
      <c r="G42" s="118"/>
      <c r="H42" s="118"/>
      <c r="I42" s="89" t="s">
        <v>112</v>
      </c>
      <c r="J42" s="580">
        <f>J43</f>
        <v>2155.7860000000001</v>
      </c>
    </row>
    <row r="43" spans="1:10" hidden="1" x14ac:dyDescent="0.2">
      <c r="A43" s="570"/>
      <c r="B43" s="170" t="s">
        <v>153</v>
      </c>
      <c r="C43" s="575"/>
      <c r="D43" s="579" t="s">
        <v>69</v>
      </c>
      <c r="E43" s="33" t="s">
        <v>112</v>
      </c>
      <c r="F43" s="113">
        <v>9100004</v>
      </c>
      <c r="G43" s="118"/>
      <c r="H43" s="118"/>
      <c r="I43" s="33" t="s">
        <v>112</v>
      </c>
      <c r="J43" s="580">
        <f>J44+J45</f>
        <v>2155.7860000000001</v>
      </c>
    </row>
    <row r="44" spans="1:10" hidden="1" x14ac:dyDescent="0.2">
      <c r="A44" s="570"/>
      <c r="B44" s="581" t="s">
        <v>403</v>
      </c>
      <c r="C44" s="575"/>
      <c r="D44" s="579" t="s">
        <v>69</v>
      </c>
      <c r="E44" s="33" t="s">
        <v>112</v>
      </c>
      <c r="F44" s="112">
        <v>9100004</v>
      </c>
      <c r="G44" s="119">
        <v>120</v>
      </c>
      <c r="H44" s="119"/>
      <c r="I44" s="33" t="s">
        <v>112</v>
      </c>
      <c r="J44" s="582">
        <v>1300.211</v>
      </c>
    </row>
    <row r="45" spans="1:10" hidden="1" x14ac:dyDescent="0.2">
      <c r="A45" s="570"/>
      <c r="B45" s="581" t="s">
        <v>16</v>
      </c>
      <c r="C45" s="575"/>
      <c r="D45" s="579" t="s">
        <v>69</v>
      </c>
      <c r="E45" s="33" t="s">
        <v>112</v>
      </c>
      <c r="F45" s="112">
        <v>9100004</v>
      </c>
      <c r="G45" s="119">
        <v>240</v>
      </c>
      <c r="H45" s="119"/>
      <c r="I45" s="33" t="s">
        <v>112</v>
      </c>
      <c r="J45" s="583">
        <v>855.57500000000005</v>
      </c>
    </row>
    <row r="46" spans="1:10" ht="38.25" hidden="1" x14ac:dyDescent="0.2">
      <c r="B46" s="584" t="s">
        <v>105</v>
      </c>
      <c r="C46" s="508" t="s">
        <v>106</v>
      </c>
      <c r="D46" s="585" t="s">
        <v>69</v>
      </c>
      <c r="E46" s="585" t="s">
        <v>103</v>
      </c>
      <c r="F46" s="94" t="s">
        <v>71</v>
      </c>
      <c r="G46" s="94" t="s">
        <v>71</v>
      </c>
      <c r="H46" s="94"/>
      <c r="I46" s="94" t="s">
        <v>103</v>
      </c>
      <c r="J46" s="586">
        <f>J47</f>
        <v>11843.717000000001</v>
      </c>
    </row>
    <row r="47" spans="1:10" ht="38.25" hidden="1" x14ac:dyDescent="0.2">
      <c r="B47" s="584" t="s">
        <v>126</v>
      </c>
      <c r="C47" s="585" t="s">
        <v>106</v>
      </c>
      <c r="D47" s="585" t="s">
        <v>69</v>
      </c>
      <c r="E47" s="585" t="s">
        <v>103</v>
      </c>
      <c r="F47" s="94">
        <v>9100000</v>
      </c>
      <c r="G47" s="94" t="s">
        <v>71</v>
      </c>
      <c r="H47" s="94"/>
      <c r="I47" s="94" t="s">
        <v>103</v>
      </c>
      <c r="J47" s="586">
        <f>J48+J51+J53+J55+J58+J61</f>
        <v>11843.717000000001</v>
      </c>
    </row>
    <row r="48" spans="1:10" hidden="1" x14ac:dyDescent="0.2">
      <c r="B48" s="587" t="s">
        <v>153</v>
      </c>
      <c r="C48" s="508" t="s">
        <v>106</v>
      </c>
      <c r="D48" s="508" t="s">
        <v>69</v>
      </c>
      <c r="E48" s="508" t="s">
        <v>103</v>
      </c>
      <c r="F48" s="94">
        <v>9100004</v>
      </c>
      <c r="G48" s="88" t="s">
        <v>71</v>
      </c>
      <c r="H48" s="88"/>
      <c r="I48" s="88" t="s">
        <v>103</v>
      </c>
      <c r="J48" s="588">
        <f>J49+J50</f>
        <v>9577.5059999999994</v>
      </c>
    </row>
    <row r="49" spans="2:10" hidden="1" x14ac:dyDescent="0.2">
      <c r="B49" s="581" t="s">
        <v>403</v>
      </c>
      <c r="C49" s="508"/>
      <c r="D49" s="508" t="s">
        <v>69</v>
      </c>
      <c r="E49" s="508" t="s">
        <v>103</v>
      </c>
      <c r="F49" s="88">
        <v>9100004</v>
      </c>
      <c r="G49" s="88">
        <v>120</v>
      </c>
      <c r="H49" s="88"/>
      <c r="I49" s="88" t="s">
        <v>103</v>
      </c>
      <c r="J49" s="589">
        <v>7361.933</v>
      </c>
    </row>
    <row r="50" spans="2:10" hidden="1" x14ac:dyDescent="0.2">
      <c r="B50" s="581" t="s">
        <v>16</v>
      </c>
      <c r="C50" s="508"/>
      <c r="D50" s="508" t="s">
        <v>69</v>
      </c>
      <c r="E50" s="508" t="s">
        <v>103</v>
      </c>
      <c r="F50" s="88">
        <v>9100004</v>
      </c>
      <c r="G50" s="88">
        <v>240</v>
      </c>
      <c r="H50" s="88"/>
      <c r="I50" s="88" t="s">
        <v>103</v>
      </c>
      <c r="J50" s="589">
        <v>2215.5729999999999</v>
      </c>
    </row>
    <row r="51" spans="2:10" ht="38.25" hidden="1" x14ac:dyDescent="0.2">
      <c r="B51" s="587" t="s">
        <v>419</v>
      </c>
      <c r="C51" s="508" t="s">
        <v>106</v>
      </c>
      <c r="D51" s="508" t="s">
        <v>69</v>
      </c>
      <c r="E51" s="508" t="s">
        <v>103</v>
      </c>
      <c r="F51" s="34" t="s">
        <v>418</v>
      </c>
      <c r="G51" s="9"/>
      <c r="H51" s="9"/>
      <c r="I51" s="88" t="s">
        <v>103</v>
      </c>
      <c r="J51" s="582">
        <f>J52</f>
        <v>1154.6110000000001</v>
      </c>
    </row>
    <row r="52" spans="2:10" hidden="1" x14ac:dyDescent="0.2">
      <c r="B52" s="581" t="s">
        <v>403</v>
      </c>
      <c r="C52" s="508"/>
      <c r="D52" s="508" t="s">
        <v>69</v>
      </c>
      <c r="E52" s="508" t="s">
        <v>103</v>
      </c>
      <c r="F52" s="9" t="s">
        <v>418</v>
      </c>
      <c r="G52" s="88">
        <v>120</v>
      </c>
      <c r="H52" s="88"/>
      <c r="I52" s="88" t="s">
        <v>103</v>
      </c>
      <c r="J52" s="582">
        <v>1154.6110000000001</v>
      </c>
    </row>
    <row r="53" spans="2:10" ht="38.25" hidden="1" x14ac:dyDescent="0.2">
      <c r="B53" s="590" t="s">
        <v>417</v>
      </c>
      <c r="C53" s="508"/>
      <c r="D53" s="508" t="s">
        <v>69</v>
      </c>
      <c r="E53" s="508" t="s">
        <v>103</v>
      </c>
      <c r="F53" s="34" t="s">
        <v>141</v>
      </c>
      <c r="G53" s="9"/>
      <c r="H53" s="9"/>
      <c r="I53" s="88" t="s">
        <v>103</v>
      </c>
      <c r="J53" s="591">
        <f>J54</f>
        <v>171.8</v>
      </c>
    </row>
    <row r="54" spans="2:10" hidden="1" x14ac:dyDescent="0.2">
      <c r="B54" s="581" t="s">
        <v>142</v>
      </c>
      <c r="C54" s="508"/>
      <c r="D54" s="508" t="s">
        <v>69</v>
      </c>
      <c r="E54" s="508" t="s">
        <v>103</v>
      </c>
      <c r="F54" s="9" t="s">
        <v>141</v>
      </c>
      <c r="G54" s="9" t="s">
        <v>140</v>
      </c>
      <c r="H54" s="9"/>
      <c r="I54" s="88" t="s">
        <v>103</v>
      </c>
      <c r="J54" s="592">
        <v>171.8</v>
      </c>
    </row>
    <row r="55" spans="2:10" ht="38.25" hidden="1" x14ac:dyDescent="0.2">
      <c r="B55" s="593" t="s">
        <v>416</v>
      </c>
      <c r="C55" s="508"/>
      <c r="D55" s="513" t="s">
        <v>69</v>
      </c>
      <c r="E55" s="513" t="s">
        <v>103</v>
      </c>
      <c r="F55" s="34" t="s">
        <v>136</v>
      </c>
      <c r="G55" s="9"/>
      <c r="H55" s="9"/>
      <c r="I55" s="9" t="s">
        <v>103</v>
      </c>
      <c r="J55" s="591">
        <f>J57</f>
        <v>263</v>
      </c>
    </row>
    <row r="56" spans="2:10" ht="38.25" hidden="1" x14ac:dyDescent="0.2">
      <c r="B56" s="594" t="s">
        <v>138</v>
      </c>
      <c r="C56" s="513"/>
      <c r="D56" s="513" t="s">
        <v>69</v>
      </c>
      <c r="E56" s="513" t="s">
        <v>103</v>
      </c>
      <c r="F56" s="9" t="s">
        <v>137</v>
      </c>
      <c r="G56" s="9"/>
      <c r="H56" s="9"/>
      <c r="I56" s="9" t="s">
        <v>103</v>
      </c>
      <c r="J56" s="583"/>
    </row>
    <row r="57" spans="2:10" hidden="1" x14ac:dyDescent="0.2">
      <c r="B57" s="581" t="s">
        <v>123</v>
      </c>
      <c r="C57" s="513"/>
      <c r="D57" s="513" t="s">
        <v>69</v>
      </c>
      <c r="E57" s="513" t="s">
        <v>103</v>
      </c>
      <c r="F57" s="9" t="s">
        <v>136</v>
      </c>
      <c r="G57" s="9" t="s">
        <v>120</v>
      </c>
      <c r="H57" s="9"/>
      <c r="I57" s="9" t="s">
        <v>103</v>
      </c>
      <c r="J57" s="583">
        <v>263</v>
      </c>
    </row>
    <row r="58" spans="2:10" ht="63.75" hidden="1" x14ac:dyDescent="0.2">
      <c r="B58" s="595" t="s">
        <v>415</v>
      </c>
      <c r="C58" s="513"/>
      <c r="D58" s="513" t="s">
        <v>69</v>
      </c>
      <c r="E58" s="513" t="s">
        <v>103</v>
      </c>
      <c r="F58" s="34" t="s">
        <v>132</v>
      </c>
      <c r="G58" s="9"/>
      <c r="H58" s="9"/>
      <c r="I58" s="9" t="s">
        <v>103</v>
      </c>
      <c r="J58" s="576">
        <f>J59</f>
        <v>130.1</v>
      </c>
    </row>
    <row r="59" spans="2:10" hidden="1" x14ac:dyDescent="0.2">
      <c r="B59" s="581" t="s">
        <v>123</v>
      </c>
      <c r="C59" s="513"/>
      <c r="D59" s="513" t="s">
        <v>69</v>
      </c>
      <c r="E59" s="513" t="s">
        <v>103</v>
      </c>
      <c r="F59" s="9" t="s">
        <v>132</v>
      </c>
      <c r="G59" s="9" t="s">
        <v>120</v>
      </c>
      <c r="H59" s="9"/>
      <c r="I59" s="9" t="s">
        <v>103</v>
      </c>
      <c r="J59" s="583">
        <v>130.1</v>
      </c>
    </row>
    <row r="60" spans="2:10" ht="63.75" hidden="1" x14ac:dyDescent="0.2">
      <c r="B60" s="596" t="s">
        <v>134</v>
      </c>
      <c r="C60" s="508"/>
      <c r="D60" s="508" t="s">
        <v>69</v>
      </c>
      <c r="E60" s="508" t="s">
        <v>103</v>
      </c>
      <c r="F60" s="9" t="s">
        <v>133</v>
      </c>
      <c r="G60" s="9"/>
      <c r="H60" s="9"/>
      <c r="I60" s="88" t="s">
        <v>103</v>
      </c>
      <c r="J60" s="583"/>
    </row>
    <row r="61" spans="2:10" ht="51" hidden="1" x14ac:dyDescent="0.2">
      <c r="B61" s="597" t="s">
        <v>414</v>
      </c>
      <c r="C61" s="508"/>
      <c r="D61" s="508" t="s">
        <v>69</v>
      </c>
      <c r="E61" s="508" t="s">
        <v>103</v>
      </c>
      <c r="F61" s="34" t="s">
        <v>413</v>
      </c>
      <c r="G61" s="9"/>
      <c r="H61" s="9"/>
      <c r="I61" s="88" t="s">
        <v>103</v>
      </c>
      <c r="J61" s="576">
        <f>J62+J63</f>
        <v>546.70000000000005</v>
      </c>
    </row>
    <row r="62" spans="2:10" hidden="1" x14ac:dyDescent="0.2">
      <c r="B62" s="598" t="s">
        <v>403</v>
      </c>
      <c r="C62" s="508"/>
      <c r="D62" s="508" t="s">
        <v>69</v>
      </c>
      <c r="E62" s="508" t="s">
        <v>103</v>
      </c>
      <c r="F62" s="9" t="s">
        <v>413</v>
      </c>
      <c r="G62" s="9" t="s">
        <v>5</v>
      </c>
      <c r="H62" s="9"/>
      <c r="I62" s="88" t="s">
        <v>103</v>
      </c>
      <c r="J62" s="583">
        <f>546.7-45.2</f>
        <v>501.50000000000006</v>
      </c>
    </row>
    <row r="63" spans="2:10" hidden="1" x14ac:dyDescent="0.2">
      <c r="B63" s="581" t="s">
        <v>16</v>
      </c>
      <c r="C63" s="508"/>
      <c r="D63" s="508"/>
      <c r="E63" s="508"/>
      <c r="F63" s="9"/>
      <c r="G63" s="9" t="s">
        <v>1</v>
      </c>
      <c r="H63" s="9"/>
      <c r="I63" s="88"/>
      <c r="J63" s="583">
        <v>45.2</v>
      </c>
    </row>
    <row r="64" spans="2:10" ht="25.5" hidden="1" x14ac:dyDescent="0.2">
      <c r="B64" s="584" t="s">
        <v>122</v>
      </c>
      <c r="C64" s="513"/>
      <c r="D64" s="585" t="s">
        <v>69</v>
      </c>
      <c r="E64" s="599" t="s">
        <v>119</v>
      </c>
      <c r="F64" s="94" t="s">
        <v>71</v>
      </c>
      <c r="G64" s="94" t="s">
        <v>71</v>
      </c>
      <c r="H64" s="94"/>
      <c r="I64" s="34" t="s">
        <v>119</v>
      </c>
      <c r="J64" s="591">
        <f>J65</f>
        <v>99.305000000000007</v>
      </c>
    </row>
    <row r="65" spans="1:10" ht="38.25" hidden="1" x14ac:dyDescent="0.2">
      <c r="B65" s="584" t="s">
        <v>126</v>
      </c>
      <c r="C65" s="513"/>
      <c r="D65" s="585" t="s">
        <v>69</v>
      </c>
      <c r="E65" s="585" t="s">
        <v>119</v>
      </c>
      <c r="F65" s="34" t="s">
        <v>125</v>
      </c>
      <c r="G65" s="79"/>
      <c r="H65" s="79"/>
      <c r="I65" s="94" t="s">
        <v>119</v>
      </c>
      <c r="J65" s="591">
        <f>J66</f>
        <v>99.305000000000007</v>
      </c>
    </row>
    <row r="66" spans="1:10" ht="38.25" hidden="1" x14ac:dyDescent="0.2">
      <c r="B66" s="593" t="s">
        <v>131</v>
      </c>
      <c r="C66" s="513"/>
      <c r="D66" s="508" t="s">
        <v>69</v>
      </c>
      <c r="E66" s="508" t="s">
        <v>119</v>
      </c>
      <c r="F66" s="9" t="s">
        <v>121</v>
      </c>
      <c r="G66" s="9"/>
      <c r="H66" s="9"/>
      <c r="I66" s="88" t="s">
        <v>119</v>
      </c>
      <c r="J66" s="583">
        <f>J67</f>
        <v>99.305000000000007</v>
      </c>
    </row>
    <row r="67" spans="1:10" hidden="1" x14ac:dyDescent="0.2">
      <c r="B67" s="581" t="s">
        <v>123</v>
      </c>
      <c r="C67" s="513"/>
      <c r="D67" s="508" t="s">
        <v>69</v>
      </c>
      <c r="E67" s="508" t="s">
        <v>119</v>
      </c>
      <c r="F67" s="9" t="s">
        <v>121</v>
      </c>
      <c r="G67" s="9" t="s">
        <v>120</v>
      </c>
      <c r="H67" s="9"/>
      <c r="I67" s="88" t="s">
        <v>119</v>
      </c>
      <c r="J67" s="583">
        <v>99.305000000000007</v>
      </c>
    </row>
    <row r="68" spans="1:10" ht="15" hidden="1" x14ac:dyDescent="0.2">
      <c r="B68" s="600" t="s">
        <v>412</v>
      </c>
      <c r="C68" s="601"/>
      <c r="D68" s="602" t="s">
        <v>69</v>
      </c>
      <c r="E68" s="603" t="s">
        <v>409</v>
      </c>
      <c r="F68" s="9"/>
      <c r="G68" s="9"/>
      <c r="H68" s="9"/>
      <c r="I68" s="202" t="s">
        <v>409</v>
      </c>
      <c r="J68" s="583"/>
    </row>
    <row r="69" spans="1:10" ht="38.25" hidden="1" x14ac:dyDescent="0.2">
      <c r="B69" s="584" t="s">
        <v>25</v>
      </c>
      <c r="C69" s="513"/>
      <c r="D69" s="585" t="s">
        <v>69</v>
      </c>
      <c r="E69" s="599" t="s">
        <v>409</v>
      </c>
      <c r="F69" s="34" t="s">
        <v>24</v>
      </c>
      <c r="G69" s="9"/>
      <c r="H69" s="9"/>
      <c r="I69" s="34" t="s">
        <v>409</v>
      </c>
      <c r="J69" s="583"/>
    </row>
    <row r="70" spans="1:10" ht="25.5" hidden="1" x14ac:dyDescent="0.2">
      <c r="B70" s="604" t="s">
        <v>411</v>
      </c>
      <c r="C70" s="601"/>
      <c r="D70" s="508" t="s">
        <v>69</v>
      </c>
      <c r="E70" s="513" t="s">
        <v>409</v>
      </c>
      <c r="F70" s="9" t="s">
        <v>410</v>
      </c>
      <c r="G70" s="9"/>
      <c r="H70" s="9"/>
      <c r="I70" s="9" t="s">
        <v>409</v>
      </c>
      <c r="J70" s="583"/>
    </row>
    <row r="71" spans="1:10" hidden="1" x14ac:dyDescent="0.2">
      <c r="B71" s="584" t="s">
        <v>68</v>
      </c>
      <c r="C71" s="513"/>
      <c r="D71" s="585" t="s">
        <v>69</v>
      </c>
      <c r="E71" s="599" t="s">
        <v>66</v>
      </c>
      <c r="F71" s="94" t="s">
        <v>71</v>
      </c>
      <c r="G71" s="94" t="s">
        <v>71</v>
      </c>
      <c r="H71" s="94"/>
      <c r="I71" s="34" t="s">
        <v>66</v>
      </c>
      <c r="J71" s="586">
        <f>J72</f>
        <v>2000</v>
      </c>
    </row>
    <row r="72" spans="1:10" ht="38.25" hidden="1" x14ac:dyDescent="0.2">
      <c r="A72" s="570"/>
      <c r="B72" s="584" t="s">
        <v>25</v>
      </c>
      <c r="C72" s="513"/>
      <c r="D72" s="585" t="s">
        <v>69</v>
      </c>
      <c r="E72" s="599" t="s">
        <v>66</v>
      </c>
      <c r="F72" s="94">
        <v>9900000</v>
      </c>
      <c r="G72" s="94"/>
      <c r="H72" s="94"/>
      <c r="I72" s="34" t="s">
        <v>66</v>
      </c>
      <c r="J72" s="589">
        <f>J73</f>
        <v>2000</v>
      </c>
    </row>
    <row r="73" spans="1:10" ht="38.25" hidden="1" x14ac:dyDescent="0.2">
      <c r="B73" s="587" t="s">
        <v>72</v>
      </c>
      <c r="C73" s="513"/>
      <c r="D73" s="508" t="s">
        <v>69</v>
      </c>
      <c r="E73" s="513" t="s">
        <v>66</v>
      </c>
      <c r="F73" s="9" t="s">
        <v>408</v>
      </c>
      <c r="G73" s="88" t="s">
        <v>71</v>
      </c>
      <c r="H73" s="88"/>
      <c r="I73" s="9" t="s">
        <v>66</v>
      </c>
      <c r="J73" s="589">
        <f>J74</f>
        <v>2000</v>
      </c>
    </row>
    <row r="74" spans="1:10" hidden="1" x14ac:dyDescent="0.2">
      <c r="B74" s="581" t="s">
        <v>70</v>
      </c>
      <c r="C74" s="513"/>
      <c r="D74" s="508" t="s">
        <v>69</v>
      </c>
      <c r="E74" s="513" t="s">
        <v>66</v>
      </c>
      <c r="F74" s="9" t="s">
        <v>408</v>
      </c>
      <c r="G74" s="88">
        <v>870</v>
      </c>
      <c r="H74" s="88"/>
      <c r="I74" s="9" t="s">
        <v>66</v>
      </c>
      <c r="J74" s="589">
        <v>2000</v>
      </c>
    </row>
    <row r="75" spans="1:10" hidden="1" x14ac:dyDescent="0.2">
      <c r="B75" s="584" t="s">
        <v>93</v>
      </c>
      <c r="C75" s="508"/>
      <c r="D75" s="585" t="s">
        <v>69</v>
      </c>
      <c r="E75" s="599" t="s">
        <v>90</v>
      </c>
      <c r="F75" s="34"/>
      <c r="G75" s="94"/>
      <c r="H75" s="94"/>
      <c r="I75" s="34" t="s">
        <v>90</v>
      </c>
      <c r="J75" s="576">
        <f>J76</f>
        <v>108</v>
      </c>
    </row>
    <row r="76" spans="1:10" ht="25.5" hidden="1" x14ac:dyDescent="0.2">
      <c r="B76" s="584" t="s">
        <v>102</v>
      </c>
      <c r="C76" s="599"/>
      <c r="D76" s="599" t="s">
        <v>69</v>
      </c>
      <c r="E76" s="599" t="s">
        <v>90</v>
      </c>
      <c r="F76" s="34" t="s">
        <v>407</v>
      </c>
      <c r="G76" s="34"/>
      <c r="H76" s="34"/>
      <c r="I76" s="34" t="s">
        <v>90</v>
      </c>
      <c r="J76" s="591">
        <f>J77</f>
        <v>108</v>
      </c>
    </row>
    <row r="77" spans="1:10" hidden="1" x14ac:dyDescent="0.2">
      <c r="B77" s="605" t="s">
        <v>406</v>
      </c>
      <c r="C77" s="599"/>
      <c r="D77" s="513" t="s">
        <v>69</v>
      </c>
      <c r="E77" s="513" t="s">
        <v>90</v>
      </c>
      <c r="F77" s="9" t="s">
        <v>96</v>
      </c>
      <c r="G77" s="34"/>
      <c r="H77" s="34"/>
      <c r="I77" s="9" t="s">
        <v>90</v>
      </c>
      <c r="J77" s="592">
        <f>J78+J79</f>
        <v>108</v>
      </c>
    </row>
    <row r="78" spans="1:10" hidden="1" x14ac:dyDescent="0.2">
      <c r="B78" s="581" t="s">
        <v>16</v>
      </c>
      <c r="C78" s="599"/>
      <c r="D78" s="513" t="s">
        <v>69</v>
      </c>
      <c r="E78" s="513" t="s">
        <v>90</v>
      </c>
      <c r="F78" s="9" t="s">
        <v>96</v>
      </c>
      <c r="G78" s="9" t="s">
        <v>1</v>
      </c>
      <c r="H78" s="9"/>
      <c r="I78" s="9" t="s">
        <v>90</v>
      </c>
      <c r="J78" s="592">
        <v>105</v>
      </c>
    </row>
    <row r="79" spans="1:10" hidden="1" x14ac:dyDescent="0.2">
      <c r="B79" s="581" t="s">
        <v>94</v>
      </c>
      <c r="C79" s="599"/>
      <c r="D79" s="513" t="s">
        <v>69</v>
      </c>
      <c r="E79" s="513" t="s">
        <v>90</v>
      </c>
      <c r="F79" s="9" t="s">
        <v>96</v>
      </c>
      <c r="G79" s="9" t="s">
        <v>91</v>
      </c>
      <c r="H79" s="9"/>
      <c r="I79" s="9" t="s">
        <v>90</v>
      </c>
      <c r="J79" s="592">
        <v>3</v>
      </c>
    </row>
    <row r="80" spans="1:10" ht="14.25" hidden="1" x14ac:dyDescent="0.2">
      <c r="B80" s="606" t="s">
        <v>405</v>
      </c>
      <c r="C80" s="607"/>
      <c r="D80" s="607" t="s">
        <v>402</v>
      </c>
      <c r="E80" s="607"/>
      <c r="F80" s="202"/>
      <c r="G80" s="202"/>
      <c r="H80" s="202"/>
      <c r="I80" s="202"/>
      <c r="J80" s="608">
        <f>J81</f>
        <v>605.88300000000004</v>
      </c>
    </row>
    <row r="81" spans="2:10" hidden="1" x14ac:dyDescent="0.2">
      <c r="B81" s="584" t="s">
        <v>6</v>
      </c>
      <c r="C81" s="599"/>
      <c r="D81" s="599" t="s">
        <v>402</v>
      </c>
      <c r="E81" s="599" t="s">
        <v>0</v>
      </c>
      <c r="F81" s="34"/>
      <c r="G81" s="34"/>
      <c r="H81" s="34"/>
      <c r="I81" s="34" t="s">
        <v>0</v>
      </c>
      <c r="J81" s="592">
        <f>J82</f>
        <v>605.88300000000004</v>
      </c>
    </row>
    <row r="82" spans="2:10" ht="25.5" hidden="1" x14ac:dyDescent="0.2">
      <c r="B82" s="593" t="s">
        <v>404</v>
      </c>
      <c r="C82" s="513"/>
      <c r="D82" s="513" t="s">
        <v>402</v>
      </c>
      <c r="E82" s="513" t="s">
        <v>0</v>
      </c>
      <c r="F82" s="10" t="s">
        <v>401</v>
      </c>
      <c r="G82" s="9"/>
      <c r="H82" s="9"/>
      <c r="I82" s="9" t="s">
        <v>0</v>
      </c>
      <c r="J82" s="592">
        <f>J83+J84</f>
        <v>605.88300000000004</v>
      </c>
    </row>
    <row r="83" spans="2:10" hidden="1" x14ac:dyDescent="0.2">
      <c r="B83" s="598" t="s">
        <v>403</v>
      </c>
      <c r="C83" s="513"/>
      <c r="D83" s="513" t="s">
        <v>402</v>
      </c>
      <c r="E83" s="513" t="s">
        <v>0</v>
      </c>
      <c r="F83" s="10" t="s">
        <v>401</v>
      </c>
      <c r="G83" s="9" t="s">
        <v>5</v>
      </c>
      <c r="H83" s="9"/>
      <c r="I83" s="9" t="s">
        <v>0</v>
      </c>
      <c r="J83" s="592">
        <v>555.32000000000005</v>
      </c>
    </row>
    <row r="84" spans="2:10" hidden="1" x14ac:dyDescent="0.2">
      <c r="B84" s="581" t="s">
        <v>16</v>
      </c>
      <c r="C84" s="513"/>
      <c r="D84" s="513" t="s">
        <v>402</v>
      </c>
      <c r="E84" s="513" t="s">
        <v>0</v>
      </c>
      <c r="F84" s="10" t="s">
        <v>401</v>
      </c>
      <c r="G84" s="9" t="s">
        <v>1</v>
      </c>
      <c r="H84" s="9"/>
      <c r="I84" s="9" t="s">
        <v>0</v>
      </c>
      <c r="J84" s="592">
        <v>50.563000000000002</v>
      </c>
    </row>
    <row r="85" spans="2:10" ht="28.5" hidden="1" x14ac:dyDescent="0.2">
      <c r="B85" s="571" t="s">
        <v>400</v>
      </c>
      <c r="C85" s="502"/>
      <c r="D85" s="502" t="s">
        <v>168</v>
      </c>
      <c r="E85" s="502"/>
      <c r="F85" s="193"/>
      <c r="G85" s="193"/>
      <c r="H85" s="193"/>
      <c r="I85" s="193"/>
      <c r="J85" s="609">
        <f>J86</f>
        <v>1397</v>
      </c>
    </row>
    <row r="86" spans="2:10" ht="25.5" hidden="1" x14ac:dyDescent="0.2">
      <c r="B86" s="584" t="s">
        <v>218</v>
      </c>
      <c r="C86" s="513"/>
      <c r="D86" s="599" t="s">
        <v>168</v>
      </c>
      <c r="E86" s="599" t="s">
        <v>166</v>
      </c>
      <c r="F86" s="9"/>
      <c r="G86" s="9"/>
      <c r="H86" s="9"/>
      <c r="I86" s="34" t="s">
        <v>166</v>
      </c>
      <c r="J86" s="589">
        <f>J87</f>
        <v>1397</v>
      </c>
    </row>
    <row r="87" spans="2:10" ht="38.25" hidden="1" x14ac:dyDescent="0.2">
      <c r="B87" s="584" t="s">
        <v>399</v>
      </c>
      <c r="C87" s="599"/>
      <c r="D87" s="599" t="s">
        <v>168</v>
      </c>
      <c r="E87" s="599" t="s">
        <v>166</v>
      </c>
      <c r="F87" s="34" t="s">
        <v>398</v>
      </c>
      <c r="G87" s="131"/>
      <c r="H87" s="131"/>
      <c r="I87" s="34" t="s">
        <v>166</v>
      </c>
      <c r="J87" s="51">
        <f>J88+J93</f>
        <v>1397</v>
      </c>
    </row>
    <row r="88" spans="2:10" ht="63.75" hidden="1" x14ac:dyDescent="0.2">
      <c r="B88" s="610" t="s">
        <v>236</v>
      </c>
      <c r="C88" s="513"/>
      <c r="D88" s="513" t="s">
        <v>168</v>
      </c>
      <c r="E88" s="513" t="s">
        <v>166</v>
      </c>
      <c r="F88" s="34" t="s">
        <v>397</v>
      </c>
      <c r="G88" s="88"/>
      <c r="H88" s="88"/>
      <c r="I88" s="9" t="s">
        <v>166</v>
      </c>
      <c r="J88" s="592">
        <f>J89+J91</f>
        <v>711</v>
      </c>
    </row>
    <row r="89" spans="2:10" ht="63.75" hidden="1" x14ac:dyDescent="0.2">
      <c r="B89" s="587" t="s">
        <v>396</v>
      </c>
      <c r="C89" s="513"/>
      <c r="D89" s="513" t="s">
        <v>168</v>
      </c>
      <c r="E89" s="513" t="s">
        <v>166</v>
      </c>
      <c r="F89" s="34" t="s">
        <v>393</v>
      </c>
      <c r="G89" s="88"/>
      <c r="H89" s="88"/>
      <c r="I89" s="9" t="s">
        <v>166</v>
      </c>
      <c r="J89" s="592">
        <f>J90</f>
        <v>426</v>
      </c>
    </row>
    <row r="90" spans="2:10" hidden="1" x14ac:dyDescent="0.2">
      <c r="B90" s="581" t="s">
        <v>16</v>
      </c>
      <c r="C90" s="513"/>
      <c r="D90" s="513" t="s">
        <v>168</v>
      </c>
      <c r="E90" s="513" t="s">
        <v>166</v>
      </c>
      <c r="F90" s="9" t="s">
        <v>393</v>
      </c>
      <c r="G90" s="88">
        <v>240</v>
      </c>
      <c r="H90" s="88"/>
      <c r="I90" s="9" t="s">
        <v>166</v>
      </c>
      <c r="J90" s="592">
        <v>426</v>
      </c>
    </row>
    <row r="91" spans="2:10" ht="63.75" hidden="1" x14ac:dyDescent="0.2">
      <c r="B91" s="587" t="s">
        <v>395</v>
      </c>
      <c r="C91" s="513"/>
      <c r="D91" s="513" t="s">
        <v>168</v>
      </c>
      <c r="E91" s="513" t="s">
        <v>166</v>
      </c>
      <c r="F91" s="34" t="s">
        <v>394</v>
      </c>
      <c r="G91" s="88"/>
      <c r="H91" s="88"/>
      <c r="I91" s="9" t="s">
        <v>166</v>
      </c>
      <c r="J91" s="592">
        <f>J92</f>
        <v>285</v>
      </c>
    </row>
    <row r="92" spans="2:10" hidden="1" x14ac:dyDescent="0.2">
      <c r="B92" s="581" t="s">
        <v>16</v>
      </c>
      <c r="C92" s="513"/>
      <c r="D92" s="513" t="s">
        <v>168</v>
      </c>
      <c r="E92" s="513" t="s">
        <v>166</v>
      </c>
      <c r="F92" s="9" t="s">
        <v>393</v>
      </c>
      <c r="G92" s="88">
        <v>240</v>
      </c>
      <c r="H92" s="88"/>
      <c r="I92" s="9" t="s">
        <v>166</v>
      </c>
      <c r="J92" s="592">
        <v>285</v>
      </c>
    </row>
    <row r="93" spans="2:10" ht="63.75" hidden="1" x14ac:dyDescent="0.2">
      <c r="B93" s="610" t="s">
        <v>225</v>
      </c>
      <c r="C93" s="599"/>
      <c r="D93" s="513" t="s">
        <v>168</v>
      </c>
      <c r="E93" s="513" t="s">
        <v>166</v>
      </c>
      <c r="F93" s="34" t="s">
        <v>392</v>
      </c>
      <c r="G93" s="34"/>
      <c r="H93" s="34"/>
      <c r="I93" s="9" t="s">
        <v>166</v>
      </c>
      <c r="J93" s="591">
        <f>J94</f>
        <v>686</v>
      </c>
    </row>
    <row r="94" spans="2:10" ht="63.75" hidden="1" x14ac:dyDescent="0.2">
      <c r="B94" s="587" t="s">
        <v>391</v>
      </c>
      <c r="C94" s="599"/>
      <c r="D94" s="513" t="s">
        <v>168</v>
      </c>
      <c r="E94" s="513" t="s">
        <v>166</v>
      </c>
      <c r="F94" s="9" t="s">
        <v>390</v>
      </c>
      <c r="G94" s="34"/>
      <c r="H94" s="34"/>
      <c r="I94" s="9" t="s">
        <v>166</v>
      </c>
      <c r="J94" s="592">
        <f>J96</f>
        <v>686</v>
      </c>
    </row>
    <row r="95" spans="2:10" ht="25.5" hidden="1" x14ac:dyDescent="0.2">
      <c r="B95" s="594" t="s">
        <v>220</v>
      </c>
      <c r="C95" s="611"/>
      <c r="D95" s="612" t="s">
        <v>168</v>
      </c>
      <c r="E95" s="612" t="s">
        <v>166</v>
      </c>
      <c r="F95" s="31" t="s">
        <v>219</v>
      </c>
      <c r="G95" s="161"/>
      <c r="H95" s="161"/>
      <c r="I95" s="31" t="s">
        <v>166</v>
      </c>
      <c r="J95" s="613"/>
    </row>
    <row r="96" spans="2:10" hidden="1" x14ac:dyDescent="0.2">
      <c r="B96" s="581" t="s">
        <v>16</v>
      </c>
      <c r="C96" s="611"/>
      <c r="D96" s="513" t="s">
        <v>168</v>
      </c>
      <c r="E96" s="513" t="s">
        <v>166</v>
      </c>
      <c r="F96" s="9" t="s">
        <v>390</v>
      </c>
      <c r="G96" s="33" t="s">
        <v>1</v>
      </c>
      <c r="H96" s="33"/>
      <c r="I96" s="9" t="s">
        <v>166</v>
      </c>
      <c r="J96" s="592">
        <v>686</v>
      </c>
    </row>
    <row r="97" spans="1:10" ht="38.25" hidden="1" x14ac:dyDescent="0.2">
      <c r="B97" s="584" t="s">
        <v>171</v>
      </c>
      <c r="C97" s="513"/>
      <c r="D97" s="599" t="s">
        <v>168</v>
      </c>
      <c r="E97" s="599" t="s">
        <v>166</v>
      </c>
      <c r="F97" s="34" t="s">
        <v>170</v>
      </c>
      <c r="G97" s="131"/>
      <c r="H97" s="131"/>
      <c r="I97" s="34" t="s">
        <v>166</v>
      </c>
      <c r="J97" s="131"/>
    </row>
    <row r="98" spans="1:10" ht="38.25" hidden="1" x14ac:dyDescent="0.2">
      <c r="B98" s="587" t="s">
        <v>169</v>
      </c>
      <c r="C98" s="513"/>
      <c r="D98" s="513" t="s">
        <v>168</v>
      </c>
      <c r="E98" s="513" t="s">
        <v>166</v>
      </c>
      <c r="F98" s="9" t="s">
        <v>167</v>
      </c>
      <c r="G98" s="88"/>
      <c r="H98" s="88"/>
      <c r="I98" s="9" t="s">
        <v>166</v>
      </c>
      <c r="J98" s="592"/>
    </row>
    <row r="99" spans="1:10" ht="15" hidden="1" x14ac:dyDescent="0.2">
      <c r="A99" s="570"/>
      <c r="B99" s="571" t="s">
        <v>389</v>
      </c>
      <c r="C99" s="502"/>
      <c r="D99" s="502" t="s">
        <v>52</v>
      </c>
      <c r="E99" s="502" t="s">
        <v>106</v>
      </c>
      <c r="F99" s="193" t="s">
        <v>106</v>
      </c>
      <c r="G99" s="193" t="s">
        <v>106</v>
      </c>
      <c r="H99" s="193"/>
      <c r="I99" s="193" t="s">
        <v>106</v>
      </c>
      <c r="J99" s="614">
        <f>J100+J109</f>
        <v>18097.09</v>
      </c>
    </row>
    <row r="100" spans="1:10" hidden="1" x14ac:dyDescent="0.2">
      <c r="A100" s="570"/>
      <c r="B100" s="615" t="s">
        <v>60</v>
      </c>
      <c r="C100" s="577"/>
      <c r="D100" s="577" t="s">
        <v>52</v>
      </c>
      <c r="E100" s="577" t="s">
        <v>58</v>
      </c>
      <c r="F100" s="89"/>
      <c r="G100" s="89"/>
      <c r="H100" s="89"/>
      <c r="I100" s="89" t="s">
        <v>58</v>
      </c>
      <c r="J100" s="586">
        <f>J101</f>
        <v>17447.29</v>
      </c>
    </row>
    <row r="101" spans="1:10" ht="38.25" hidden="1" x14ac:dyDescent="0.2">
      <c r="A101" s="570"/>
      <c r="B101" s="584" t="s">
        <v>388</v>
      </c>
      <c r="C101" s="577"/>
      <c r="D101" s="577" t="s">
        <v>52</v>
      </c>
      <c r="E101" s="577" t="s">
        <v>58</v>
      </c>
      <c r="F101" s="89" t="s">
        <v>387</v>
      </c>
      <c r="G101" s="131"/>
      <c r="H101" s="131"/>
      <c r="I101" s="89" t="s">
        <v>58</v>
      </c>
      <c r="J101" s="51">
        <f>J102+J106</f>
        <v>17447.29</v>
      </c>
    </row>
    <row r="102" spans="1:10" ht="63.75" hidden="1" x14ac:dyDescent="0.2">
      <c r="A102" s="570"/>
      <c r="B102" s="610" t="s">
        <v>386</v>
      </c>
      <c r="C102" s="579"/>
      <c r="D102" s="579" t="s">
        <v>52</v>
      </c>
      <c r="E102" s="579" t="s">
        <v>58</v>
      </c>
      <c r="F102" s="89" t="s">
        <v>385</v>
      </c>
      <c r="G102" s="89"/>
      <c r="H102" s="89"/>
      <c r="I102" s="33" t="s">
        <v>58</v>
      </c>
      <c r="J102" s="586">
        <f>J103</f>
        <v>16806.29</v>
      </c>
    </row>
    <row r="103" spans="1:10" ht="63.75" hidden="1" x14ac:dyDescent="0.2">
      <c r="A103" s="570"/>
      <c r="B103" s="590" t="s">
        <v>384</v>
      </c>
      <c r="C103" s="579"/>
      <c r="D103" s="579" t="s">
        <v>52</v>
      </c>
      <c r="E103" s="579" t="s">
        <v>58</v>
      </c>
      <c r="F103" s="33" t="s">
        <v>383</v>
      </c>
      <c r="G103" s="33"/>
      <c r="H103" s="33"/>
      <c r="I103" s="33" t="s">
        <v>58</v>
      </c>
      <c r="J103" s="589">
        <f>J104</f>
        <v>16806.29</v>
      </c>
    </row>
    <row r="104" spans="1:10" hidden="1" x14ac:dyDescent="0.2">
      <c r="A104" s="570"/>
      <c r="B104" s="581" t="s">
        <v>16</v>
      </c>
      <c r="C104" s="579"/>
      <c r="D104" s="579" t="s">
        <v>52</v>
      </c>
      <c r="E104" s="579" t="s">
        <v>58</v>
      </c>
      <c r="F104" s="33" t="s">
        <v>383</v>
      </c>
      <c r="G104" s="33" t="s">
        <v>1</v>
      </c>
      <c r="H104" s="33"/>
      <c r="I104" s="33" t="s">
        <v>58</v>
      </c>
      <c r="J104" s="589">
        <f>7156.753+13430-3780.463</f>
        <v>16806.29</v>
      </c>
    </row>
    <row r="105" spans="1:10" ht="63.75" hidden="1" x14ac:dyDescent="0.2">
      <c r="A105" s="570"/>
      <c r="B105" s="590" t="s">
        <v>208</v>
      </c>
      <c r="C105" s="577"/>
      <c r="D105" s="579" t="s">
        <v>52</v>
      </c>
      <c r="E105" s="579" t="s">
        <v>58</v>
      </c>
      <c r="F105" s="33" t="s">
        <v>207</v>
      </c>
      <c r="G105" s="89"/>
      <c r="H105" s="89"/>
      <c r="I105" s="33" t="s">
        <v>58</v>
      </c>
      <c r="J105" s="592"/>
    </row>
    <row r="106" spans="1:10" ht="63.75" hidden="1" x14ac:dyDescent="0.2">
      <c r="A106" s="570"/>
      <c r="B106" s="610" t="s">
        <v>382</v>
      </c>
      <c r="C106" s="577"/>
      <c r="D106" s="579" t="s">
        <v>52</v>
      </c>
      <c r="E106" s="579" t="s">
        <v>58</v>
      </c>
      <c r="F106" s="89" t="s">
        <v>381</v>
      </c>
      <c r="G106" s="88"/>
      <c r="H106" s="88"/>
      <c r="I106" s="33" t="s">
        <v>58</v>
      </c>
      <c r="J106" s="591">
        <f>J107</f>
        <v>641</v>
      </c>
    </row>
    <row r="107" spans="1:10" ht="63.75" hidden="1" x14ac:dyDescent="0.2">
      <c r="A107" s="570"/>
      <c r="B107" s="587" t="s">
        <v>380</v>
      </c>
      <c r="C107" s="577"/>
      <c r="D107" s="579" t="s">
        <v>52</v>
      </c>
      <c r="E107" s="579" t="s">
        <v>58</v>
      </c>
      <c r="F107" s="33" t="s">
        <v>379</v>
      </c>
      <c r="G107" s="88"/>
      <c r="H107" s="88"/>
      <c r="I107" s="33" t="s">
        <v>58</v>
      </c>
      <c r="J107" s="592">
        <f>J108</f>
        <v>641</v>
      </c>
    </row>
    <row r="108" spans="1:10" hidden="1" x14ac:dyDescent="0.2">
      <c r="A108" s="570"/>
      <c r="B108" s="581" t="s">
        <v>16</v>
      </c>
      <c r="C108" s="577"/>
      <c r="D108" s="579" t="s">
        <v>52</v>
      </c>
      <c r="E108" s="579" t="s">
        <v>58</v>
      </c>
      <c r="F108" s="33" t="s">
        <v>379</v>
      </c>
      <c r="G108" s="88">
        <v>240</v>
      </c>
      <c r="H108" s="88"/>
      <c r="I108" s="33" t="s">
        <v>58</v>
      </c>
      <c r="J108" s="592">
        <v>641</v>
      </c>
    </row>
    <row r="109" spans="1:10" hidden="1" x14ac:dyDescent="0.2">
      <c r="A109" s="570"/>
      <c r="B109" s="574" t="s">
        <v>51</v>
      </c>
      <c r="C109" s="577"/>
      <c r="D109" s="599" t="s">
        <v>52</v>
      </c>
      <c r="E109" s="599" t="s">
        <v>49</v>
      </c>
      <c r="F109" s="33"/>
      <c r="G109" s="88"/>
      <c r="H109" s="88"/>
      <c r="I109" s="34" t="s">
        <v>49</v>
      </c>
      <c r="J109" s="616">
        <f>J110+J114</f>
        <v>649.79999999999995</v>
      </c>
    </row>
    <row r="110" spans="1:10" ht="51" hidden="1" x14ac:dyDescent="0.2">
      <c r="A110" s="570"/>
      <c r="B110" s="584" t="s">
        <v>378</v>
      </c>
      <c r="C110" s="513"/>
      <c r="D110" s="599" t="s">
        <v>52</v>
      </c>
      <c r="E110" s="599" t="s">
        <v>49</v>
      </c>
      <c r="F110" s="34" t="s">
        <v>377</v>
      </c>
      <c r="G110" s="131"/>
      <c r="H110" s="131"/>
      <c r="I110" s="34" t="s">
        <v>49</v>
      </c>
      <c r="J110" s="51">
        <f>J112</f>
        <v>300</v>
      </c>
    </row>
    <row r="111" spans="1:10" ht="63.75" hidden="1" x14ac:dyDescent="0.2">
      <c r="A111" s="570"/>
      <c r="B111" s="578" t="s">
        <v>285</v>
      </c>
      <c r="C111" s="617"/>
      <c r="D111" s="579" t="s">
        <v>52</v>
      </c>
      <c r="E111" s="579" t="s">
        <v>49</v>
      </c>
      <c r="F111" s="33" t="s">
        <v>284</v>
      </c>
      <c r="G111" s="9"/>
      <c r="H111" s="9"/>
      <c r="I111" s="33" t="s">
        <v>49</v>
      </c>
      <c r="J111" s="591"/>
    </row>
    <row r="112" spans="1:10" ht="75" hidden="1" x14ac:dyDescent="0.25">
      <c r="A112" s="570"/>
      <c r="B112" s="618" t="s">
        <v>376</v>
      </c>
      <c r="C112" s="513"/>
      <c r="D112" s="579" t="s">
        <v>52</v>
      </c>
      <c r="E112" s="579" t="s">
        <v>49</v>
      </c>
      <c r="F112" s="33" t="s">
        <v>375</v>
      </c>
      <c r="G112" s="9"/>
      <c r="H112" s="9"/>
      <c r="I112" s="33" t="s">
        <v>49</v>
      </c>
      <c r="J112" s="591">
        <f>J113</f>
        <v>300</v>
      </c>
    </row>
    <row r="113" spans="1:10" hidden="1" x14ac:dyDescent="0.2">
      <c r="A113" s="570"/>
      <c r="B113" s="581" t="s">
        <v>16</v>
      </c>
      <c r="C113" s="513"/>
      <c r="D113" s="579" t="s">
        <v>52</v>
      </c>
      <c r="E113" s="579" t="s">
        <v>49</v>
      </c>
      <c r="F113" s="33" t="s">
        <v>375</v>
      </c>
      <c r="G113" s="9" t="s">
        <v>1</v>
      </c>
      <c r="H113" s="9"/>
      <c r="I113" s="33" t="s">
        <v>49</v>
      </c>
      <c r="J113" s="592">
        <v>300</v>
      </c>
    </row>
    <row r="114" spans="1:10" ht="38.25" hidden="1" x14ac:dyDescent="0.2">
      <c r="A114" s="570"/>
      <c r="B114" s="584" t="s">
        <v>25</v>
      </c>
      <c r="C114" s="513"/>
      <c r="D114" s="599" t="s">
        <v>52</v>
      </c>
      <c r="E114" s="599" t="s">
        <v>49</v>
      </c>
      <c r="F114" s="34" t="s">
        <v>24</v>
      </c>
      <c r="G114" s="34"/>
      <c r="H114" s="34"/>
      <c r="I114" s="34" t="s">
        <v>49</v>
      </c>
      <c r="J114" s="591">
        <f>J115+J117+J119</f>
        <v>349.8</v>
      </c>
    </row>
    <row r="115" spans="1:10" hidden="1" x14ac:dyDescent="0.2">
      <c r="A115" s="570"/>
      <c r="B115" s="587" t="s">
        <v>57</v>
      </c>
      <c r="C115" s="513"/>
      <c r="D115" s="513" t="s">
        <v>52</v>
      </c>
      <c r="E115" s="513" t="s">
        <v>49</v>
      </c>
      <c r="F115" s="34" t="s">
        <v>56</v>
      </c>
      <c r="G115" s="34"/>
      <c r="H115" s="34"/>
      <c r="I115" s="9" t="s">
        <v>49</v>
      </c>
      <c r="J115" s="591">
        <f>J116</f>
        <v>195</v>
      </c>
    </row>
    <row r="116" spans="1:10" hidden="1" x14ac:dyDescent="0.2">
      <c r="A116" s="570"/>
      <c r="B116" s="581" t="s">
        <v>16</v>
      </c>
      <c r="C116" s="513"/>
      <c r="D116" s="513" t="s">
        <v>52</v>
      </c>
      <c r="E116" s="513" t="s">
        <v>49</v>
      </c>
      <c r="F116" s="9" t="s">
        <v>56</v>
      </c>
      <c r="G116" s="9" t="s">
        <v>1</v>
      </c>
      <c r="H116" s="9"/>
      <c r="I116" s="9" t="s">
        <v>49</v>
      </c>
      <c r="J116" s="592">
        <v>195</v>
      </c>
    </row>
    <row r="117" spans="1:10" hidden="1" x14ac:dyDescent="0.2">
      <c r="A117" s="570"/>
      <c r="B117" s="587" t="s">
        <v>55</v>
      </c>
      <c r="C117" s="513"/>
      <c r="D117" s="513" t="s">
        <v>52</v>
      </c>
      <c r="E117" s="513" t="s">
        <v>49</v>
      </c>
      <c r="F117" s="34" t="s">
        <v>374</v>
      </c>
      <c r="G117" s="9"/>
      <c r="H117" s="9"/>
      <c r="I117" s="9" t="s">
        <v>49</v>
      </c>
      <c r="J117" s="591">
        <f>J118</f>
        <v>64.8</v>
      </c>
    </row>
    <row r="118" spans="1:10" hidden="1" x14ac:dyDescent="0.2">
      <c r="A118" s="570"/>
      <c r="B118" s="581" t="s">
        <v>16</v>
      </c>
      <c r="C118" s="513"/>
      <c r="D118" s="513" t="s">
        <v>52</v>
      </c>
      <c r="E118" s="513" t="s">
        <v>49</v>
      </c>
      <c r="F118" s="9" t="s">
        <v>374</v>
      </c>
      <c r="G118" s="9" t="s">
        <v>1</v>
      </c>
      <c r="H118" s="9"/>
      <c r="I118" s="9" t="s">
        <v>49</v>
      </c>
      <c r="J118" s="592">
        <v>64.8</v>
      </c>
    </row>
    <row r="119" spans="1:10" ht="25.5" hidden="1" x14ac:dyDescent="0.2">
      <c r="A119" s="570"/>
      <c r="B119" s="587" t="s">
        <v>373</v>
      </c>
      <c r="C119" s="513"/>
      <c r="D119" s="513" t="s">
        <v>52</v>
      </c>
      <c r="E119" s="513" t="s">
        <v>49</v>
      </c>
      <c r="F119" s="34" t="s">
        <v>372</v>
      </c>
      <c r="G119" s="9"/>
      <c r="H119" s="9"/>
      <c r="I119" s="9" t="s">
        <v>49</v>
      </c>
      <c r="J119" s="591">
        <f>J120</f>
        <v>90</v>
      </c>
    </row>
    <row r="120" spans="1:10" hidden="1" x14ac:dyDescent="0.2">
      <c r="A120" s="570"/>
      <c r="B120" s="581" t="s">
        <v>16</v>
      </c>
      <c r="C120" s="513"/>
      <c r="D120" s="513" t="s">
        <v>52</v>
      </c>
      <c r="E120" s="513" t="s">
        <v>49</v>
      </c>
      <c r="F120" s="9" t="s">
        <v>372</v>
      </c>
      <c r="G120" s="9" t="s">
        <v>1</v>
      </c>
      <c r="H120" s="9"/>
      <c r="I120" s="9" t="s">
        <v>49</v>
      </c>
      <c r="J120" s="592">
        <v>90</v>
      </c>
    </row>
    <row r="121" spans="1:10" ht="15" hidden="1" x14ac:dyDescent="0.2">
      <c r="A121" s="570"/>
      <c r="B121" s="606" t="s">
        <v>371</v>
      </c>
      <c r="C121" s="607"/>
      <c r="D121" s="607" t="s">
        <v>15</v>
      </c>
      <c r="E121" s="619"/>
      <c r="F121" s="200"/>
      <c r="G121" s="200"/>
      <c r="H121" s="200"/>
      <c r="I121" s="200"/>
      <c r="J121" s="620">
        <f>J122+J133+J146+J155</f>
        <v>22021.318999999996</v>
      </c>
    </row>
    <row r="122" spans="1:10" hidden="1" x14ac:dyDescent="0.2">
      <c r="B122" s="584" t="s">
        <v>11</v>
      </c>
      <c r="C122" s="599"/>
      <c r="D122" s="599" t="s">
        <v>15</v>
      </c>
      <c r="E122" s="599" t="s">
        <v>9</v>
      </c>
      <c r="F122" s="9"/>
      <c r="G122" s="9"/>
      <c r="H122" s="9"/>
      <c r="I122" s="34" t="s">
        <v>9</v>
      </c>
      <c r="J122" s="589">
        <f>J123+J128</f>
        <v>9048</v>
      </c>
    </row>
    <row r="123" spans="1:10" ht="51" hidden="1" x14ac:dyDescent="0.2">
      <c r="B123" s="621" t="s">
        <v>279</v>
      </c>
      <c r="C123" s="599"/>
      <c r="D123" s="585" t="s">
        <v>15</v>
      </c>
      <c r="E123" s="599" t="s">
        <v>9</v>
      </c>
      <c r="F123" s="34" t="s">
        <v>278</v>
      </c>
      <c r="G123" s="131"/>
      <c r="H123" s="131"/>
      <c r="I123" s="34" t="s">
        <v>9</v>
      </c>
      <c r="J123" s="131"/>
    </row>
    <row r="124" spans="1:10" ht="63.75" hidden="1" x14ac:dyDescent="0.2">
      <c r="B124" s="622" t="s">
        <v>277</v>
      </c>
      <c r="C124" s="513"/>
      <c r="D124" s="508" t="s">
        <v>15</v>
      </c>
      <c r="E124" s="513" t="s">
        <v>9</v>
      </c>
      <c r="F124" s="9" t="s">
        <v>276</v>
      </c>
      <c r="G124" s="9"/>
      <c r="H124" s="9"/>
      <c r="I124" s="9" t="s">
        <v>9</v>
      </c>
      <c r="J124" s="576"/>
    </row>
    <row r="125" spans="1:10" ht="63.75" hidden="1" x14ac:dyDescent="0.2">
      <c r="B125" s="623" t="s">
        <v>275</v>
      </c>
      <c r="C125" s="513"/>
      <c r="D125" s="508" t="s">
        <v>15</v>
      </c>
      <c r="E125" s="513" t="s">
        <v>9</v>
      </c>
      <c r="F125" s="9" t="s">
        <v>274</v>
      </c>
      <c r="G125" s="9"/>
      <c r="H125" s="9"/>
      <c r="I125" s="9" t="s">
        <v>9</v>
      </c>
      <c r="J125" s="576"/>
    </row>
    <row r="126" spans="1:10" ht="63.75" hidden="1" x14ac:dyDescent="0.2">
      <c r="B126" s="622" t="s">
        <v>273</v>
      </c>
      <c r="C126" s="513"/>
      <c r="D126" s="508" t="s">
        <v>15</v>
      </c>
      <c r="E126" s="513" t="s">
        <v>9</v>
      </c>
      <c r="F126" s="9" t="s">
        <v>272</v>
      </c>
      <c r="G126" s="9"/>
      <c r="H126" s="9"/>
      <c r="I126" s="9" t="s">
        <v>9</v>
      </c>
      <c r="J126" s="591"/>
    </row>
    <row r="127" spans="1:10" ht="63.75" hidden="1" x14ac:dyDescent="0.2">
      <c r="B127" s="623" t="s">
        <v>271</v>
      </c>
      <c r="C127" s="513"/>
      <c r="D127" s="508" t="s">
        <v>15</v>
      </c>
      <c r="E127" s="513" t="s">
        <v>9</v>
      </c>
      <c r="F127" s="9" t="s">
        <v>270</v>
      </c>
      <c r="G127" s="9"/>
      <c r="H127" s="9"/>
      <c r="I127" s="9" t="s">
        <v>9</v>
      </c>
      <c r="J127" s="591"/>
    </row>
    <row r="128" spans="1:10" ht="38.25" hidden="1" x14ac:dyDescent="0.2">
      <c r="B128" s="584" t="s">
        <v>25</v>
      </c>
      <c r="C128" s="513"/>
      <c r="D128" s="599" t="s">
        <v>15</v>
      </c>
      <c r="E128" s="599" t="s">
        <v>9</v>
      </c>
      <c r="F128" s="34" t="s">
        <v>24</v>
      </c>
      <c r="G128" s="48"/>
      <c r="H128" s="48"/>
      <c r="I128" s="34" t="s">
        <v>9</v>
      </c>
      <c r="J128" s="47">
        <f>J129+J131</f>
        <v>9048</v>
      </c>
    </row>
    <row r="129" spans="1:10" ht="25.5" hidden="1" x14ac:dyDescent="0.2">
      <c r="B129" s="624" t="s">
        <v>370</v>
      </c>
      <c r="C129" s="513"/>
      <c r="D129" s="513" t="s">
        <v>15</v>
      </c>
      <c r="E129" s="513" t="s">
        <v>9</v>
      </c>
      <c r="F129" s="9" t="s">
        <v>369</v>
      </c>
      <c r="G129" s="48"/>
      <c r="H129" s="48"/>
      <c r="I129" s="9" t="s">
        <v>9</v>
      </c>
      <c r="J129" s="47">
        <f>J130</f>
        <v>420</v>
      </c>
    </row>
    <row r="130" spans="1:10" hidden="1" x14ac:dyDescent="0.2">
      <c r="B130" s="581" t="s">
        <v>16</v>
      </c>
      <c r="C130" s="513"/>
      <c r="D130" s="513" t="s">
        <v>15</v>
      </c>
      <c r="E130" s="513" t="s">
        <v>9</v>
      </c>
      <c r="F130" s="9" t="s">
        <v>369</v>
      </c>
      <c r="G130" s="9" t="s">
        <v>1</v>
      </c>
      <c r="H130" s="9"/>
      <c r="I130" s="9" t="s">
        <v>9</v>
      </c>
      <c r="J130" s="57">
        <v>420</v>
      </c>
    </row>
    <row r="131" spans="1:10" hidden="1" x14ac:dyDescent="0.2">
      <c r="B131" s="624" t="s">
        <v>368</v>
      </c>
      <c r="C131" s="513"/>
      <c r="D131" s="513" t="s">
        <v>15</v>
      </c>
      <c r="E131" s="513" t="s">
        <v>9</v>
      </c>
      <c r="F131" s="9" t="s">
        <v>366</v>
      </c>
      <c r="G131" s="48"/>
      <c r="H131" s="48"/>
      <c r="I131" s="9" t="s">
        <v>9</v>
      </c>
      <c r="J131" s="57">
        <f>J132</f>
        <v>8628</v>
      </c>
    </row>
    <row r="132" spans="1:10" ht="25.5" hidden="1" x14ac:dyDescent="0.2">
      <c r="B132" s="625" t="s">
        <v>367</v>
      </c>
      <c r="C132" s="513"/>
      <c r="D132" s="513" t="s">
        <v>15</v>
      </c>
      <c r="E132" s="513" t="s">
        <v>9</v>
      </c>
      <c r="F132" s="9" t="s">
        <v>366</v>
      </c>
      <c r="G132" s="9" t="s">
        <v>365</v>
      </c>
      <c r="H132" s="9"/>
      <c r="I132" s="9" t="s">
        <v>9</v>
      </c>
      <c r="J132" s="626">
        <v>8628</v>
      </c>
    </row>
    <row r="133" spans="1:10" hidden="1" x14ac:dyDescent="0.2">
      <c r="B133" s="584" t="s">
        <v>39</v>
      </c>
      <c r="C133" s="599"/>
      <c r="D133" s="599" t="s">
        <v>15</v>
      </c>
      <c r="E133" s="599" t="s">
        <v>13</v>
      </c>
      <c r="F133" s="9"/>
      <c r="G133" s="9"/>
      <c r="H133" s="9"/>
      <c r="I133" s="34" t="s">
        <v>13</v>
      </c>
      <c r="J133" s="586">
        <f>J134+J141</f>
        <v>1214.55</v>
      </c>
    </row>
    <row r="134" spans="1:10" ht="38.25" hidden="1" x14ac:dyDescent="0.2">
      <c r="B134" s="627" t="s">
        <v>364</v>
      </c>
      <c r="C134" s="599"/>
      <c r="D134" s="585" t="s">
        <v>15</v>
      </c>
      <c r="E134" s="599" t="s">
        <v>13</v>
      </c>
      <c r="F134" s="34" t="s">
        <v>363</v>
      </c>
      <c r="G134" s="131"/>
      <c r="H134" s="131"/>
      <c r="I134" s="34" t="s">
        <v>13</v>
      </c>
      <c r="J134" s="205">
        <f>J135</f>
        <v>1129.55</v>
      </c>
    </row>
    <row r="135" spans="1:10" ht="63.75" hidden="1" x14ac:dyDescent="0.2">
      <c r="B135" s="624" t="s">
        <v>362</v>
      </c>
      <c r="C135" s="513"/>
      <c r="D135" s="508" t="s">
        <v>15</v>
      </c>
      <c r="E135" s="513" t="s">
        <v>13</v>
      </c>
      <c r="F135" s="9" t="s">
        <v>360</v>
      </c>
      <c r="G135" s="9"/>
      <c r="H135" s="9"/>
      <c r="I135" s="9" t="s">
        <v>13</v>
      </c>
      <c r="J135" s="628">
        <f>J136</f>
        <v>1129.55</v>
      </c>
    </row>
    <row r="136" spans="1:10" ht="25.5" hidden="1" x14ac:dyDescent="0.2">
      <c r="B136" s="624" t="s">
        <v>361</v>
      </c>
      <c r="C136" s="513"/>
      <c r="D136" s="508" t="s">
        <v>15</v>
      </c>
      <c r="E136" s="513" t="s">
        <v>13</v>
      </c>
      <c r="F136" s="9" t="s">
        <v>360</v>
      </c>
      <c r="G136" s="9" t="s">
        <v>359</v>
      </c>
      <c r="H136" s="9"/>
      <c r="I136" s="9" t="s">
        <v>13</v>
      </c>
      <c r="J136" s="588">
        <v>1129.55</v>
      </c>
    </row>
    <row r="137" spans="1:10" ht="51" hidden="1" x14ac:dyDescent="0.2">
      <c r="B137" s="624" t="s">
        <v>190</v>
      </c>
      <c r="C137" s="513"/>
      <c r="D137" s="508" t="s">
        <v>15</v>
      </c>
      <c r="E137" s="513" t="s">
        <v>13</v>
      </c>
      <c r="F137" s="9" t="s">
        <v>358</v>
      </c>
      <c r="G137" s="9"/>
      <c r="H137" s="9"/>
      <c r="I137" s="9" t="s">
        <v>13</v>
      </c>
      <c r="J137" s="591"/>
    </row>
    <row r="138" spans="1:10" ht="38.25" hidden="1" x14ac:dyDescent="0.2">
      <c r="B138" s="627" t="s">
        <v>165</v>
      </c>
      <c r="C138" s="599"/>
      <c r="D138" s="585" t="s">
        <v>15</v>
      </c>
      <c r="E138" s="599" t="s">
        <v>13</v>
      </c>
      <c r="F138" s="34" t="s">
        <v>164</v>
      </c>
      <c r="G138" s="131"/>
      <c r="H138" s="131"/>
      <c r="I138" s="34" t="s">
        <v>13</v>
      </c>
      <c r="J138" s="131"/>
    </row>
    <row r="139" spans="1:10" ht="63.75" hidden="1" x14ac:dyDescent="0.2">
      <c r="B139" s="587" t="s">
        <v>163</v>
      </c>
      <c r="C139" s="513"/>
      <c r="D139" s="508" t="s">
        <v>15</v>
      </c>
      <c r="E139" s="513" t="s">
        <v>13</v>
      </c>
      <c r="F139" s="9" t="s">
        <v>162</v>
      </c>
      <c r="G139" s="9"/>
      <c r="H139" s="9"/>
      <c r="I139" s="9" t="s">
        <v>13</v>
      </c>
      <c r="J139" s="591"/>
    </row>
    <row r="140" spans="1:10" ht="51" hidden="1" x14ac:dyDescent="0.2">
      <c r="B140" s="624" t="s">
        <v>161</v>
      </c>
      <c r="C140" s="599"/>
      <c r="D140" s="508" t="s">
        <v>15</v>
      </c>
      <c r="E140" s="513" t="s">
        <v>13</v>
      </c>
      <c r="F140" s="9" t="s">
        <v>160</v>
      </c>
      <c r="G140" s="9"/>
      <c r="H140" s="9"/>
      <c r="I140" s="9" t="s">
        <v>13</v>
      </c>
      <c r="J140" s="591"/>
    </row>
    <row r="141" spans="1:10" ht="38.25" hidden="1" x14ac:dyDescent="0.2">
      <c r="A141" s="500"/>
      <c r="B141" s="584" t="s">
        <v>25</v>
      </c>
      <c r="C141" s="513"/>
      <c r="D141" s="599" t="s">
        <v>15</v>
      </c>
      <c r="E141" s="599" t="s">
        <v>13</v>
      </c>
      <c r="F141" s="34" t="s">
        <v>24</v>
      </c>
      <c r="G141" s="48"/>
      <c r="H141" s="48"/>
      <c r="I141" s="34" t="s">
        <v>13</v>
      </c>
      <c r="J141" s="51">
        <f>J142</f>
        <v>85</v>
      </c>
    </row>
    <row r="142" spans="1:10" ht="38.25" hidden="1" x14ac:dyDescent="0.2">
      <c r="A142" s="500"/>
      <c r="B142" s="587" t="s">
        <v>23</v>
      </c>
      <c r="C142" s="513"/>
      <c r="D142" s="513" t="s">
        <v>15</v>
      </c>
      <c r="E142" s="513" t="s">
        <v>13</v>
      </c>
      <c r="F142" s="9" t="s">
        <v>14</v>
      </c>
      <c r="G142" s="48"/>
      <c r="H142" s="48"/>
      <c r="I142" s="9" t="s">
        <v>13</v>
      </c>
      <c r="J142" s="47">
        <f>J145</f>
        <v>85</v>
      </c>
    </row>
    <row r="143" spans="1:10" ht="25.5" hidden="1" x14ac:dyDescent="0.2">
      <c r="A143" s="500"/>
      <c r="B143" s="594" t="s">
        <v>22</v>
      </c>
      <c r="C143" s="612"/>
      <c r="D143" s="612" t="s">
        <v>15</v>
      </c>
      <c r="E143" s="612" t="s">
        <v>13</v>
      </c>
      <c r="F143" s="31" t="s">
        <v>21</v>
      </c>
      <c r="G143" s="1237" t="s">
        <v>20</v>
      </c>
      <c r="H143" s="1238"/>
      <c r="I143" s="1238"/>
      <c r="J143" s="1239"/>
    </row>
    <row r="144" spans="1:10" ht="25.5" hidden="1" x14ac:dyDescent="0.2">
      <c r="A144" s="500"/>
      <c r="B144" s="594" t="s">
        <v>19</v>
      </c>
      <c r="C144" s="612"/>
      <c r="D144" s="612" t="s">
        <v>15</v>
      </c>
      <c r="E144" s="612" t="s">
        <v>13</v>
      </c>
      <c r="F144" s="31" t="s">
        <v>18</v>
      </c>
      <c r="G144" s="1232" t="s">
        <v>17</v>
      </c>
      <c r="H144" s="1233"/>
      <c r="I144" s="1233"/>
      <c r="J144" s="1234"/>
    </row>
    <row r="145" spans="1:10" hidden="1" x14ac:dyDescent="0.2">
      <c r="A145" s="500"/>
      <c r="B145" s="581" t="s">
        <v>16</v>
      </c>
      <c r="C145" s="612"/>
      <c r="D145" s="513" t="s">
        <v>15</v>
      </c>
      <c r="E145" s="513" t="s">
        <v>13</v>
      </c>
      <c r="F145" s="9" t="s">
        <v>14</v>
      </c>
      <c r="G145" s="33" t="s">
        <v>1</v>
      </c>
      <c r="H145" s="33"/>
      <c r="I145" s="9" t="s">
        <v>13</v>
      </c>
      <c r="J145" s="28">
        <v>85</v>
      </c>
    </row>
    <row r="146" spans="1:10" hidden="1" x14ac:dyDescent="0.2">
      <c r="B146" s="584" t="s">
        <v>34</v>
      </c>
      <c r="C146" s="513"/>
      <c r="D146" s="599" t="s">
        <v>15</v>
      </c>
      <c r="E146" s="599" t="s">
        <v>32</v>
      </c>
      <c r="F146" s="9"/>
      <c r="G146" s="9"/>
      <c r="H146" s="9"/>
      <c r="I146" s="34" t="s">
        <v>32</v>
      </c>
      <c r="J146" s="629">
        <f>J147+J150</f>
        <v>11758.768999999998</v>
      </c>
    </row>
    <row r="147" spans="1:10" ht="51" hidden="1" x14ac:dyDescent="0.2">
      <c r="B147" s="630" t="s">
        <v>357</v>
      </c>
      <c r="C147" s="599"/>
      <c r="D147" s="585" t="s">
        <v>15</v>
      </c>
      <c r="E147" s="599" t="s">
        <v>32</v>
      </c>
      <c r="F147" s="34" t="s">
        <v>356</v>
      </c>
      <c r="G147" s="131"/>
      <c r="H147" s="131"/>
      <c r="I147" s="34" t="s">
        <v>32</v>
      </c>
      <c r="J147" s="51">
        <f>J148</f>
        <v>2275.0059999999999</v>
      </c>
    </row>
    <row r="148" spans="1:10" ht="63.75" hidden="1" x14ac:dyDescent="0.2">
      <c r="B148" s="624" t="s">
        <v>355</v>
      </c>
      <c r="C148" s="513"/>
      <c r="D148" s="508" t="s">
        <v>15</v>
      </c>
      <c r="E148" s="513" t="s">
        <v>32</v>
      </c>
      <c r="F148" s="9" t="s">
        <v>354</v>
      </c>
      <c r="G148" s="9"/>
      <c r="H148" s="9"/>
      <c r="I148" s="9" t="s">
        <v>32</v>
      </c>
      <c r="J148" s="586">
        <f>J149</f>
        <v>2275.0059999999999</v>
      </c>
    </row>
    <row r="149" spans="1:10" hidden="1" x14ac:dyDescent="0.2">
      <c r="B149" s="581" t="s">
        <v>16</v>
      </c>
      <c r="C149" s="513"/>
      <c r="D149" s="508" t="s">
        <v>15</v>
      </c>
      <c r="E149" s="513" t="s">
        <v>32</v>
      </c>
      <c r="F149" s="9" t="s">
        <v>354</v>
      </c>
      <c r="G149" s="9" t="s">
        <v>1</v>
      </c>
      <c r="H149" s="9"/>
      <c r="I149" s="9" t="s">
        <v>32</v>
      </c>
      <c r="J149" s="586">
        <v>2275.0059999999999</v>
      </c>
    </row>
    <row r="150" spans="1:10" ht="38.25" hidden="1" x14ac:dyDescent="0.2">
      <c r="B150" s="627" t="s">
        <v>353</v>
      </c>
      <c r="C150" s="513"/>
      <c r="D150" s="599" t="s">
        <v>15</v>
      </c>
      <c r="E150" s="599" t="s">
        <v>32</v>
      </c>
      <c r="F150" s="34" t="s">
        <v>352</v>
      </c>
      <c r="G150" s="131"/>
      <c r="H150" s="131"/>
      <c r="I150" s="34" t="s">
        <v>32</v>
      </c>
      <c r="J150" s="51">
        <f>J151+J153</f>
        <v>9483.762999999999</v>
      </c>
    </row>
    <row r="151" spans="1:10" ht="63.75" hidden="1" x14ac:dyDescent="0.2">
      <c r="B151" s="587" t="s">
        <v>351</v>
      </c>
      <c r="C151" s="513"/>
      <c r="D151" s="599" t="s">
        <v>15</v>
      </c>
      <c r="E151" s="599" t="s">
        <v>32</v>
      </c>
      <c r="F151" s="9" t="s">
        <v>350</v>
      </c>
      <c r="G151" s="9"/>
      <c r="H151" s="9"/>
      <c r="I151" s="34" t="s">
        <v>32</v>
      </c>
      <c r="J151" s="586">
        <f>J152</f>
        <v>5353.7750000000005</v>
      </c>
    </row>
    <row r="152" spans="1:10" hidden="1" x14ac:dyDescent="0.2">
      <c r="B152" s="581" t="s">
        <v>16</v>
      </c>
      <c r="C152" s="513"/>
      <c r="D152" s="513" t="s">
        <v>15</v>
      </c>
      <c r="E152" s="513" t="s">
        <v>32</v>
      </c>
      <c r="F152" s="9" t="s">
        <v>350</v>
      </c>
      <c r="G152" s="9" t="s">
        <v>1</v>
      </c>
      <c r="H152" s="9"/>
      <c r="I152" s="9" t="s">
        <v>32</v>
      </c>
      <c r="J152" s="589">
        <f>5356.1-4835.3+2500.3+2332.675</f>
        <v>5353.7750000000005</v>
      </c>
    </row>
    <row r="153" spans="1:10" ht="63.75" hidden="1" x14ac:dyDescent="0.2">
      <c r="B153" s="587" t="s">
        <v>349</v>
      </c>
      <c r="C153" s="513"/>
      <c r="D153" s="599" t="s">
        <v>15</v>
      </c>
      <c r="E153" s="599" t="s">
        <v>32</v>
      </c>
      <c r="F153" s="9" t="s">
        <v>348</v>
      </c>
      <c r="G153" s="9"/>
      <c r="H153" s="9"/>
      <c r="I153" s="34" t="s">
        <v>32</v>
      </c>
      <c r="J153" s="586">
        <f>J154</f>
        <v>4129.9879999999994</v>
      </c>
    </row>
    <row r="154" spans="1:10" hidden="1" x14ac:dyDescent="0.2">
      <c r="B154" s="581" t="s">
        <v>16</v>
      </c>
      <c r="C154" s="513"/>
      <c r="D154" s="513" t="s">
        <v>15</v>
      </c>
      <c r="E154" s="513" t="s">
        <v>32</v>
      </c>
      <c r="F154" s="9" t="s">
        <v>348</v>
      </c>
      <c r="G154" s="9" t="s">
        <v>1</v>
      </c>
      <c r="H154" s="9"/>
      <c r="I154" s="9" t="s">
        <v>32</v>
      </c>
      <c r="J154" s="586">
        <f>2142.2+1447.788+540</f>
        <v>4129.9879999999994</v>
      </c>
    </row>
    <row r="155" spans="1:10" hidden="1" x14ac:dyDescent="0.2">
      <c r="B155" s="584" t="s">
        <v>347</v>
      </c>
      <c r="C155" s="513"/>
      <c r="D155" s="599" t="s">
        <v>15</v>
      </c>
      <c r="E155" s="599" t="s">
        <v>342</v>
      </c>
      <c r="F155" s="9"/>
      <c r="G155" s="9"/>
      <c r="H155" s="9"/>
      <c r="I155" s="34" t="s">
        <v>342</v>
      </c>
      <c r="J155" s="591">
        <f>J156</f>
        <v>0</v>
      </c>
    </row>
    <row r="156" spans="1:10" ht="38.25" hidden="1" x14ac:dyDescent="0.2">
      <c r="A156" s="500"/>
      <c r="B156" s="584" t="s">
        <v>25</v>
      </c>
      <c r="C156" s="513"/>
      <c r="D156" s="599" t="s">
        <v>15</v>
      </c>
      <c r="E156" s="599" t="s">
        <v>342</v>
      </c>
      <c r="F156" s="9"/>
      <c r="G156" s="9"/>
      <c r="H156" s="9"/>
      <c r="I156" s="34" t="s">
        <v>342</v>
      </c>
      <c r="J156" s="591">
        <f>J157</f>
        <v>0</v>
      </c>
    </row>
    <row r="157" spans="1:10" ht="25.5" hidden="1" x14ac:dyDescent="0.2">
      <c r="A157" s="500"/>
      <c r="B157" s="584" t="s">
        <v>346</v>
      </c>
      <c r="C157" s="513"/>
      <c r="D157" s="599" t="s">
        <v>15</v>
      </c>
      <c r="E157" s="599" t="s">
        <v>342</v>
      </c>
      <c r="F157" s="9" t="s">
        <v>345</v>
      </c>
      <c r="G157" s="48"/>
      <c r="H157" s="48"/>
      <c r="I157" s="34" t="s">
        <v>342</v>
      </c>
      <c r="J157" s="631">
        <f>J158</f>
        <v>0</v>
      </c>
    </row>
    <row r="158" spans="1:10" ht="25.5" hidden="1" x14ac:dyDescent="0.2">
      <c r="A158" s="500"/>
      <c r="B158" s="605" t="s">
        <v>344</v>
      </c>
      <c r="C158" s="513"/>
      <c r="D158" s="599" t="s">
        <v>15</v>
      </c>
      <c r="E158" s="599" t="s">
        <v>342</v>
      </c>
      <c r="F158" s="9" t="s">
        <v>343</v>
      </c>
      <c r="G158" s="48"/>
      <c r="H158" s="48"/>
      <c r="I158" s="34" t="s">
        <v>342</v>
      </c>
      <c r="J158" s="631">
        <f>J159</f>
        <v>0</v>
      </c>
    </row>
    <row r="159" spans="1:10" hidden="1" x14ac:dyDescent="0.2">
      <c r="A159" s="500"/>
      <c r="B159" s="605"/>
      <c r="C159" s="513"/>
      <c r="D159" s="599" t="s">
        <v>15</v>
      </c>
      <c r="E159" s="599" t="s">
        <v>342</v>
      </c>
      <c r="F159" s="9" t="s">
        <v>343</v>
      </c>
      <c r="G159" s="48"/>
      <c r="H159" s="48"/>
      <c r="I159" s="34" t="s">
        <v>342</v>
      </c>
      <c r="J159" s="631"/>
    </row>
    <row r="160" spans="1:10" ht="15" hidden="1" x14ac:dyDescent="0.2">
      <c r="B160" s="632" t="s">
        <v>341</v>
      </c>
      <c r="C160" s="607"/>
      <c r="D160" s="607" t="s">
        <v>261</v>
      </c>
      <c r="E160" s="633"/>
      <c r="F160" s="201"/>
      <c r="G160" s="200"/>
      <c r="H160" s="420"/>
      <c r="I160" s="199"/>
      <c r="J160" s="634">
        <f>J161</f>
        <v>160</v>
      </c>
    </row>
    <row r="161" spans="2:10" hidden="1" x14ac:dyDescent="0.2">
      <c r="B161" s="584" t="s">
        <v>260</v>
      </c>
      <c r="C161" s="599"/>
      <c r="D161" s="599" t="s">
        <v>261</v>
      </c>
      <c r="E161" s="599" t="s">
        <v>258</v>
      </c>
      <c r="F161" s="1"/>
      <c r="G161" s="9"/>
      <c r="H161" s="9"/>
      <c r="I161" s="34" t="s">
        <v>258</v>
      </c>
      <c r="J161" s="583">
        <f>J162</f>
        <v>160</v>
      </c>
    </row>
    <row r="162" spans="2:10" ht="38.25" hidden="1" x14ac:dyDescent="0.2">
      <c r="B162" s="584" t="s">
        <v>249</v>
      </c>
      <c r="C162" s="599"/>
      <c r="D162" s="599" t="s">
        <v>261</v>
      </c>
      <c r="E162" s="599" t="s">
        <v>258</v>
      </c>
      <c r="F162" s="34" t="s">
        <v>248</v>
      </c>
      <c r="G162" s="131"/>
      <c r="H162" s="131"/>
      <c r="I162" s="34" t="s">
        <v>258</v>
      </c>
      <c r="J162" s="51">
        <f>J163</f>
        <v>160</v>
      </c>
    </row>
    <row r="163" spans="2:10" ht="63.75" hidden="1" x14ac:dyDescent="0.2">
      <c r="B163" s="610" t="s">
        <v>340</v>
      </c>
      <c r="C163" s="599"/>
      <c r="D163" s="599" t="s">
        <v>261</v>
      </c>
      <c r="E163" s="599" t="s">
        <v>258</v>
      </c>
      <c r="F163" s="34" t="s">
        <v>339</v>
      </c>
      <c r="G163" s="9"/>
      <c r="H163" s="9"/>
      <c r="I163" s="34" t="s">
        <v>258</v>
      </c>
      <c r="J163" s="583">
        <f>J166</f>
        <v>160</v>
      </c>
    </row>
    <row r="164" spans="2:10" ht="63.75" hidden="1" x14ac:dyDescent="0.2">
      <c r="B164" s="590" t="s">
        <v>266</v>
      </c>
      <c r="C164" s="599"/>
      <c r="D164" s="599" t="s">
        <v>261</v>
      </c>
      <c r="E164" s="599" t="s">
        <v>258</v>
      </c>
      <c r="F164" s="9" t="s">
        <v>265</v>
      </c>
      <c r="G164" s="9"/>
      <c r="H164" s="9"/>
      <c r="I164" s="34" t="s">
        <v>258</v>
      </c>
      <c r="J164" s="583"/>
    </row>
    <row r="165" spans="2:10" hidden="1" x14ac:dyDescent="0.2">
      <c r="B165" s="581" t="s">
        <v>16</v>
      </c>
      <c r="C165" s="599"/>
      <c r="D165" s="599" t="s">
        <v>261</v>
      </c>
      <c r="E165" s="599" t="s">
        <v>258</v>
      </c>
      <c r="F165" s="9" t="s">
        <v>265</v>
      </c>
      <c r="G165" s="9" t="s">
        <v>1</v>
      </c>
      <c r="H165" s="9"/>
      <c r="I165" s="34" t="s">
        <v>258</v>
      </c>
      <c r="J165" s="583"/>
    </row>
    <row r="166" spans="2:10" ht="63.75" hidden="1" x14ac:dyDescent="0.2">
      <c r="B166" s="587" t="s">
        <v>338</v>
      </c>
      <c r="C166" s="599"/>
      <c r="D166" s="599" t="s">
        <v>261</v>
      </c>
      <c r="E166" s="599" t="s">
        <v>258</v>
      </c>
      <c r="F166" s="9" t="s">
        <v>337</v>
      </c>
      <c r="G166" s="9"/>
      <c r="H166" s="9"/>
      <c r="I166" s="34" t="s">
        <v>258</v>
      </c>
      <c r="J166" s="583">
        <f>J167</f>
        <v>160</v>
      </c>
    </row>
    <row r="167" spans="2:10" hidden="1" x14ac:dyDescent="0.2">
      <c r="B167" s="581" t="s">
        <v>16</v>
      </c>
      <c r="C167" s="599"/>
      <c r="D167" s="599" t="s">
        <v>261</v>
      </c>
      <c r="E167" s="599" t="s">
        <v>258</v>
      </c>
      <c r="F167" s="9" t="s">
        <v>337</v>
      </c>
      <c r="G167" s="9" t="s">
        <v>1</v>
      </c>
      <c r="H167" s="9"/>
      <c r="I167" s="34" t="s">
        <v>258</v>
      </c>
      <c r="J167" s="583">
        <v>160</v>
      </c>
    </row>
    <row r="168" spans="2:10" ht="14.25" hidden="1" x14ac:dyDescent="0.2">
      <c r="B168" s="571" t="s">
        <v>336</v>
      </c>
      <c r="C168" s="502"/>
      <c r="D168" s="502" t="s">
        <v>242</v>
      </c>
      <c r="E168" s="502"/>
      <c r="F168" s="193"/>
      <c r="G168" s="193"/>
      <c r="H168" s="193"/>
      <c r="I168" s="193"/>
      <c r="J168" s="634">
        <f>J169+J176</f>
        <v>7152.5</v>
      </c>
    </row>
    <row r="169" spans="2:10" hidden="1" x14ac:dyDescent="0.2">
      <c r="B169" s="584" t="s">
        <v>87</v>
      </c>
      <c r="C169" s="599"/>
      <c r="D169" s="599" t="s">
        <v>242</v>
      </c>
      <c r="E169" s="599" t="s">
        <v>85</v>
      </c>
      <c r="F169" s="34"/>
      <c r="G169" s="34"/>
      <c r="H169" s="34"/>
      <c r="I169" s="34" t="s">
        <v>85</v>
      </c>
      <c r="J169" s="576">
        <f>J170</f>
        <v>5947</v>
      </c>
    </row>
    <row r="170" spans="2:10" ht="38.25" hidden="1" x14ac:dyDescent="0.2">
      <c r="B170" s="584" t="s">
        <v>249</v>
      </c>
      <c r="C170" s="599"/>
      <c r="D170" s="599" t="s">
        <v>242</v>
      </c>
      <c r="E170" s="599" t="s">
        <v>85</v>
      </c>
      <c r="F170" s="34" t="s">
        <v>248</v>
      </c>
      <c r="G170" s="131"/>
      <c r="H170" s="131"/>
      <c r="I170" s="34" t="s">
        <v>85</v>
      </c>
      <c r="J170" s="51">
        <f>J171</f>
        <v>5947</v>
      </c>
    </row>
    <row r="171" spans="2:10" ht="63.75" hidden="1" x14ac:dyDescent="0.2">
      <c r="B171" s="610" t="s">
        <v>335</v>
      </c>
      <c r="C171" s="513"/>
      <c r="D171" s="513" t="s">
        <v>242</v>
      </c>
      <c r="E171" s="513" t="s">
        <v>85</v>
      </c>
      <c r="F171" s="9" t="s">
        <v>334</v>
      </c>
      <c r="G171" s="9"/>
      <c r="H171" s="9"/>
      <c r="I171" s="9" t="s">
        <v>85</v>
      </c>
      <c r="J171" s="582">
        <f>J172</f>
        <v>5947</v>
      </c>
    </row>
    <row r="172" spans="2:10" ht="63.75" hidden="1" x14ac:dyDescent="0.2">
      <c r="B172" s="587" t="s">
        <v>333</v>
      </c>
      <c r="C172" s="513"/>
      <c r="D172" s="513" t="s">
        <v>242</v>
      </c>
      <c r="E172" s="513" t="s">
        <v>85</v>
      </c>
      <c r="F172" s="9" t="s">
        <v>332</v>
      </c>
      <c r="G172" s="9"/>
      <c r="H172" s="9"/>
      <c r="I172" s="9" t="s">
        <v>85</v>
      </c>
      <c r="J172" s="582">
        <f>J173+J174+J175</f>
        <v>5947</v>
      </c>
    </row>
    <row r="173" spans="2:10" hidden="1" x14ac:dyDescent="0.2">
      <c r="B173" s="581" t="s">
        <v>252</v>
      </c>
      <c r="C173" s="513"/>
      <c r="D173" s="513" t="s">
        <v>242</v>
      </c>
      <c r="E173" s="513" t="s">
        <v>85</v>
      </c>
      <c r="F173" s="9" t="s">
        <v>332</v>
      </c>
      <c r="G173" s="9" t="s">
        <v>251</v>
      </c>
      <c r="H173" s="9"/>
      <c r="I173" s="9" t="s">
        <v>85</v>
      </c>
      <c r="J173" s="635">
        <v>4171.2870000000003</v>
      </c>
    </row>
    <row r="174" spans="2:10" hidden="1" x14ac:dyDescent="0.2">
      <c r="B174" s="581" t="s">
        <v>16</v>
      </c>
      <c r="C174" s="513"/>
      <c r="D174" s="513" t="s">
        <v>242</v>
      </c>
      <c r="E174" s="513" t="s">
        <v>85</v>
      </c>
      <c r="F174" s="9" t="s">
        <v>332</v>
      </c>
      <c r="G174" s="9" t="s">
        <v>1</v>
      </c>
      <c r="H174" s="9"/>
      <c r="I174" s="9" t="s">
        <v>85</v>
      </c>
      <c r="J174" s="582">
        <f>1775.713-0.713</f>
        <v>1775</v>
      </c>
    </row>
    <row r="175" spans="2:10" hidden="1" x14ac:dyDescent="0.2">
      <c r="B175" s="581" t="s">
        <v>94</v>
      </c>
      <c r="C175" s="513"/>
      <c r="D175" s="513" t="s">
        <v>242</v>
      </c>
      <c r="E175" s="513" t="s">
        <v>85</v>
      </c>
      <c r="F175" s="9" t="s">
        <v>332</v>
      </c>
      <c r="G175" s="9" t="s">
        <v>91</v>
      </c>
      <c r="H175" s="9"/>
      <c r="I175" s="9" t="s">
        <v>85</v>
      </c>
      <c r="J175" s="583">
        <v>0.71299999999999997</v>
      </c>
    </row>
    <row r="176" spans="2:10" hidden="1" x14ac:dyDescent="0.2">
      <c r="B176" s="584" t="s">
        <v>240</v>
      </c>
      <c r="C176" s="599"/>
      <c r="D176" s="599" t="s">
        <v>242</v>
      </c>
      <c r="E176" s="599" t="s">
        <v>238</v>
      </c>
      <c r="F176" s="9"/>
      <c r="G176" s="9"/>
      <c r="H176" s="9"/>
      <c r="I176" s="34" t="s">
        <v>238</v>
      </c>
      <c r="J176" s="576">
        <f>J177</f>
        <v>1205.5</v>
      </c>
    </row>
    <row r="177" spans="1:10" ht="38.25" hidden="1" x14ac:dyDescent="0.2">
      <c r="B177" s="584" t="s">
        <v>249</v>
      </c>
      <c r="C177" s="599"/>
      <c r="D177" s="599" t="s">
        <v>242</v>
      </c>
      <c r="E177" s="599" t="s">
        <v>238</v>
      </c>
      <c r="F177" s="34" t="s">
        <v>248</v>
      </c>
      <c r="G177" s="131"/>
      <c r="H177" s="131"/>
      <c r="I177" s="34" t="s">
        <v>238</v>
      </c>
      <c r="J177" s="51">
        <f>J178</f>
        <v>1205.5</v>
      </c>
    </row>
    <row r="178" spans="1:10" ht="63.75" hidden="1" x14ac:dyDescent="0.2">
      <c r="B178" s="610" t="s">
        <v>331</v>
      </c>
      <c r="C178" s="513"/>
      <c r="D178" s="513" t="s">
        <v>242</v>
      </c>
      <c r="E178" s="513" t="s">
        <v>238</v>
      </c>
      <c r="F178" s="9" t="s">
        <v>330</v>
      </c>
      <c r="G178" s="9"/>
      <c r="H178" s="9"/>
      <c r="I178" s="9" t="s">
        <v>238</v>
      </c>
      <c r="J178" s="582">
        <f>J179</f>
        <v>1205.5</v>
      </c>
    </row>
    <row r="179" spans="1:10" ht="63.75" hidden="1" x14ac:dyDescent="0.2">
      <c r="B179" s="587" t="s">
        <v>329</v>
      </c>
      <c r="C179" s="513"/>
      <c r="D179" s="513" t="s">
        <v>242</v>
      </c>
      <c r="E179" s="513" t="s">
        <v>238</v>
      </c>
      <c r="F179" s="9" t="s">
        <v>328</v>
      </c>
      <c r="G179" s="9"/>
      <c r="H179" s="9"/>
      <c r="I179" s="9" t="s">
        <v>238</v>
      </c>
      <c r="J179" s="582">
        <f>J180</f>
        <v>1205.5</v>
      </c>
    </row>
    <row r="180" spans="1:10" hidden="1" x14ac:dyDescent="0.2">
      <c r="B180" s="581" t="s">
        <v>16</v>
      </c>
      <c r="C180" s="513"/>
      <c r="D180" s="513" t="s">
        <v>242</v>
      </c>
      <c r="E180" s="513" t="s">
        <v>238</v>
      </c>
      <c r="F180" s="9" t="s">
        <v>328</v>
      </c>
      <c r="G180" s="9" t="s">
        <v>1</v>
      </c>
      <c r="H180" s="9"/>
      <c r="I180" s="9" t="s">
        <v>238</v>
      </c>
      <c r="J180" s="582">
        <v>1205.5</v>
      </c>
    </row>
    <row r="181" spans="1:10" ht="63.75" hidden="1" x14ac:dyDescent="0.25">
      <c r="A181" s="637"/>
      <c r="B181" s="636" t="s">
        <v>243</v>
      </c>
      <c r="C181" s="579"/>
      <c r="D181" s="579" t="s">
        <v>242</v>
      </c>
      <c r="E181" s="513" t="s">
        <v>238</v>
      </c>
      <c r="F181" s="33" t="s">
        <v>241</v>
      </c>
      <c r="G181" s="31"/>
      <c r="H181" s="31"/>
      <c r="I181" s="9" t="s">
        <v>238</v>
      </c>
      <c r="J181" s="583"/>
    </row>
    <row r="182" spans="1:10" ht="14.25" hidden="1" x14ac:dyDescent="0.2">
      <c r="B182" s="571" t="s">
        <v>327</v>
      </c>
      <c r="C182" s="502"/>
      <c r="D182" s="502" t="s">
        <v>44</v>
      </c>
      <c r="E182" s="502"/>
      <c r="F182" s="193"/>
      <c r="G182" s="193"/>
      <c r="H182" s="193"/>
      <c r="I182" s="193"/>
      <c r="J182" s="608">
        <f>J183+J186</f>
        <v>412.5</v>
      </c>
    </row>
    <row r="183" spans="1:10" hidden="1" x14ac:dyDescent="0.2">
      <c r="B183" s="615" t="s">
        <v>79</v>
      </c>
      <c r="C183" s="577"/>
      <c r="D183" s="599" t="s">
        <v>44</v>
      </c>
      <c r="E183" s="599" t="s">
        <v>76</v>
      </c>
      <c r="F183" s="89"/>
      <c r="G183" s="89"/>
      <c r="H183" s="89"/>
      <c r="I183" s="34" t="s">
        <v>76</v>
      </c>
      <c r="J183" s="591">
        <f>J184</f>
        <v>240.5</v>
      </c>
    </row>
    <row r="184" spans="1:10" hidden="1" x14ac:dyDescent="0.2">
      <c r="B184" s="590" t="s">
        <v>326</v>
      </c>
      <c r="C184" s="577"/>
      <c r="D184" s="513" t="s">
        <v>44</v>
      </c>
      <c r="E184" s="513" t="s">
        <v>76</v>
      </c>
      <c r="F184" s="77">
        <v>9900308</v>
      </c>
      <c r="G184" s="89"/>
      <c r="H184" s="89"/>
      <c r="I184" s="9" t="s">
        <v>76</v>
      </c>
      <c r="J184" s="592">
        <f>J185</f>
        <v>240.5</v>
      </c>
    </row>
    <row r="185" spans="1:10" hidden="1" x14ac:dyDescent="0.2">
      <c r="B185" s="581" t="s">
        <v>46</v>
      </c>
      <c r="C185" s="577"/>
      <c r="D185" s="513" t="s">
        <v>44</v>
      </c>
      <c r="E185" s="513" t="s">
        <v>76</v>
      </c>
      <c r="F185" s="77">
        <v>9900308</v>
      </c>
      <c r="G185" s="33" t="s">
        <v>42</v>
      </c>
      <c r="H185" s="33"/>
      <c r="I185" s="9" t="s">
        <v>76</v>
      </c>
      <c r="J185" s="592">
        <v>240.5</v>
      </c>
    </row>
    <row r="186" spans="1:10" hidden="1" x14ac:dyDescent="0.2">
      <c r="B186" s="621" t="s">
        <v>45</v>
      </c>
      <c r="C186" s="599"/>
      <c r="D186" s="599" t="s">
        <v>44</v>
      </c>
      <c r="E186" s="599" t="s">
        <v>41</v>
      </c>
      <c r="F186" s="34"/>
      <c r="G186" s="9"/>
      <c r="H186" s="9"/>
      <c r="I186" s="34" t="s">
        <v>41</v>
      </c>
      <c r="J186" s="591">
        <f>J187</f>
        <v>172</v>
      </c>
    </row>
    <row r="187" spans="1:10" hidden="1" x14ac:dyDescent="0.2">
      <c r="B187" s="638" t="s">
        <v>325</v>
      </c>
      <c r="C187" s="638"/>
      <c r="D187" s="513" t="s">
        <v>44</v>
      </c>
      <c r="E187" s="513" t="s">
        <v>41</v>
      </c>
      <c r="F187" s="77">
        <v>9901073</v>
      </c>
      <c r="G187" s="9"/>
      <c r="H187" s="9"/>
      <c r="I187" s="9" t="s">
        <v>41</v>
      </c>
      <c r="J187" s="592">
        <f>J188</f>
        <v>172</v>
      </c>
    </row>
    <row r="188" spans="1:10" hidden="1" x14ac:dyDescent="0.2">
      <c r="B188" s="581" t="s">
        <v>46</v>
      </c>
      <c r="C188" s="638"/>
      <c r="D188" s="513" t="s">
        <v>44</v>
      </c>
      <c r="E188" s="513" t="s">
        <v>41</v>
      </c>
      <c r="F188" s="77">
        <v>9901073</v>
      </c>
      <c r="G188" s="9" t="s">
        <v>42</v>
      </c>
      <c r="H188" s="9"/>
      <c r="I188" s="9" t="s">
        <v>41</v>
      </c>
      <c r="J188" s="592">
        <v>172</v>
      </c>
    </row>
    <row r="189" spans="1:10" ht="14.25" hidden="1" x14ac:dyDescent="0.2">
      <c r="B189" s="571" t="s">
        <v>324</v>
      </c>
      <c r="C189" s="502"/>
      <c r="D189" s="502" t="s">
        <v>288</v>
      </c>
      <c r="E189" s="502"/>
      <c r="F189" s="193"/>
      <c r="G189" s="193"/>
      <c r="H189" s="193"/>
      <c r="I189" s="193"/>
      <c r="J189" s="609">
        <f>J191</f>
        <v>3930</v>
      </c>
    </row>
    <row r="190" spans="1:10" hidden="1" x14ac:dyDescent="0.2">
      <c r="B190" s="584" t="s">
        <v>64</v>
      </c>
      <c r="C190" s="513"/>
      <c r="D190" s="599" t="s">
        <v>288</v>
      </c>
      <c r="E190" s="599" t="s">
        <v>62</v>
      </c>
      <c r="F190" s="34"/>
      <c r="G190" s="34"/>
      <c r="H190" s="34"/>
      <c r="I190" s="34" t="s">
        <v>62</v>
      </c>
      <c r="J190" s="589">
        <f>J191</f>
        <v>3930</v>
      </c>
    </row>
    <row r="191" spans="1:10" ht="51" hidden="1" x14ac:dyDescent="0.2">
      <c r="B191" s="615" t="s">
        <v>323</v>
      </c>
      <c r="C191" s="513"/>
      <c r="D191" s="513" t="s">
        <v>288</v>
      </c>
      <c r="E191" s="513" t="s">
        <v>62</v>
      </c>
      <c r="F191" s="9" t="s">
        <v>322</v>
      </c>
      <c r="G191" s="175"/>
      <c r="H191" s="175"/>
      <c r="I191" s="9" t="s">
        <v>62</v>
      </c>
      <c r="J191" s="639">
        <f>J194+J198</f>
        <v>3930</v>
      </c>
    </row>
    <row r="192" spans="1:10" ht="63.75" hidden="1" x14ac:dyDescent="0.2">
      <c r="B192" s="610" t="s">
        <v>303</v>
      </c>
      <c r="C192" s="513"/>
      <c r="D192" s="513" t="s">
        <v>288</v>
      </c>
      <c r="E192" s="513" t="s">
        <v>62</v>
      </c>
      <c r="F192" s="9" t="s">
        <v>302</v>
      </c>
      <c r="G192" s="9"/>
      <c r="H192" s="9"/>
      <c r="I192" s="9" t="s">
        <v>62</v>
      </c>
      <c r="J192" s="589"/>
    </row>
    <row r="193" spans="1:13" ht="63.75" hidden="1" x14ac:dyDescent="0.2">
      <c r="B193" s="605" t="s">
        <v>301</v>
      </c>
      <c r="C193" s="513"/>
      <c r="D193" s="513" t="s">
        <v>288</v>
      </c>
      <c r="E193" s="513" t="s">
        <v>62</v>
      </c>
      <c r="F193" s="9" t="s">
        <v>300</v>
      </c>
      <c r="G193" s="9"/>
      <c r="H193" s="9"/>
      <c r="I193" s="9" t="s">
        <v>62</v>
      </c>
      <c r="J193" s="589"/>
    </row>
    <row r="194" spans="1:13" ht="63.75" hidden="1" x14ac:dyDescent="0.2">
      <c r="B194" s="610" t="s">
        <v>321</v>
      </c>
      <c r="C194" s="513"/>
      <c r="D194" s="513" t="s">
        <v>288</v>
      </c>
      <c r="E194" s="513" t="s">
        <v>62</v>
      </c>
      <c r="F194" s="34" t="s">
        <v>298</v>
      </c>
      <c r="G194" s="9"/>
      <c r="H194" s="9"/>
      <c r="I194" s="9" t="s">
        <v>62</v>
      </c>
      <c r="J194" s="580">
        <f>J195</f>
        <v>3600</v>
      </c>
    </row>
    <row r="195" spans="1:13" ht="63.75" hidden="1" x14ac:dyDescent="0.2">
      <c r="B195" s="587" t="s">
        <v>320</v>
      </c>
      <c r="C195" s="513"/>
      <c r="D195" s="513" t="s">
        <v>288</v>
      </c>
      <c r="E195" s="513" t="s">
        <v>62</v>
      </c>
      <c r="F195" s="9" t="s">
        <v>294</v>
      </c>
      <c r="G195" s="9"/>
      <c r="H195" s="9"/>
      <c r="I195" s="9" t="s">
        <v>62</v>
      </c>
      <c r="J195" s="589">
        <f>J196</f>
        <v>3600</v>
      </c>
    </row>
    <row r="196" spans="1:13" hidden="1" x14ac:dyDescent="0.2">
      <c r="B196" s="598" t="s">
        <v>16</v>
      </c>
      <c r="C196" s="513"/>
      <c r="D196" s="513" t="s">
        <v>288</v>
      </c>
      <c r="E196" s="513" t="s">
        <v>62</v>
      </c>
      <c r="F196" s="9" t="s">
        <v>294</v>
      </c>
      <c r="G196" s="9" t="s">
        <v>1</v>
      </c>
      <c r="H196" s="9"/>
      <c r="I196" s="9" t="s">
        <v>62</v>
      </c>
      <c r="J196" s="589">
        <v>3600</v>
      </c>
    </row>
    <row r="197" spans="1:13" ht="63.75" hidden="1" x14ac:dyDescent="0.2">
      <c r="B197" s="605" t="s">
        <v>296</v>
      </c>
      <c r="C197" s="513"/>
      <c r="D197" s="513" t="s">
        <v>288</v>
      </c>
      <c r="E197" s="513" t="s">
        <v>62</v>
      </c>
      <c r="F197" s="9" t="s">
        <v>295</v>
      </c>
      <c r="G197" s="9"/>
      <c r="H197" s="9"/>
      <c r="I197" s="9" t="s">
        <v>62</v>
      </c>
      <c r="J197" s="592"/>
    </row>
    <row r="198" spans="1:13" ht="63.75" hidden="1" x14ac:dyDescent="0.2">
      <c r="B198" s="640" t="s">
        <v>319</v>
      </c>
      <c r="C198" s="513"/>
      <c r="D198" s="513" t="s">
        <v>288</v>
      </c>
      <c r="E198" s="513" t="s">
        <v>62</v>
      </c>
      <c r="F198" s="34" t="s">
        <v>318</v>
      </c>
      <c r="G198" s="9"/>
      <c r="H198" s="9"/>
      <c r="I198" s="9" t="s">
        <v>62</v>
      </c>
      <c r="J198" s="591">
        <f>J199</f>
        <v>330</v>
      </c>
    </row>
    <row r="199" spans="1:13" ht="63.75" hidden="1" x14ac:dyDescent="0.2">
      <c r="B199" s="605" t="s">
        <v>317</v>
      </c>
      <c r="C199" s="513"/>
      <c r="D199" s="513" t="s">
        <v>288</v>
      </c>
      <c r="E199" s="513" t="s">
        <v>62</v>
      </c>
      <c r="F199" s="9" t="s">
        <v>316</v>
      </c>
      <c r="G199" s="9"/>
      <c r="H199" s="9"/>
      <c r="I199" s="9" t="s">
        <v>62</v>
      </c>
      <c r="J199" s="592">
        <f>J200</f>
        <v>330</v>
      </c>
    </row>
    <row r="200" spans="1:13" hidden="1" x14ac:dyDescent="0.2">
      <c r="B200" s="598" t="s">
        <v>16</v>
      </c>
      <c r="C200" s="513"/>
      <c r="D200" s="513" t="s">
        <v>288</v>
      </c>
      <c r="E200" s="513" t="s">
        <v>62</v>
      </c>
      <c r="F200" s="9" t="s">
        <v>316</v>
      </c>
      <c r="G200" s="9" t="s">
        <v>1</v>
      </c>
      <c r="H200" s="9"/>
      <c r="I200" s="9" t="s">
        <v>62</v>
      </c>
      <c r="J200" s="592">
        <v>330</v>
      </c>
    </row>
    <row r="201" spans="1:13" hidden="1" x14ac:dyDescent="0.2">
      <c r="I201" s="4"/>
      <c r="J201" s="263"/>
    </row>
    <row r="202" spans="1:13" hidden="1" x14ac:dyDescent="0.2">
      <c r="I202" s="4"/>
      <c r="J202" s="263"/>
    </row>
    <row r="203" spans="1:13" ht="15.75" x14ac:dyDescent="0.25">
      <c r="I203" s="1293" t="s">
        <v>430</v>
      </c>
      <c r="J203" s="1293"/>
      <c r="K203" s="1293"/>
      <c r="L203" s="1293"/>
      <c r="M203" s="1293"/>
    </row>
    <row r="204" spans="1:13" ht="33.75" x14ac:dyDescent="0.2">
      <c r="A204" s="1289" t="s">
        <v>806</v>
      </c>
      <c r="B204" s="1290"/>
      <c r="C204" s="849"/>
      <c r="D204" s="849"/>
      <c r="E204" s="849"/>
      <c r="F204" s="850" t="s">
        <v>865</v>
      </c>
      <c r="G204" s="850" t="s">
        <v>866</v>
      </c>
      <c r="H204" s="850" t="s">
        <v>867</v>
      </c>
      <c r="I204" s="851" t="s">
        <v>868</v>
      </c>
      <c r="J204" s="851" t="s">
        <v>869</v>
      </c>
      <c r="M204" s="641" t="s">
        <v>807</v>
      </c>
    </row>
    <row r="205" spans="1:13" ht="27" customHeight="1" x14ac:dyDescent="0.2">
      <c r="A205" s="1273" t="s">
        <v>879</v>
      </c>
      <c r="B205" s="1274"/>
      <c r="C205" s="1274"/>
      <c r="D205" s="1274"/>
      <c r="E205" s="1274"/>
      <c r="F205" s="1274"/>
      <c r="G205" s="1274"/>
      <c r="H205" s="1274"/>
      <c r="I205" s="1274"/>
      <c r="J205" s="1274"/>
      <c r="K205" s="1274"/>
      <c r="L205" s="1274"/>
      <c r="M205" s="1275"/>
    </row>
    <row r="206" spans="1:13" ht="27" customHeight="1" x14ac:dyDescent="0.2">
      <c r="A206" s="1279" t="s">
        <v>870</v>
      </c>
      <c r="B206" s="1280"/>
      <c r="C206" s="852"/>
      <c r="D206" s="852"/>
      <c r="E206" s="852"/>
      <c r="F206" s="1283" t="s">
        <v>871</v>
      </c>
      <c r="G206" s="1285" t="s">
        <v>872</v>
      </c>
      <c r="H206" s="853" t="s">
        <v>877</v>
      </c>
      <c r="I206" s="854" t="s">
        <v>873</v>
      </c>
      <c r="J206" s="855">
        <v>1700</v>
      </c>
      <c r="K206" s="865"/>
      <c r="L206" s="865"/>
      <c r="M206" s="866">
        <v>1700</v>
      </c>
    </row>
    <row r="207" spans="1:13" ht="27" customHeight="1" x14ac:dyDescent="0.2">
      <c r="A207" s="1281"/>
      <c r="B207" s="1282"/>
      <c r="C207" s="856"/>
      <c r="D207" s="856"/>
      <c r="E207" s="856"/>
      <c r="F207" s="1284"/>
      <c r="G207" s="1286"/>
      <c r="H207" s="857">
        <v>2018</v>
      </c>
      <c r="I207" s="858" t="s">
        <v>874</v>
      </c>
      <c r="J207" s="859">
        <v>500</v>
      </c>
      <c r="K207" s="865"/>
      <c r="L207" s="865"/>
      <c r="M207" s="867">
        <v>500</v>
      </c>
    </row>
    <row r="208" spans="1:13" x14ac:dyDescent="0.2">
      <c r="A208" s="1279" t="s">
        <v>881</v>
      </c>
      <c r="B208" s="1280"/>
      <c r="C208" s="852"/>
      <c r="D208" s="852"/>
      <c r="E208" s="852"/>
      <c r="F208" s="1283" t="s">
        <v>882</v>
      </c>
      <c r="G208" s="1285" t="s">
        <v>872</v>
      </c>
      <c r="H208" s="853" t="s">
        <v>880</v>
      </c>
      <c r="I208" s="854" t="s">
        <v>873</v>
      </c>
      <c r="J208" s="855">
        <v>1700</v>
      </c>
      <c r="K208" s="865"/>
      <c r="L208" s="865"/>
      <c r="M208" s="866">
        <v>2000</v>
      </c>
    </row>
    <row r="209" spans="1:13" ht="40.5" customHeight="1" x14ac:dyDescent="0.2">
      <c r="A209" s="1281"/>
      <c r="B209" s="1282"/>
      <c r="C209" s="856"/>
      <c r="D209" s="856"/>
      <c r="E209" s="856"/>
      <c r="F209" s="1284"/>
      <c r="G209" s="1286"/>
      <c r="H209" s="857">
        <v>2018</v>
      </c>
      <c r="I209" s="858" t="s">
        <v>874</v>
      </c>
      <c r="J209" s="859">
        <v>500</v>
      </c>
      <c r="K209" s="865"/>
      <c r="L209" s="865"/>
      <c r="M209" s="867">
        <v>500</v>
      </c>
    </row>
    <row r="210" spans="1:13" x14ac:dyDescent="0.2">
      <c r="A210" s="1270" t="s">
        <v>808</v>
      </c>
      <c r="B210" s="1271"/>
      <c r="C210" s="1271"/>
      <c r="D210" s="1271"/>
      <c r="E210" s="1271"/>
      <c r="F210" s="1271"/>
      <c r="G210" s="1271"/>
      <c r="H210" s="1271"/>
      <c r="I210" s="1272"/>
      <c r="J210" s="860">
        <v>3497.6120000000001</v>
      </c>
      <c r="K210" s="865"/>
      <c r="L210" s="865"/>
      <c r="M210" s="868"/>
    </row>
    <row r="211" spans="1:13" ht="26.25" customHeight="1" x14ac:dyDescent="0.2">
      <c r="A211" s="1276" t="s">
        <v>25</v>
      </c>
      <c r="B211" s="1277"/>
      <c r="C211" s="1277"/>
      <c r="D211" s="1277"/>
      <c r="E211" s="1277"/>
      <c r="F211" s="1277"/>
      <c r="G211" s="1277"/>
      <c r="H211" s="1277"/>
      <c r="I211" s="1277"/>
      <c r="J211" s="1277"/>
      <c r="K211" s="1277"/>
      <c r="L211" s="1277"/>
      <c r="M211" s="1278"/>
    </row>
    <row r="212" spans="1:13" ht="38.25" x14ac:dyDescent="0.2">
      <c r="A212" s="1279" t="s">
        <v>875</v>
      </c>
      <c r="B212" s="1280"/>
      <c r="C212" s="861"/>
      <c r="D212" s="861"/>
      <c r="E212" s="861"/>
      <c r="F212" s="1287" t="s">
        <v>876</v>
      </c>
      <c r="G212" s="1287">
        <v>1200</v>
      </c>
      <c r="H212" s="862" t="s">
        <v>877</v>
      </c>
      <c r="I212" s="863" t="s">
        <v>878</v>
      </c>
      <c r="J212" s="864">
        <v>0</v>
      </c>
      <c r="K212" s="865"/>
      <c r="L212" s="865"/>
      <c r="M212" s="866">
        <v>4900</v>
      </c>
    </row>
    <row r="213" spans="1:13" x14ac:dyDescent="0.2">
      <c r="A213" s="1281"/>
      <c r="B213" s="1282"/>
      <c r="C213" s="856"/>
      <c r="D213" s="856"/>
      <c r="E213" s="856"/>
      <c r="F213" s="1288"/>
      <c r="G213" s="1288"/>
      <c r="H213" s="857">
        <v>2018</v>
      </c>
      <c r="I213" s="858" t="s">
        <v>874</v>
      </c>
      <c r="J213" s="864">
        <v>1900</v>
      </c>
      <c r="K213" s="865"/>
      <c r="L213" s="865"/>
      <c r="M213" s="866">
        <v>0</v>
      </c>
    </row>
    <row r="214" spans="1:13" ht="14.25" x14ac:dyDescent="0.2">
      <c r="A214" s="1270" t="s">
        <v>808</v>
      </c>
      <c r="B214" s="1271"/>
      <c r="C214" s="1271"/>
      <c r="D214" s="1271"/>
      <c r="E214" s="1271"/>
      <c r="F214" s="1271"/>
      <c r="G214" s="1271"/>
      <c r="H214" s="1271"/>
      <c r="I214" s="1272"/>
      <c r="J214" s="869">
        <f>J208+J209+J212+J213</f>
        <v>4100</v>
      </c>
      <c r="K214" s="865"/>
      <c r="L214" s="865"/>
      <c r="M214" s="870">
        <v>9600</v>
      </c>
    </row>
    <row r="215" spans="1:13" x14ac:dyDescent="0.2">
      <c r="I215" s="4"/>
      <c r="J215" s="263"/>
    </row>
  </sheetData>
  <mergeCells count="28">
    <mergeCell ref="G208:G209"/>
    <mergeCell ref="A31:J31"/>
    <mergeCell ref="A32:J32"/>
    <mergeCell ref="A33:J33"/>
    <mergeCell ref="G143:J143"/>
    <mergeCell ref="G144:J144"/>
    <mergeCell ref="I203:M203"/>
    <mergeCell ref="B23:M23"/>
    <mergeCell ref="B25:M25"/>
    <mergeCell ref="A214:I214"/>
    <mergeCell ref="A205:M205"/>
    <mergeCell ref="A211:M211"/>
    <mergeCell ref="A206:B207"/>
    <mergeCell ref="F206:F207"/>
    <mergeCell ref="G206:G207"/>
    <mergeCell ref="A210:I210"/>
    <mergeCell ref="A212:B213"/>
    <mergeCell ref="F212:F213"/>
    <mergeCell ref="G212:G213"/>
    <mergeCell ref="A204:B204"/>
    <mergeCell ref="A208:B209"/>
    <mergeCell ref="F208:F209"/>
    <mergeCell ref="B28:I28"/>
    <mergeCell ref="B18:M18"/>
    <mergeCell ref="B17:M17"/>
    <mergeCell ref="B19:M19"/>
    <mergeCell ref="B20:M20"/>
    <mergeCell ref="B21:M21"/>
  </mergeCells>
  <pageMargins left="0.59055118110236227" right="0.59055118110236227" top="0.31496062992125984" bottom="0.31496062992125984" header="0.31496062992125984" footer="0.31496062992125984"/>
  <pageSetup firstPageNumber="55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прил3 дох 2018 </vt:lpstr>
      <vt:lpstr>прил4 дох 2019 2020</vt:lpstr>
      <vt:lpstr>прил 7 2017 </vt:lpstr>
      <vt:lpstr>прил 8 2018 2019</vt:lpstr>
      <vt:lpstr>прил 9 2017 </vt:lpstr>
      <vt:lpstr>прил 10 2018-19</vt:lpstr>
      <vt:lpstr>прил 11 </vt:lpstr>
      <vt:lpstr>прил 13 </vt:lpstr>
      <vt:lpstr>прил 13</vt:lpstr>
      <vt:lpstr>Лист1</vt:lpstr>
      <vt:lpstr>'прил 10 2018-19'!Область_печати</vt:lpstr>
      <vt:lpstr>'прил 11 '!Область_печати</vt:lpstr>
      <vt:lpstr>'прил 13'!Область_печати</vt:lpstr>
      <vt:lpstr>'прил 13 '!Область_печати</vt:lpstr>
      <vt:lpstr>'прил 7 2017 '!Область_печати</vt:lpstr>
      <vt:lpstr>'прил 8 2018 2019'!Область_печати</vt:lpstr>
      <vt:lpstr>'прил 9 2017 '!Область_печати</vt:lpstr>
      <vt:lpstr>'прил3 дох 2018 '!Область_печати</vt:lpstr>
      <vt:lpstr>'прил4 дох 2019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2018-01-09T08:21:11Z</cp:lastPrinted>
  <dcterms:created xsi:type="dcterms:W3CDTF">2016-11-18T06:27:13Z</dcterms:created>
  <dcterms:modified xsi:type="dcterms:W3CDTF">2018-01-09T08:29:35Z</dcterms:modified>
</cp:coreProperties>
</file>