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1968" windowWidth="15600" windowHeight="10428" tabRatio="869" activeTab="8"/>
  </bookViews>
  <sheets>
    <sheet name="прил 3 2014 " sheetId="1" r:id="rId1"/>
    <sheet name="прил 4 2015 2016 " sheetId="2" state="hidden" r:id="rId2"/>
    <sheet name="прил 8 2014" sheetId="3" r:id="rId3"/>
    <sheet name="прил 9 2015  2016" sheetId="4" state="hidden" r:id="rId4"/>
    <sheet name="прил 9 2015 2016 2" sheetId="5" state="hidden" r:id="rId5"/>
    <sheet name="прил 10 2014 " sheetId="6" r:id="rId6"/>
    <sheet name="прил 11 2015 2016" sheetId="7" state="hidden" r:id="rId7"/>
    <sheet name="прил 12 2014 " sheetId="8" r:id="rId8"/>
    <sheet name="прил 17 2014" sheetId="9" r:id="rId9"/>
    <sheet name="прил 12 2014  (2)" sheetId="10" state="hidden" r:id="rId10"/>
    <sheet name="прил 13 2015 2016" sheetId="11" state="hidden" r:id="rId11"/>
    <sheet name="прил 14 " sheetId="12" state="hidden" r:id="rId12"/>
    <sheet name="прил 16 " sheetId="13" state="hidden" r:id="rId13"/>
    <sheet name="прил 16 2013 г" sheetId="14" state="hidden" r:id="rId14"/>
  </sheets>
  <definedNames>
    <definedName name="_xlnm.Print_Area" localSheetId="5">'прил 10 2014 '!$A$1:$Q$226</definedName>
    <definedName name="_xlnm.Print_Area" localSheetId="6">'прил 11 2015 2016'!$A$1:$K$200</definedName>
    <definedName name="_xlnm.Print_Area" localSheetId="7">'прил 12 2014 '!$A$1:$I$395</definedName>
    <definedName name="_xlnm.Print_Area" localSheetId="9">'прил 12 2014  (2)'!$A$1:$I$392</definedName>
    <definedName name="_xlnm.Print_Area" localSheetId="10">'прил 13 2015 2016'!$A$1:$L$363</definedName>
    <definedName name="_xlnm.Print_Area" localSheetId="11">'прил 14 '!$A$1:$J$30</definedName>
    <definedName name="_xlnm.Print_Area" localSheetId="12">'прил 16 '!$A$1:$B$53</definedName>
    <definedName name="_xlnm.Print_Area" localSheetId="13">'прил 16 2013 г'!$A$1:$D$26</definedName>
    <definedName name="_xlnm.Print_Area" localSheetId="8">'прил 17 2014'!$A$1:$I$200</definedName>
    <definedName name="_xlnm.Print_Area" localSheetId="0">'прил 3 2014 '!$A$1:$L$100</definedName>
    <definedName name="_xlnm.Print_Area" localSheetId="2">'прил 8 2014'!$A$1:$Q$209</definedName>
    <definedName name="_xlnm.Print_Area" localSheetId="3">'прил 9 2015  2016'!$A$1:$K$183</definedName>
    <definedName name="_xlnm.Print_Area" localSheetId="4">'прил 9 2015 2016 2'!$A$1:$K$183</definedName>
  </definedNames>
  <calcPr fullCalcOnLoad="1"/>
</workbook>
</file>

<file path=xl/sharedStrings.xml><?xml version="1.0" encoding="utf-8"?>
<sst xmlns="http://schemas.openxmlformats.org/spreadsheetml/2006/main" count="9897" uniqueCount="636">
  <si>
    <t xml:space="preserve">Распределение бюджетных ассигнований по разделам, подразделам, целевым статьям 
(муниципальным программам и непрограммным направлениям деятельности),
группам и подгруппам видов расходов классификации расходов местного бюджета </t>
  </si>
  <si>
    <t>РАСХОДОВ МЕСТНОГО БЮДЖЕТА</t>
  </si>
  <si>
    <t xml:space="preserve"> группам и подгруппам видов расходов классификации расходов местного бюджета, а также по разделам и подразделам </t>
  </si>
  <si>
    <t>классификации расходов местного бюджета  на 2014 год</t>
  </si>
  <si>
    <t>классификации расходов местного бюджета  на 2015 и 2016 годы</t>
  </si>
  <si>
    <t xml:space="preserve"> Межбюджетные трансферты, передаваемые муниципальным образованием Тельмановское сельское поселение Тосненского района Ленинградской области муниципальному образованию Тосненский район Ленинградской области на исполнение полномочий(по вопросам местного значения)                             </t>
  </si>
  <si>
    <t>Муниципальная программа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</si>
  <si>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</si>
  <si>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</si>
  <si>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</si>
  <si>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фонда"</t>
  </si>
  <si>
    <t>Муниципальная программа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</si>
  <si>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</si>
  <si>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9909601</t>
  </si>
  <si>
    <t>Обеспечение мероприятий по капитальному ремонту многоквартирных домов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</si>
  <si>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</si>
  <si>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</t>
  </si>
  <si>
    <t>трупы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</si>
  <si>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</si>
  <si>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</si>
  <si>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</si>
  <si>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</si>
  <si>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</si>
  <si>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</si>
  <si>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</si>
  <si>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</si>
  <si>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</t>
  </si>
  <si>
    <t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</t>
  </si>
  <si>
    <t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</t>
  </si>
  <si>
    <t xml:space="preserve">Мерпориятие по вовлечению в предупреждение правонарушений на территории муниципального образования  Тельмановское сельское поселение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</si>
  <si>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(муниципальным программам  и непрограммным направлениям деятельности),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</si>
  <si>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</t>
  </si>
  <si>
    <t>на 2014 год и плановый период 2015 и 2016 годов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</si>
  <si>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</si>
  <si>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>номер 1</t>
  </si>
  <si>
    <t>номер 2 и 3 и 4</t>
  </si>
  <si>
    <t>830</t>
  </si>
  <si>
    <t>номер 5</t>
  </si>
  <si>
    <t>Исполнение судебных актов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</si>
  <si>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</si>
  <si>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9901011</t>
  </si>
  <si>
    <t>номер 6</t>
  </si>
  <si>
    <t>номер 7</t>
  </si>
  <si>
    <t>9900420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</si>
  <si>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</t>
  </si>
  <si>
    <t>номер 8</t>
  </si>
  <si>
    <t>номер 9</t>
  </si>
  <si>
    <t>9901327</t>
  </si>
  <si>
    <t xml:space="preserve">Мероприятия по развитию объектов благоустройства территории  муниципального образования </t>
  </si>
  <si>
    <t>номер 10</t>
  </si>
  <si>
    <t>9901328</t>
  </si>
  <si>
    <t>номер 11</t>
  </si>
  <si>
    <t>Расходы на обеспечение деятельности муниципальных казенных
 учреждений</t>
  </si>
  <si>
    <t>9900016</t>
  </si>
  <si>
    <t>номер 12</t>
  </si>
  <si>
    <t>9900464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</si>
  <si>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</t>
  </si>
  <si>
    <t>номер 13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</si>
  <si>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</t>
  </si>
  <si>
    <t>плюс</t>
  </si>
  <si>
    <t>минус</t>
  </si>
  <si>
    <t>Приложение 2</t>
  </si>
  <si>
    <t>к решению совета депутатов</t>
  </si>
  <si>
    <t>Тосненского района Ленинградской области</t>
  </si>
  <si>
    <t xml:space="preserve"> от «  » января 2014 года №  </t>
  </si>
  <si>
    <t xml:space="preserve"> от «  » июня 2014 года №  </t>
  </si>
  <si>
    <t>минус 163343 денисову</t>
  </si>
  <si>
    <t>плюс 163343 денисову</t>
  </si>
  <si>
    <t>2,3,4</t>
  </si>
  <si>
    <t xml:space="preserve"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области" 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</si>
  <si>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</t>
  </si>
  <si>
    <t>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</si>
  <si>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</si>
  <si>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</si>
  <si>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</si>
  <si>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</si>
  <si>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013</t>
  </si>
  <si>
    <t>0400000</t>
  </si>
  <si>
    <t>0610000</t>
  </si>
  <si>
    <t>006</t>
  </si>
  <si>
    <t>Резервные фонды</t>
  </si>
  <si>
    <t>0700000</t>
  </si>
  <si>
    <t>0810000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</si>
  <si>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</si>
  <si>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</si>
  <si>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1020000</t>
  </si>
  <si>
    <t>Иные межбюджетные трансферты</t>
  </si>
  <si>
    <t>005</t>
  </si>
  <si>
    <t>Мероприятия в области строительства, архитектуры и градостроительства</t>
  </si>
  <si>
    <t>Жилищное хозяйство</t>
  </si>
  <si>
    <t>__________________________ Ю.Н. Кваша</t>
  </si>
  <si>
    <t xml:space="preserve">     </t>
  </si>
  <si>
    <t>___________________ Ю.Н. Кваша</t>
  </si>
  <si>
    <t xml:space="preserve">Тосненского района Ленинградской области </t>
  </si>
  <si>
    <t xml:space="preserve">                                                                                  Тосненского района Ленинградской области</t>
  </si>
  <si>
    <t xml:space="preserve">к   решению совета депутатов </t>
  </si>
  <si>
    <t xml:space="preserve">               на  2014  год</t>
  </si>
  <si>
    <t xml:space="preserve">  1 05 00000 00 0000 000</t>
  </si>
  <si>
    <t>НАЛОГИ НА СОВОКУПНЫЙ ДОХОД</t>
  </si>
  <si>
    <t xml:space="preserve">  1 05 03000 00 0000 110</t>
  </si>
  <si>
    <t>Единый сельскохозяйственный налог</t>
  </si>
  <si>
    <t>2 02 02999 10 0000 151</t>
  </si>
  <si>
    <t>Прочие субсидии бюджетам поселений</t>
  </si>
  <si>
    <t xml:space="preserve">от «  »              2013 года №   </t>
  </si>
  <si>
    <t xml:space="preserve"> 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</si>
  <si>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</si>
  <si>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</si>
  <si>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  1 03 02000 01 0000 110</t>
  </si>
  <si>
    <t xml:space="preserve">           на плановый период  2015 и 2016 годов</t>
  </si>
  <si>
    <t>2016 г</t>
  </si>
  <si>
    <t>(тысяч рублей)</t>
  </si>
  <si>
    <t>Г
код главного распорядителя</t>
  </si>
  <si>
    <t>Рз             раздел</t>
  </si>
  <si>
    <t>ЦСР                 целевая статья</t>
  </si>
  <si>
    <t>ВР                 вид расхода</t>
  </si>
  <si>
    <t>Сумма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</si>
  <si>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</si>
  <si>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</si>
  <si>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</si>
  <si>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</si>
  <si>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деятельности Главы муниципального образования</t>
  </si>
  <si>
    <t>0103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</si>
  <si>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</si>
  <si>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</si>
  <si>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</si>
  <si>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</si>
  <si>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9100008</t>
  </si>
  <si>
    <t>9105065</t>
  </si>
  <si>
    <t>9106060</t>
  </si>
  <si>
    <t>9106061</t>
  </si>
  <si>
    <t>9106062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</si>
  <si>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(областной бюджет)</t>
  </si>
  <si>
    <t>9107133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</si>
  <si>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</si>
  <si>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9107134</t>
  </si>
  <si>
    <t>9100000</t>
  </si>
  <si>
    <t>9106064</t>
  </si>
  <si>
    <t>0107</t>
  </si>
  <si>
    <t>Непрограммные расходы органов исполнительной власти муниципального образования Тосненский район Ленинградской области</t>
  </si>
  <si>
    <t>9900000</t>
  </si>
  <si>
    <t>9901204</t>
  </si>
  <si>
    <t>0111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</si>
  <si>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</si>
  <si>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9901005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</si>
  <si>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2014-2016 годах"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</si>
  <si>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2014-2016 годах"</t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</si>
  <si>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 в 2014-2016 годах"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</si>
  <si>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сфере молодежной политики  в рамках подпрограммы "Молодежь в муниципальном образовании Тельмановское сельское поселение Тосненского района Ленинградской области в 2014-2016 годах" 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</si>
  <si>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2014-2016 годах»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</si>
  <si>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2014-2016 годах»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</si>
  <si>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</si>
  <si>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</si>
  <si>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9200000</t>
  </si>
  <si>
    <t>Выполнение других обязательств мунципальных образований</t>
  </si>
  <si>
    <t>9200003</t>
  </si>
  <si>
    <t>Национальная безопасность</t>
  </si>
  <si>
    <t>0200</t>
  </si>
  <si>
    <t>Мобилизационная  и вневосковая подготовка</t>
  </si>
  <si>
    <t>0203</t>
  </si>
  <si>
    <t>Осуществление первичного воинского учета на территориях, где отсутствуют военные комиссариаты (Федеральные средства)</t>
  </si>
  <si>
    <t>9905118</t>
  </si>
  <si>
    <t>Защита населения и территории от  чрезвычайных ситуаций природного и техногенного характера, гражданская оборона</t>
  </si>
  <si>
    <t>0800000</t>
  </si>
  <si>
    <t>0811157</t>
  </si>
  <si>
    <t>0811162</t>
  </si>
  <si>
    <t>0820000</t>
  </si>
  <si>
    <t>0821152</t>
  </si>
  <si>
    <t>1500000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</si>
  <si>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</si>
  <si>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1501329</t>
  </si>
  <si>
    <t>Дорожное хозяйство (дорожные фонды)</t>
  </si>
  <si>
    <t>0409</t>
  </si>
  <si>
    <t>1010000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</si>
  <si>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</t>
  </si>
  <si>
    <t>1011011</t>
  </si>
  <si>
    <t xml:space="preserve">Мероприятия по строительству и реконструкции автомобильных дорог общего пользования местного значения, расположенных на территории  в рамках подпрограммы "Поддержание и развитие существующей сети автомобильных дорог общего пользования местного значения"  </t>
  </si>
  <si>
    <t>1010401</t>
  </si>
  <si>
    <t>1021010</t>
  </si>
  <si>
    <t>0500000</t>
  </si>
  <si>
    <t>0500637</t>
  </si>
  <si>
    <t xml:space="preserve">Мероприятия по землеустройству и землепользованию </t>
  </si>
  <si>
    <t>9901035</t>
  </si>
  <si>
    <t>Мероприятия в области национальной экономики</t>
  </si>
  <si>
    <t>9901036</t>
  </si>
  <si>
    <t>9901038</t>
  </si>
  <si>
    <t>0600000</t>
  </si>
  <si>
    <t>0610477</t>
  </si>
  <si>
    <t>0620000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</si>
  <si>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</t>
  </si>
  <si>
    <t>0620480</t>
  </si>
  <si>
    <t>Мероприятие  по капитальному ремонту муниципального жилищного фонда</t>
  </si>
  <si>
    <t>9901376</t>
  </si>
  <si>
    <t>Мероприятия в области жилищного хозяйства</t>
  </si>
  <si>
    <t>9901377</t>
  </si>
  <si>
    <t>Коммунальное  хозяйство</t>
  </si>
  <si>
    <t>1100000</t>
  </si>
  <si>
    <t>1100420</t>
  </si>
  <si>
    <t>1101320</t>
  </si>
  <si>
    <t>1600000</t>
  </si>
  <si>
    <t>Мероприятия по строительству и реконструкции объектов водоснабжения, водоотведения и очистки сточных вод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</si>
  <si>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1601325</t>
  </si>
  <si>
    <t>Мероприятия направленные на безаварийную работу объектов водоснабжения и водоотведения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</si>
  <si>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1601326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</si>
  <si>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</si>
  <si>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9901063</t>
  </si>
  <si>
    <t>1400000</t>
  </si>
  <si>
    <t>1401318</t>
  </si>
  <si>
    <t>1200000</t>
  </si>
  <si>
    <t>0801</t>
  </si>
  <si>
    <t>1000000</t>
  </si>
  <si>
    <t>240</t>
  </si>
  <si>
    <t>1000</t>
  </si>
  <si>
    <t>Пенсионное обеспечение</t>
  </si>
  <si>
    <t>Социальное обеспечение населения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</si>
  <si>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</si>
  <si>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</t>
  </si>
  <si>
    <t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</si>
  <si>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</t>
  </si>
  <si>
    <t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</si>
  <si>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</si>
  <si>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</si>
  <si>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</si>
  <si>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</t>
  </si>
  <si>
    <t>410</t>
  </si>
  <si>
    <t>Бюджетные инвестиции</t>
  </si>
  <si>
    <t xml:space="preserve">Бюджетные инвестиции </t>
  </si>
  <si>
    <t>99000478</t>
  </si>
  <si>
    <t>Приобретение объектов недвижимого имущества в муниципальную собственность</t>
  </si>
  <si>
    <t>9900478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</si>
  <si>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</si>
  <si>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</si>
  <si>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</si>
  <si>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</si>
  <si>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</si>
  <si>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</t>
  </si>
  <si>
    <t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</t>
  </si>
  <si>
    <t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</si>
  <si>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</t>
  </si>
  <si>
    <t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</si>
  <si>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</si>
  <si>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</si>
  <si>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</t>
  </si>
  <si>
    <t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спорта на территории городского (с</t>
  </si>
  <si>
    <t xml:space="preserve"> от «10 » июля 2014 года № 116 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</si>
  <si>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</rPr>
      <t>в рамках муниципальной программы  "Благоустройство территории  муниципального образования Те</t>
    </r>
  </si>
  <si>
    <t>Приложение  № 9</t>
  </si>
  <si>
    <t>на 2015 и 2016 годы</t>
  </si>
  <si>
    <t>Приложение  № 10</t>
  </si>
  <si>
    <t>ВЕДОМСТВЕННАЯ СТРУКТУРА</t>
  </si>
  <si>
    <t>Другие вопросы в области физической культуры и спорта</t>
  </si>
  <si>
    <t>007</t>
  </si>
  <si>
    <t>0300</t>
  </si>
  <si>
    <t>0309</t>
  </si>
  <si>
    <t>009</t>
  </si>
  <si>
    <t>Мероприятия в области социальной политики</t>
  </si>
  <si>
    <t xml:space="preserve">  1 11 05013 10 0000 120</t>
  </si>
  <si>
    <t>утв на 01.10.12</t>
  </si>
  <si>
    <t>октябрь</t>
  </si>
  <si>
    <t>ноябрь</t>
  </si>
  <si>
    <t>утв на 03.11.12</t>
  </si>
  <si>
    <t>исп на 01.10.12</t>
  </si>
  <si>
    <t>Утв на 2012</t>
  </si>
  <si>
    <t>НАЛОГОВЫЕ И НЕНАЛОГОВЫЕ ДОХОДЫ</t>
  </si>
  <si>
    <t xml:space="preserve">          1 01 00000 00 0000 000</t>
  </si>
  <si>
    <t>0106</t>
  </si>
  <si>
    <t>Налоги на прибыль, доходы</t>
  </si>
  <si>
    <t>НАХОДЯЩЕГОСЯ В ГОСУДАРСТВЕННОЙ И</t>
  </si>
  <si>
    <t xml:space="preserve">государственная собственность на которые не разграничена и которые </t>
  </si>
  <si>
    <t xml:space="preserve">расположены в границах поселений, а также средства от продажи права </t>
  </si>
  <si>
    <t xml:space="preserve">ими учреждений (за исключением имущества муниципальных бюджетных </t>
  </si>
  <si>
    <t>и автономных учреждений)</t>
  </si>
  <si>
    <t xml:space="preserve"> в собственности поселений (за исключением имущества муниципальных </t>
  </si>
  <si>
    <t xml:space="preserve">бюджетных и автономных учреждений, а также имущества муниципальных </t>
  </si>
  <si>
    <t>унитарных предприятий, в том числе казенных)</t>
  </si>
  <si>
    <t>ДОХОДЫ ОТ ОКАЗАНИЯ ПЛАТНЫХ УСЛУГ ИЛИ</t>
  </si>
  <si>
    <t>КОМПЕНСАЦИИ ЗАТРАТ ГОСУДАРСТВА</t>
  </si>
  <si>
    <t xml:space="preserve">  1 13 01995 10 0000 130</t>
  </si>
  <si>
    <t>Прочие доходы от оказания платных услуг(работ) получателями</t>
  </si>
  <si>
    <t xml:space="preserve">средств бюджетов поселений </t>
  </si>
  <si>
    <t xml:space="preserve">  1 13 02995 10 0000 130</t>
  </si>
  <si>
    <t>Прочие доходы от компенсации затрат бюджетов поселений</t>
  </si>
  <si>
    <t xml:space="preserve">  1 14 01050 10 0000 410 </t>
  </si>
  <si>
    <t>Доходы от продажи квартир, находящихся в собственности поселений</t>
  </si>
  <si>
    <t xml:space="preserve">  1 14 02053 10 0000 410 </t>
  </si>
  <si>
    <t>Доходы от реализации иного имущества,находящегося</t>
  </si>
  <si>
    <t>муниципальных бюджетных и автономных учреждений, а также имущества</t>
  </si>
  <si>
    <t xml:space="preserve">  1 14 06013 10 0000 430</t>
  </si>
  <si>
    <t>Прочие неналоговые доходы бюджетов поселений</t>
  </si>
  <si>
    <t>2 02 01001 10 0000 151</t>
  </si>
  <si>
    <t>Дотации бюджетам поселений на выравнивание  
бюджетной обеспеченности (из областного фонда)</t>
  </si>
  <si>
    <t>2 02 03024 10 0000 151</t>
  </si>
  <si>
    <t>Приложение 6</t>
  </si>
  <si>
    <t>Субвенции бюджетам поселений на выполнение передаваемых полномочий субъектов Российской Федерации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</si>
  <si>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</si>
  <si>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</si>
  <si>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Местная администрация муниципального образования Тельмановское сельское поселение Тосненского района Ленинградской области</t>
  </si>
  <si>
    <t>МУК "Тельмановский сельский дом культуры"</t>
  </si>
  <si>
    <t>Общегосударственные вопросы</t>
  </si>
  <si>
    <t>0113</t>
  </si>
  <si>
    <t>0501</t>
  </si>
  <si>
    <t>Приложение  № 3</t>
  </si>
  <si>
    <t xml:space="preserve">               ПРОГНОЗИРУЕМЫЕ</t>
  </si>
  <si>
    <t>Код бюджетной</t>
  </si>
  <si>
    <t xml:space="preserve">  Источник доходов</t>
  </si>
  <si>
    <t>классификации</t>
  </si>
  <si>
    <t xml:space="preserve">  1 00 00000 00 0000 000</t>
  </si>
  <si>
    <t xml:space="preserve">  </t>
  </si>
  <si>
    <t xml:space="preserve">  1 01 02000 01 0000 110</t>
  </si>
  <si>
    <t>Налог на доходы  физических лиц</t>
  </si>
  <si>
    <t xml:space="preserve">  1 06 00000 00 0000 000</t>
  </si>
  <si>
    <t>НАЛОГИ НА ИМУЩЕСТВО</t>
  </si>
  <si>
    <t xml:space="preserve">  1 06 01000 00 0000 110</t>
  </si>
  <si>
    <t xml:space="preserve">  1 06 06000 00 0000 110</t>
  </si>
  <si>
    <t xml:space="preserve">  1 06 04000 02 0000 110</t>
  </si>
  <si>
    <t xml:space="preserve">  1 08 00000 00 0000 000</t>
  </si>
  <si>
    <t>ГОСУДАРСТВЕННАЯ ПОШЛИНА, СБОРЫ</t>
  </si>
  <si>
    <t>Государственная пошлина за совершение нотариальных действий</t>
  </si>
  <si>
    <t xml:space="preserve">  1 08 04020 01 0000 110</t>
  </si>
  <si>
    <t>должностными лицами органов местного самоуправления, уполномочен-</t>
  </si>
  <si>
    <t>ными в соответствии с законодательными актами Российской Федерации</t>
  </si>
  <si>
    <t>на совершение нотариальных действий</t>
  </si>
  <si>
    <t>ДОХОДЫ ОТ ИСПОЛЬЗОВАНИЯ ИМУЩЕСТВА,</t>
  </si>
  <si>
    <t xml:space="preserve">  1 11 00000 00 0000 000</t>
  </si>
  <si>
    <t>МУНИЦИПАЛЬНОЙ СОБСТВЕННОСТИ</t>
  </si>
  <si>
    <t>Доходы,получаемые в виде арендной платы за земельные участки,</t>
  </si>
  <si>
    <t>на заключение договоров аренды указанных земельных участков</t>
  </si>
  <si>
    <t>Доходы от сдачи в аренду имущества, находящегося в оперативном</t>
  </si>
  <si>
    <t xml:space="preserve">  1 11 05035 10 0000 120</t>
  </si>
  <si>
    <t xml:space="preserve">управлении органов управления поселений и созданных </t>
  </si>
  <si>
    <t xml:space="preserve">Прочие поступления от использования имущества,находящегося </t>
  </si>
  <si>
    <t xml:space="preserve">  1 11 09045 10 0000 120</t>
  </si>
  <si>
    <t xml:space="preserve">  1 13 00000 00 0000 000</t>
  </si>
  <si>
    <t xml:space="preserve">ДОХОДЫ ОТ ПРОДАЖИ МАТЕРИАЛЬНЫХ И </t>
  </si>
  <si>
    <t xml:space="preserve">  1 14 00000 00 0000 000</t>
  </si>
  <si>
    <t xml:space="preserve">НЕМАТЕРИАЛЬНЫХ АКТИВОВ </t>
  </si>
  <si>
    <t>2015 г</t>
  </si>
  <si>
    <t>в собственности поселений (за исключением имущества</t>
  </si>
  <si>
    <t xml:space="preserve">муниципальных унитарных предприятий, в том числе казенных), </t>
  </si>
  <si>
    <t>в части реализации основных средств по указанному имуществу</t>
  </si>
  <si>
    <t xml:space="preserve">Доходы от продажи земельных участков, государственная собствен- </t>
  </si>
  <si>
    <t>ность на которые не разграничена и которые расположены</t>
  </si>
  <si>
    <t>в границах поселений</t>
  </si>
  <si>
    <t xml:space="preserve">  1 17  00000 00 0000 000</t>
  </si>
  <si>
    <t>ПРОЧИЕ НЕНАЛОГОВЫЕ ДОХОДЫ</t>
  </si>
  <si>
    <t xml:space="preserve">  1 17  05050 10 0000 180</t>
  </si>
  <si>
    <t xml:space="preserve">  2 00 00000 00 0000 000</t>
  </si>
  <si>
    <t>БЕЗВОЗМЕЗДНЫЕ ПОСТУПЛЕНИЯ</t>
  </si>
  <si>
    <t>2 02 01001 10 0002 151</t>
  </si>
  <si>
    <t>Дотации бюджетам поселений на выравнивание уровня бюджетной обеспеченности (из районного фонда)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</si>
  <si>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</si>
  <si>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</si>
  <si>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2 07 05000 10 0000 180</t>
  </si>
  <si>
    <t>Прочие безвозмездные поступления в бюджеты поселений</t>
  </si>
  <si>
    <t>ВСЕГО ДОХОДОВ</t>
  </si>
  <si>
    <t>Приложение  № 4</t>
  </si>
  <si>
    <t>2014 г</t>
  </si>
  <si>
    <t xml:space="preserve"> </t>
  </si>
  <si>
    <t>064</t>
  </si>
  <si>
    <t>Иные межбюджетные трансферты бюджету района из бюджета поселения на осуществление части отдельных</t>
  </si>
  <si>
    <t xml:space="preserve"> полномочий по осуществлению внешнего контроля </t>
  </si>
  <si>
    <t>ПР подраздел</t>
  </si>
  <si>
    <t>521 05 65</t>
  </si>
  <si>
    <t>521 06 60</t>
  </si>
  <si>
    <t xml:space="preserve">                                                                                                             Приложение №16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</si>
  <si>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</si>
  <si>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МО Тельмановское сельское поселение</t>
  </si>
  <si>
    <t>Перечень дополнительных кодов бюджетной классификации</t>
  </si>
  <si>
    <t>КЛАССИФИКАТОР ЦЕЛЕВОЙ СТАТЬИ РАСХОДОВ</t>
  </si>
  <si>
    <t>Код</t>
  </si>
  <si>
    <t>351 05 01</t>
  </si>
  <si>
    <t>Мероприятия в области коммунального хозяйства (софинансирование РЦП "Предупреждение ситуаций, связанных с нарушением функционирования объектов ЖКХ ЛО в 208-2011 гг")</t>
  </si>
  <si>
    <t>351 05 05</t>
  </si>
  <si>
    <t>Мероприятия в области коммунального хозяйства (Мероприятия по поддержке организаций, предоставляющих населению коммунальные услуги)</t>
  </si>
  <si>
    <t>795 10 00</t>
  </si>
  <si>
    <t>Целевая программа "Энергоресурсосбережение в жилищно-коммунальном хозяйстве на территории Тосненского городского поселения Тосненского района ЛО на период 2010-2012 годы"</t>
  </si>
  <si>
    <t>795 12 00</t>
  </si>
  <si>
    <t>Целевая программа "Развитие молодежной политики на территории Тосненского городского поселения Тосненского района Ленинградской области на 2010-2012 гг."</t>
  </si>
  <si>
    <t>795 13 00</t>
  </si>
  <si>
    <t>Целевая программа "Сохранение и развитие сферы культуры Тосненского городского поселения Тосненского района Ленинградской области на 2010-2012 гг."</t>
  </si>
  <si>
    <t>795 14 00</t>
  </si>
  <si>
    <t>Целевая программа "Развитие физической культуры и спорта на территории Тосненского городского поселения Тосненского района Ленинградской области на 2010-2012 гг."</t>
  </si>
  <si>
    <t>795 15 00</t>
  </si>
  <si>
    <t>Целевая программа "Пожарная безопасность на территории Тосненского городского поселения Тосненского района Ленинградской области на 2008-2010 гг."</t>
  </si>
  <si>
    <t>795 16 00</t>
  </si>
  <si>
    <t>Целевая программа "Газификация индивидуальных жилых домов, расположенных на территории Тосненского городского поселения Тосненского района Ленинградской области на период 2008-2012 годы"</t>
  </si>
  <si>
    <t>795 17 00</t>
  </si>
  <si>
    <t>Целевая программа "Повышение безопасности дорожного движения на территории Тосненского гродского поселенияч Тосненского района Ленинградской области на 2010 - 2012 гг."</t>
  </si>
  <si>
    <t>102 01 12</t>
  </si>
  <si>
    <t>Реконструкция КОС (софинансирование АИП, мест. бюджет)</t>
  </si>
  <si>
    <t>102 01 22</t>
  </si>
  <si>
    <t>Строительство 2-го резервуара чистой воды - софинансирование РЦП "Обеспечение населения ЛО питьевой водой в 2007-2010 гг." "Неотложные мероприятия по повышению надежности водоснабжения г. Тосно (мест.бюджет)</t>
  </si>
  <si>
    <t>440 99 99</t>
  </si>
  <si>
    <t>Выполнение функций бюджетными учреждениями (расходы за счет платных услуг и неналоговых доходов)</t>
  </si>
  <si>
    <t>482 99 99</t>
  </si>
  <si>
    <r>
      <t xml:space="preserve">    от  "</t>
    </r>
    <r>
      <rPr>
        <u val="single"/>
        <sz val="12"/>
        <rFont val="Times New Roman"/>
        <family val="1"/>
      </rPr>
      <t>20</t>
    </r>
    <r>
      <rPr>
        <sz val="12"/>
        <rFont val="Times New Roman"/>
        <family val="1"/>
      </rPr>
      <t>" декабря  2013 года №</t>
    </r>
    <r>
      <rPr>
        <u val="single"/>
        <sz val="12"/>
        <rFont val="Times New Roman"/>
        <family val="1"/>
      </rPr>
      <t xml:space="preserve"> 90</t>
    </r>
    <r>
      <rPr>
        <sz val="12"/>
        <rFont val="Times New Roman"/>
        <family val="1"/>
      </rPr>
      <t xml:space="preserve"> </t>
    </r>
  </si>
  <si>
    <r>
      <t xml:space="preserve">    от  "</t>
    </r>
    <r>
      <rPr>
        <u val="single"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" декабря 2013  года № </t>
    </r>
    <r>
      <rPr>
        <u val="single"/>
        <sz val="12"/>
        <rFont val="Times New Roman"/>
        <family val="1"/>
      </rPr>
      <t>90</t>
    </r>
    <r>
      <rPr>
        <sz val="12"/>
        <rFont val="Times New Roman"/>
        <family val="1"/>
      </rPr>
      <t xml:space="preserve"> </t>
    </r>
  </si>
  <si>
    <r>
      <t xml:space="preserve">    от  "</t>
    </r>
    <r>
      <rPr>
        <u val="single"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" декабря 2013 года № </t>
    </r>
    <r>
      <rPr>
        <u val="single"/>
        <sz val="12"/>
        <rFont val="Times New Roman"/>
        <family val="1"/>
      </rPr>
      <t>90</t>
    </r>
    <r>
      <rPr>
        <sz val="12"/>
        <rFont val="Times New Roman"/>
        <family val="1"/>
      </rPr>
      <t xml:space="preserve"> </t>
    </r>
  </si>
  <si>
    <t xml:space="preserve">    от  "20" декабря 2013 года № 90 </t>
  </si>
  <si>
    <r>
      <t xml:space="preserve">    от "</t>
    </r>
    <r>
      <rPr>
        <u val="single"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" декабря 2013 года № </t>
    </r>
    <r>
      <rPr>
        <u val="single"/>
        <sz val="12"/>
        <rFont val="Times New Roman"/>
        <family val="1"/>
      </rPr>
      <t>90</t>
    </r>
    <r>
      <rPr>
        <sz val="12"/>
        <rFont val="Times New Roman"/>
        <family val="1"/>
      </rPr>
      <t xml:space="preserve"> </t>
    </r>
  </si>
  <si>
    <r>
      <t xml:space="preserve">    от  "</t>
    </r>
    <r>
      <rPr>
        <u val="single"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"  декабря 2013  № </t>
    </r>
    <r>
      <rPr>
        <u val="single"/>
        <sz val="12"/>
        <rFont val="Times New Roman"/>
        <family val="1"/>
      </rPr>
      <t>90</t>
    </r>
    <r>
      <rPr>
        <sz val="12"/>
        <rFont val="Times New Roman"/>
        <family val="1"/>
      </rPr>
      <t xml:space="preserve">    </t>
    </r>
  </si>
  <si>
    <r>
      <t xml:space="preserve">    от "</t>
    </r>
    <r>
      <rPr>
        <u val="single"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"  декабря 2013 года  № </t>
    </r>
    <r>
      <rPr>
        <u val="single"/>
        <sz val="12"/>
        <rFont val="Times New Roman"/>
        <family val="1"/>
      </rPr>
      <t xml:space="preserve">90 </t>
    </r>
  </si>
  <si>
    <r>
      <t xml:space="preserve">    от  "</t>
    </r>
    <r>
      <rPr>
        <u val="single"/>
        <sz val="12"/>
        <rFont val="Times New Roman"/>
        <family val="1"/>
      </rPr>
      <t>20</t>
    </r>
    <r>
      <rPr>
        <sz val="12"/>
        <rFont val="Times New Roman"/>
        <family val="1"/>
      </rPr>
      <t>" декабря 2013 года №</t>
    </r>
    <r>
      <rPr>
        <u val="single"/>
        <sz val="12"/>
        <rFont val="Times New Roman"/>
        <family val="1"/>
      </rPr>
      <t xml:space="preserve"> 90 </t>
    </r>
  </si>
  <si>
    <t>Раздел</t>
  </si>
  <si>
    <r>
      <t xml:space="preserve">                                  от  "</t>
    </r>
    <r>
      <rPr>
        <u val="single"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" декабря 2013 года № </t>
    </r>
    <r>
      <rPr>
        <u val="single"/>
        <sz val="12"/>
        <rFont val="Times New Roman"/>
        <family val="1"/>
      </rPr>
      <t>90</t>
    </r>
    <r>
      <rPr>
        <sz val="12"/>
        <rFont val="Times New Roman"/>
        <family val="1"/>
      </rPr>
      <t xml:space="preserve"> </t>
    </r>
  </si>
  <si>
    <t>Субсидии бюджетам муниципальных районов из бюджетов поселений на решение вопросов местного значения межмуниципального характера (полномочия по архиву)</t>
  </si>
  <si>
    <t>Иные межбюджетные трансферты для осуществления отдельных полномочий по исполнению бюджета</t>
  </si>
  <si>
    <t>ДОПОЛНИТЕЛЬНЫЙ ЭКОНОМИЧЕСКИЙ КОД</t>
  </si>
  <si>
    <t>002</t>
  </si>
  <si>
    <t>Горюче-смазочные материалы</t>
  </si>
  <si>
    <t>Электроэнергия</t>
  </si>
  <si>
    <t xml:space="preserve"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</si>
  <si>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МУП</t>
  </si>
  <si>
    <t>ЛОКС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</si>
  <si>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</si>
  <si>
    <t>д.б.</t>
  </si>
  <si>
    <t>усл расх</t>
  </si>
  <si>
    <t xml:space="preserve"> =</t>
  </si>
  <si>
    <t>Водоснабжение</t>
  </si>
  <si>
    <t>Отопление</t>
  </si>
  <si>
    <t>Приобретение оборудования</t>
  </si>
  <si>
    <t>ДОПОЛНИТЕЛЬНЫЙ КОД РАСХОДОВ</t>
  </si>
  <si>
    <t>Субвенции бюджетам муниципальных районов, городских округов на осуществление отдельного государственного полномочия Ленинградской области в сфере адмиристративных правоотношений (областной бюджет)</t>
  </si>
  <si>
    <t>060</t>
  </si>
  <si>
    <t>Иные межбюджетные трансферты бюджету района из бюджетов поселений на осуществление части полномочий по исполнению бюджетов поселений (местный бюджет)</t>
  </si>
  <si>
    <t>062</t>
  </si>
  <si>
    <t>Для осуществления отдельных полномочий по вопросу   рассмотрения документации выполнения комплексных программ развития инженерной инфраструктуры коммунального комплекса</t>
  </si>
  <si>
    <t>065</t>
  </si>
  <si>
    <t>Субсидии бюджету района из бюджетов поселений на осуществление отдельных полномочий межмуниципального характера в сфере архивного дела (местный бюджет)</t>
  </si>
  <si>
    <t>059</t>
  </si>
  <si>
    <t>Резервный фонд (местный бюджет)</t>
  </si>
  <si>
    <t>892</t>
  </si>
  <si>
    <t>Расходы за счет платных услуг и неналоговых дохдов МУ СКК "Космонавт"</t>
  </si>
  <si>
    <t>893</t>
  </si>
  <si>
    <t>Расходы за счет платных услуг и неналоговых дохдов МУК "Тарасовский СДК"</t>
  </si>
  <si>
    <t>894</t>
  </si>
  <si>
    <t>Расходы за счет платных услуг и неналоговых доходов МУК "Ушакинский ЦДНТ"</t>
  </si>
  <si>
    <t>Расходы за счет платных услуг и неналоговых доходов МУ СДЦ "Атлант"</t>
  </si>
  <si>
    <t xml:space="preserve">                                                                  к решению Совета депутатов</t>
  </si>
  <si>
    <t xml:space="preserve">                                                                  Тосненского района Ленинградской области</t>
  </si>
  <si>
    <t>от уплаты федеральных, региональных и местных налогов и сборов</t>
  </si>
  <si>
    <t>Наименование дохода</t>
  </si>
  <si>
    <t>Местный бюджет</t>
  </si>
  <si>
    <t>Налог на доходы физических лиц</t>
  </si>
  <si>
    <t>Транспортный налог</t>
  </si>
  <si>
    <t>Доходы от передачи в аренду земельных участков</t>
  </si>
  <si>
    <t>Доходы от продажи земельных участков</t>
  </si>
  <si>
    <t>Доходы от сдачи в аренду имущества</t>
  </si>
  <si>
    <t>Доходы от оказания платных услуг</t>
  </si>
  <si>
    <t>Доходы от реализации иного имущества</t>
  </si>
  <si>
    <t>Налог на имущество физических лиц</t>
  </si>
  <si>
    <t>Земельный налог</t>
  </si>
  <si>
    <t>№ п/п</t>
  </si>
  <si>
    <t>Наименование</t>
  </si>
  <si>
    <t>Жилищно-коммунальное хозяйство</t>
  </si>
  <si>
    <t>0500</t>
  </si>
  <si>
    <t>0502</t>
  </si>
  <si>
    <t>Образование</t>
  </si>
  <si>
    <t>0700</t>
  </si>
  <si>
    <t>Молодежная политика и оздоровление детей</t>
  </si>
  <si>
    <t>0707</t>
  </si>
  <si>
    <t/>
  </si>
  <si>
    <t>0800</t>
  </si>
  <si>
    <t>Физическая культура и спорт</t>
  </si>
  <si>
    <t>Благоустройство</t>
  </si>
  <si>
    <t>0503</t>
  </si>
  <si>
    <t>Национальная экономика</t>
  </si>
  <si>
    <t>0400</t>
  </si>
  <si>
    <t>Другие вопросы в области национальной экономики</t>
  </si>
  <si>
    <t>0412</t>
  </si>
  <si>
    <t>1100</t>
  </si>
  <si>
    <t>1105</t>
  </si>
  <si>
    <t>0100</t>
  </si>
  <si>
    <t xml:space="preserve">                                                                  МО Тельмановское сельское поселение</t>
  </si>
  <si>
    <t>Нормативы поступления доходов в местный бюджет</t>
  </si>
  <si>
    <t>Национальная безопасность и правоохранительная деятельность</t>
  </si>
  <si>
    <t>МО Тельмановское сельское поселение</t>
  </si>
  <si>
    <t>Тосненского района  Ленинградской области</t>
  </si>
  <si>
    <t>(тыс.руб.)</t>
  </si>
  <si>
    <t>008</t>
  </si>
  <si>
    <t>Глава муниципального образования</t>
  </si>
  <si>
    <t>Мерпориятие по вовлечению в предупреждение правонарушений на территории  на территории муниципального образования Тельмановское сельское поселение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</si>
  <si>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в рамках подпрограммы "Поддержание и развитие существующей сети автомобильных дорог общего пользования местного значения"  </t>
  </si>
  <si>
    <t xml:space="preserve">на 2014 год и плановый период 2015 и 2016 годов </t>
  </si>
  <si>
    <t xml:space="preserve">                                                                  Приложение 16</t>
  </si>
  <si>
    <t>Совет депутатов муниципального образования Тельмановское сельское поселение Тосненского района Ленинградской области</t>
  </si>
  <si>
    <t>усл утв расх</t>
  </si>
  <si>
    <t>2014 год
(тысяч рублей)</t>
  </si>
  <si>
    <t>к решению Совета депутатов</t>
  </si>
  <si>
    <t>Приложение №14</t>
  </si>
  <si>
    <r>
      <t xml:space="preserve">                                                                      от  </t>
    </r>
    <r>
      <rPr>
        <sz val="12"/>
        <color indexed="9"/>
        <rFont val="Times New Roman"/>
        <family val="1"/>
      </rPr>
      <t>19.12</t>
    </r>
    <r>
      <rPr>
        <sz val="12"/>
        <rFont val="Times New Roman"/>
        <family val="1"/>
      </rPr>
      <t xml:space="preserve">.2013  № </t>
    </r>
    <r>
      <rPr>
        <sz val="12"/>
        <color indexed="9"/>
        <rFont val="Times New Roman"/>
        <family val="1"/>
      </rPr>
      <t>21</t>
    </r>
    <r>
      <rPr>
        <sz val="12"/>
        <rFont val="Times New Roman"/>
        <family val="1"/>
      </rPr>
      <t xml:space="preserve"> </t>
    </r>
  </si>
  <si>
    <t>Приложение  № 11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</si>
  <si>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</rPr>
      <t>в рамках муниципальной программы   "Благоустройство территории   муниципального образования Тельмановское сельское поселение Тосненского района Ленинградской области в 2014-2016 годах"</t>
    </r>
  </si>
  <si>
    <t>420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</si>
  <si>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 муниципального образования Тельмановское сельское поселение Тосненского района Ленинградской области в 2014-2016 годах"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</si>
  <si>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</si>
  <si>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</si>
  <si>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</si>
  <si>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Мероприятия по повышению надежности и энергетической эффективности в рамках муниципальной программы 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</si>
  <si>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Приложение 4</t>
  </si>
  <si>
    <t>Приложение 5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</si>
  <si>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</si>
  <si>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</si>
  <si>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</si>
  <si>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</si>
  <si>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</si>
  <si>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>бюджетных ассигнований по целевым статьям</t>
  </si>
  <si>
    <t xml:space="preserve">РАСПРЕДЕЛЕНИЕ 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</si>
  <si>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</si>
  <si>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</si>
  <si>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</si>
  <si>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Рз ПР</t>
  </si>
  <si>
    <t>Подпрограмма "Обеспечение условий для организации дорожного движения на территории муниципального образования Тельмановское сельское поселение Тосненского района Ленинградской области"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</si>
  <si>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Мероприятия по содержанию автомобильных дорог в рамках подпрограммы Обеспечение условий для организации дорожного движения на территории муниципального образования Тельмановское сельское поселение Тосненского района Ленинградской области"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</si>
  <si>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Подпрограмма «Обеспечение условий реализации муниципальной программы"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</si>
  <si>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Организация и проведение мероприятий в сфере культуры в рамках подпрограммы«Обеспечение условий реализации муниципальной программы"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</si>
  <si>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 xml:space="preserve">РзПР   раздел подраздел          </t>
  </si>
  <si>
    <t>Всего</t>
  </si>
  <si>
    <t>Приложение  № 12</t>
  </si>
  <si>
    <t>Приложение  № 13</t>
  </si>
  <si>
    <t>Итого программные расходы</t>
  </si>
  <si>
    <t>Итого непрограммные расходы</t>
  </si>
  <si>
    <t>1201327</t>
  </si>
  <si>
    <t>1201328</t>
  </si>
  <si>
    <t>Другие вопросы в области жилищно-коммунального хозяйства</t>
  </si>
  <si>
    <t>0505</t>
  </si>
  <si>
    <t>Учреждения по обеспечению развития жилищно-коммунального комплекса и благоустройства</t>
  </si>
  <si>
    <t>9500000</t>
  </si>
  <si>
    <t>Расходы на обеспечение деятельности муниципальных казенных учреждений</t>
  </si>
  <si>
    <t>9500016</t>
  </si>
  <si>
    <t>0710000</t>
  </si>
  <si>
    <t>Организация отдыха и оздоровления детей и подростков в рамках подпрограммы "Молодежь городского(сельского)поселения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</t>
  </si>
  <si>
    <t>0711229</t>
  </si>
  <si>
    <t>0711168</t>
  </si>
  <si>
    <t>Культура, кинематография</t>
  </si>
  <si>
    <t>Культура</t>
  </si>
  <si>
    <t>0720000</t>
  </si>
  <si>
    <t>0720016</t>
  </si>
  <si>
    <t>Другие вопросы в области культуры, кинематографии</t>
  </si>
  <si>
    <t>0804</t>
  </si>
  <si>
    <t>0730000</t>
  </si>
  <si>
    <t>Организация и проведение мероприятий в сфере культуры</t>
  </si>
  <si>
    <t>0731122</t>
  </si>
  <si>
    <t>Строительство,реконструкция и ремонт объектов культуры городского (сельского) поселения Тосненского района Ленинграсдкой области  в рамках подпрограммы «Обеспечение условий реализации программы городского (сельского) поселения Тосненского района Ленинграс</t>
  </si>
  <si>
    <t>0731235</t>
  </si>
  <si>
    <t>Социальная политика</t>
  </si>
  <si>
    <t>1001</t>
  </si>
  <si>
    <t>Доплаты к пенсиям муниципальных служащих</t>
  </si>
  <si>
    <t>1003</t>
  </si>
  <si>
    <t>0410000</t>
  </si>
  <si>
    <t>0410016</t>
  </si>
  <si>
    <t>Подпрограмма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"Развитие физической культуры и спорта на территории городского (сельского) поселения Тосненск</t>
  </si>
  <si>
    <t>0420000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</si>
  <si>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</t>
  </si>
  <si>
    <t>0420464</t>
  </si>
  <si>
    <t>Мероприятия по капитальному ремонту объектов физической культуры и спорта в рамках подпрограммы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"Развитие ф</t>
  </si>
  <si>
    <t>0421065</t>
  </si>
  <si>
    <t>0430000</t>
  </si>
  <si>
    <t>Итого (без учета условно утвержденных расходов)</t>
  </si>
  <si>
    <t>Всего (без учета условно утвержденных расходов)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</si>
  <si>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</si>
  <si>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</si>
  <si>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</si>
  <si>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</si>
  <si>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городском (сельском) поселении Тосненского района Ленинградской области" муниципальной программы</t>
  </si>
  <si>
    <t>0431130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</si>
  <si>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2014-2016 годах"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</si>
  <si>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</si>
  <si>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(сельского)</t>
  </si>
  <si>
    <t>Субсидия на решение вопросов местного значения межмуниципального характера в сфере архивного дела(местный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</si>
  <si>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</si>
  <si>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</si>
  <si>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</si>
  <si>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</si>
  <si>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Мероприятия по обслуживанию аппаратно-программного комплекса автоматизированной информационной системы "Безопасный город" </t>
  </si>
  <si>
    <t>0821343</t>
  </si>
  <si>
    <t>0501055</t>
  </si>
  <si>
    <t>Субсидии на возмещения части затрат организациям коммунального хозяйства</t>
  </si>
  <si>
    <t>9900691</t>
  </si>
  <si>
    <t>организации которые являются арендаторами объектов коммунальной инфраструктуры</t>
  </si>
  <si>
    <t xml:space="preserve">Субсидии организациям коммунального хозяйства на компенсацию части потерь в доходах </t>
  </si>
  <si>
    <t>9900690</t>
  </si>
  <si>
    <t xml:space="preserve">организация оказывающие банные услуги населению </t>
  </si>
  <si>
    <r>
      <t xml:space="preserve">Муниципальная программа "Развитие части территории городского (сельского) поселения Тосненского района Ленинградской области </t>
    </r>
    <r>
      <rPr>
        <b/>
        <sz val="10"/>
        <color indexed="10"/>
        <rFont val="Times New Roman"/>
        <family val="1"/>
      </rPr>
      <t xml:space="preserve"> на 2014-2016 годы</t>
    </r>
    <r>
      <rPr>
        <b/>
        <sz val="10"/>
        <color indexed="8"/>
        <rFont val="Times New Roman"/>
        <family val="1"/>
      </rPr>
      <t>"</t>
    </r>
  </si>
  <si>
    <r>
      <t xml:space="preserve">Муниципальная программа "Обеспечения населения питьевой водой городского (сельского) поселения Тосненского района Ленинградской области  </t>
    </r>
    <r>
      <rPr>
        <b/>
        <sz val="10"/>
        <color indexed="10"/>
        <rFont val="Times New Roman"/>
        <family val="1"/>
      </rPr>
      <t>на 2014-2016 годы</t>
    </r>
    <r>
      <rPr>
        <b/>
        <sz val="10"/>
        <color indexed="8"/>
        <rFont val="Times New Roman"/>
        <family val="1"/>
      </rPr>
      <t>"</t>
    </r>
  </si>
  <si>
    <t>Приложение  № 8</t>
  </si>
  <si>
    <t>120</t>
  </si>
  <si>
    <t>Расходы на выплаты персоналу государственных органов</t>
  </si>
  <si>
    <t>Иные закупки товаров, работ и услуг для государственных нужд</t>
  </si>
  <si>
    <t>Сроки строительства</t>
  </si>
  <si>
    <t>Сумма,
тыс.рублей</t>
  </si>
  <si>
    <t>Приложение 7</t>
  </si>
  <si>
    <t>Приложение  № 17</t>
  </si>
  <si>
    <t>Бюджетные ассигнования на осуществление бюджетных инвестиций</t>
  </si>
  <si>
    <t>на осуществление капитальных вложений в объекты муниципальной  собственности</t>
  </si>
  <si>
    <t xml:space="preserve">  на 2014 год</t>
  </si>
  <si>
    <t>Наименование  объекта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</si>
  <si>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</si>
  <si>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2014 г.</t>
  </si>
  <si>
    <t>ИТОГО:</t>
  </si>
  <si>
    <t>Проектирование газопровода высокого и низкого давления в пос.Тельмана, массив "Волков лес"</t>
  </si>
  <si>
    <t>Приобретение жилых помещений в целях обеспечения жилыми помещениями по договорам социального найма граждан, состоящих на учете в администрации муниципального образования Тельмановское сельское поселение Тосненского района Ленинградской области</t>
  </si>
  <si>
    <t>540</t>
  </si>
  <si>
    <t>520</t>
  </si>
  <si>
    <t xml:space="preserve">Распределение бюджетных ассигнований по разделам, подразделам, целевым статьям 
(муниципальным программам и непрограммным направлениям деятельности),
группам и подгруппам видов расходов классификации расходов бюджета </t>
  </si>
  <si>
    <t>на 2014 год</t>
  </si>
  <si>
    <t>Субсидии</t>
  </si>
  <si>
    <t>110</t>
  </si>
  <si>
    <t>850</t>
  </si>
  <si>
    <t>Расходы на выплаты персоналу казенных учреждений</t>
  </si>
  <si>
    <t>Уплата налогов, сборов и иных платежей</t>
  </si>
  <si>
    <t>Резервные средства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</si>
  <si>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</si>
  <si>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</si>
  <si>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Публичные нормативные социальные выплаты гражданам</t>
  </si>
  <si>
    <t>2015 год
(тысяч рублей)</t>
  </si>
  <si>
    <t>2016 год
(тысяч рублей)</t>
  </si>
  <si>
    <t>440</t>
  </si>
  <si>
    <t>Бюджетные инвестиции на приобретение объектов недвижимого имущества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</si>
  <si>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2014-2016 годах</t>
    </r>
    <r>
      <rPr>
        <b/>
        <sz val="10"/>
        <color indexed="8"/>
        <rFont val="Times New Roman"/>
        <family val="1"/>
      </rPr>
      <t xml:space="preserve">" </t>
    </r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</si>
  <si>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</si>
  <si>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</si>
  <si>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</si>
  <si>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</si>
  <si>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</si>
  <si>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Непрограммные расходы органов исполнительной власти муниципального образования  Тельмановское сельское поселение Тосненского района Ленинградской области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</si>
  <si>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2014-2016 годах</t>
    </r>
    <r>
      <rPr>
        <b/>
        <sz val="10"/>
        <color indexed="8"/>
        <rFont val="Times New Roman"/>
        <family val="1"/>
      </rPr>
      <t>"</t>
    </r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</si>
  <si>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</rPr>
      <t>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  </r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</si>
  <si>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</si>
  <si>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</si>
  <si>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r>
  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</t>
    </r>
    <r>
      <rPr>
        <b/>
        <sz val="10"/>
        <color indexed="8"/>
        <rFont val="Times New Roman"/>
        <family val="1"/>
      </rPr>
      <t>"</t>
    </r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</si>
  <si>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</si>
  <si>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Мероприятия по обслуживанию объектов газификации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</si>
  <si>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414</t>
  </si>
  <si>
    <t>Бюджетные инвестиции в объекты  капитального строительства государственной (муниципальной) собственности</t>
  </si>
  <si>
    <t xml:space="preserve">поступления доходов в  местный бюджет </t>
  </si>
  <si>
    <t xml:space="preserve">поступления доходов в местный бюджет 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</si>
</sst>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  <numFmt numFmtId="181" formatCode="0.000000"/>
    <numFmt numFmtId="182" formatCode="0.00000"/>
    <numFmt numFmtId="183" formatCode="#,##0.0"/>
    <numFmt numFmtId="184" formatCode="#,##0.00&quot;р.&quot;"/>
    <numFmt numFmtId="185" formatCode="#,##0.00_р_."/>
    <numFmt numFmtId="186" formatCode="#,##0.000"/>
    <numFmt numFmtId="187" formatCode="#,##0.0000"/>
    <numFmt numFmtId="188" formatCode="[$-FC19]d\ mmmm\ yyyy\ &quot;г.&quot;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0"/>
    <numFmt numFmtId="195" formatCode="#,##0\ &quot;р.&quot;;\-#,##0\ &quot;р.&quot;"/>
    <numFmt numFmtId="196" formatCode="#,##0\ &quot;р.&quot;;[Red]\-#,##0\ &quot;р.&quot;"/>
    <numFmt numFmtId="197" formatCode="#,##0.00\ &quot;р.&quot;;\-#,##0.00\ &quot;р.&quot;"/>
    <numFmt numFmtId="198" formatCode="#,##0.00\ &quot;р.&quot;;[Red]\-#,##0.00\ &quot;р.&quot;"/>
    <numFmt numFmtId="199" formatCode="_-* #,##0\ &quot;р.&quot;_-;\-* #,##0\ &quot;р.&quot;_-;_-* &quot;-&quot;\ &quot;р.&quot;_-;_-@_-"/>
    <numFmt numFmtId="200" formatCode="_-* #,##0\ _р_._-;\-* #,##0\ _р_._-;_-* &quot;-&quot;\ _р_._-;_-@_-"/>
    <numFmt numFmtId="201" formatCode="_-* #,##0.00\ &quot;р.&quot;_-;\-* #,##0.00\ &quot;р.&quot;_-;_-* &quot;-&quot;??\ &quot;р.&quot;_-;_-@_-"/>
    <numFmt numFmtId="202" formatCode="_-* #,##0.00\ _р_._-;\-* #,##0.00\ _р_._-;_-* &quot;-&quot;??\ _р_._-;_-@_-"/>
    <numFmt numFmtId="203" formatCode="_-* #,##0.000_р_._-;\-* #,##0.000_р_._-;_-* &quot;-&quot;??_р_._-;_-@_-"/>
    <numFmt numFmtId="204" formatCode="_-* #,##0.000_р_._-;\-* #,##0.000_р_._-;_-* &quot;-&quot;???_р_._-;_-@_-"/>
    <numFmt numFmtId="205" formatCode="000000"/>
    <numFmt numFmtId="206" formatCode="#,##0.000_ ;\-#,##0.000\ "/>
    <numFmt numFmtId="207" formatCode="#,##0.0000_ ;\-#,##0.0000\ "/>
    <numFmt numFmtId="208" formatCode="_(* #,##0.000_);_(* \(#,##0.000\);_(* &quot;-&quot;??_);_(@_)"/>
    <numFmt numFmtId="209" formatCode="_(* #,##0.0_);_(* \(#,##0.0\);_(* &quot;-&quot;??_);_(@_)"/>
    <numFmt numFmtId="210" formatCode="?"/>
    <numFmt numFmtId="211" formatCode="#,##0.000000"/>
    <numFmt numFmtId="212" formatCode="#,##0.0000000"/>
    <numFmt numFmtId="213" formatCode="_(* #,##0.0000_);_(* \(#,##0.0000\);_(* &quot;-&quot;??_);_(@_)"/>
    <numFmt numFmtId="214" formatCode="_(* #,##0.00000_);_(* \(#,##0.00000\);_(* &quot;-&quot;??_);_(@_)"/>
    <numFmt numFmtId="215" formatCode="#,##0.00_ ;[Red]\-#,##0.00\ "/>
  </numFmts>
  <fonts count="61"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1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u val="single"/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 CYR"/>
      <family val="0"/>
    </font>
    <font>
      <b/>
      <sz val="13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Times New Roman CYR"/>
      <family val="0"/>
    </font>
    <font>
      <b/>
      <sz val="14"/>
      <name val="Arial Cyr"/>
      <family val="0"/>
    </font>
    <font>
      <sz val="9"/>
      <color indexed="8"/>
      <name val="Arial"/>
      <family val="2"/>
    </font>
    <font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4" fontId="10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/>
    </xf>
    <xf numFmtId="9" fontId="8" fillId="0" borderId="12" xfId="0" applyNumberFormat="1" applyFont="1" applyBorder="1" applyAlignment="1">
      <alignment horizontal="center" vertical="center"/>
    </xf>
    <xf numFmtId="9" fontId="0" fillId="0" borderId="13" xfId="0" applyNumberFormat="1" applyFont="1" applyBorder="1" applyAlignment="1">
      <alignment horizontal="center" vertical="center"/>
    </xf>
    <xf numFmtId="9" fontId="8" fillId="0" borderId="13" xfId="0" applyNumberFormat="1" applyFont="1" applyFill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  <xf numFmtId="9" fontId="8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8" fillId="0" borderId="0" xfId="54">
      <alignment/>
      <protection/>
    </xf>
    <xf numFmtId="0" fontId="8" fillId="0" borderId="0" xfId="54" applyFill="1">
      <alignment/>
      <protection/>
    </xf>
    <xf numFmtId="0" fontId="33" fillId="0" borderId="0" xfId="54" applyFont="1">
      <alignment/>
      <protection/>
    </xf>
    <xf numFmtId="0" fontId="34" fillId="0" borderId="16" xfId="54" applyFont="1" applyBorder="1">
      <alignment/>
      <protection/>
    </xf>
    <xf numFmtId="0" fontId="34" fillId="0" borderId="17" xfId="54" applyFont="1" applyBorder="1" applyAlignment="1">
      <alignment horizontal="center"/>
      <protection/>
    </xf>
    <xf numFmtId="0" fontId="34" fillId="0" borderId="10" xfId="54" applyFont="1" applyBorder="1">
      <alignment/>
      <protection/>
    </xf>
    <xf numFmtId="0" fontId="34" fillId="0" borderId="17" xfId="54" applyFont="1" applyBorder="1">
      <alignment/>
      <protection/>
    </xf>
    <xf numFmtId="0" fontId="32" fillId="0" borderId="18" xfId="54" applyFont="1" applyBorder="1">
      <alignment/>
      <protection/>
    </xf>
    <xf numFmtId="0" fontId="32" fillId="0" borderId="19" xfId="54" applyFont="1" applyBorder="1">
      <alignment/>
      <protection/>
    </xf>
    <xf numFmtId="0" fontId="32" fillId="0" borderId="20" xfId="54" applyFont="1" applyBorder="1">
      <alignment/>
      <protection/>
    </xf>
    <xf numFmtId="0" fontId="32" fillId="0" borderId="21" xfId="54" applyFont="1" applyBorder="1">
      <alignment/>
      <protection/>
    </xf>
    <xf numFmtId="206" fontId="32" fillId="0" borderId="21" xfId="74" applyNumberFormat="1" applyFont="1" applyFill="1" applyBorder="1" applyAlignment="1">
      <alignment horizontal="right"/>
    </xf>
    <xf numFmtId="0" fontId="32" fillId="0" borderId="22" xfId="54" applyFont="1" applyBorder="1">
      <alignment/>
      <protection/>
    </xf>
    <xf numFmtId="0" fontId="32" fillId="0" borderId="23" xfId="54" applyFont="1" applyBorder="1">
      <alignment/>
      <protection/>
    </xf>
    <xf numFmtId="0" fontId="32" fillId="0" borderId="22" xfId="54" applyFont="1" applyFill="1" applyBorder="1">
      <alignment/>
      <protection/>
    </xf>
    <xf numFmtId="0" fontId="32" fillId="0" borderId="19" xfId="54" applyFont="1" applyFill="1" applyBorder="1">
      <alignment/>
      <protection/>
    </xf>
    <xf numFmtId="0" fontId="34" fillId="0" borderId="22" xfId="54" applyFont="1" applyBorder="1">
      <alignment/>
      <protection/>
    </xf>
    <xf numFmtId="0" fontId="34" fillId="0" borderId="18" xfId="54" applyFont="1" applyBorder="1">
      <alignment/>
      <protection/>
    </xf>
    <xf numFmtId="0" fontId="34" fillId="0" borderId="23" xfId="54" applyFont="1" applyBorder="1">
      <alignment/>
      <protection/>
    </xf>
    <xf numFmtId="0" fontId="34" fillId="0" borderId="22" xfId="54" applyFont="1" applyFill="1" applyBorder="1">
      <alignment/>
      <protection/>
    </xf>
    <xf numFmtId="0" fontId="34" fillId="0" borderId="19" xfId="54" applyFont="1" applyBorder="1">
      <alignment/>
      <protection/>
    </xf>
    <xf numFmtId="0" fontId="34" fillId="0" borderId="20" xfId="54" applyFont="1" applyBorder="1">
      <alignment/>
      <protection/>
    </xf>
    <xf numFmtId="0" fontId="34" fillId="0" borderId="21" xfId="54" applyFont="1" applyBorder="1">
      <alignment/>
      <protection/>
    </xf>
    <xf numFmtId="0" fontId="32" fillId="0" borderId="24" xfId="54" applyFont="1" applyBorder="1">
      <alignment/>
      <protection/>
    </xf>
    <xf numFmtId="0" fontId="32" fillId="0" borderId="0" xfId="54" applyFont="1" applyBorder="1">
      <alignment/>
      <protection/>
    </xf>
    <xf numFmtId="0" fontId="32" fillId="0" borderId="25" xfId="54" applyFont="1" applyBorder="1">
      <alignment/>
      <protection/>
    </xf>
    <xf numFmtId="0" fontId="32" fillId="0" borderId="16" xfId="54" applyFont="1" applyBorder="1">
      <alignment/>
      <protection/>
    </xf>
    <xf numFmtId="0" fontId="32" fillId="0" borderId="17" xfId="54" applyFont="1" applyBorder="1">
      <alignment/>
      <protection/>
    </xf>
    <xf numFmtId="0" fontId="32" fillId="0" borderId="10" xfId="54" applyFont="1" applyBorder="1">
      <alignment/>
      <protection/>
    </xf>
    <xf numFmtId="206" fontId="32" fillId="0" borderId="20" xfId="74" applyNumberFormat="1" applyFont="1" applyFill="1" applyBorder="1" applyAlignment="1">
      <alignment horizontal="right"/>
    </xf>
    <xf numFmtId="0" fontId="34" fillId="0" borderId="24" xfId="54" applyFont="1" applyBorder="1">
      <alignment/>
      <protection/>
    </xf>
    <xf numFmtId="0" fontId="34" fillId="0" borderId="0" xfId="54" applyFont="1" applyBorder="1">
      <alignment/>
      <protection/>
    </xf>
    <xf numFmtId="0" fontId="34" fillId="0" borderId="25" xfId="54" applyFont="1" applyBorder="1">
      <alignment/>
      <protection/>
    </xf>
    <xf numFmtId="0" fontId="34" fillId="0" borderId="24" xfId="54" applyFont="1" applyFill="1" applyBorder="1">
      <alignment/>
      <protection/>
    </xf>
    <xf numFmtId="0" fontId="34" fillId="0" borderId="19" xfId="54" applyFont="1" applyFill="1" applyBorder="1">
      <alignment/>
      <protection/>
    </xf>
    <xf numFmtId="0" fontId="32" fillId="0" borderId="24" xfId="54" applyFont="1" applyFill="1" applyBorder="1">
      <alignment/>
      <protection/>
    </xf>
    <xf numFmtId="0" fontId="32" fillId="0" borderId="26" xfId="54" applyFont="1" applyBorder="1">
      <alignment/>
      <protection/>
    </xf>
    <xf numFmtId="0" fontId="32" fillId="0" borderId="27" xfId="54" applyFont="1" applyBorder="1">
      <alignment/>
      <protection/>
    </xf>
    <xf numFmtId="0" fontId="32" fillId="0" borderId="28" xfId="54" applyFont="1" applyBorder="1">
      <alignment/>
      <protection/>
    </xf>
    <xf numFmtId="0" fontId="34" fillId="0" borderId="26" xfId="54" applyFont="1" applyBorder="1">
      <alignment/>
      <protection/>
    </xf>
    <xf numFmtId="0" fontId="34" fillId="0" borderId="27" xfId="54" applyFont="1" applyBorder="1">
      <alignment/>
      <protection/>
    </xf>
    <xf numFmtId="0" fontId="34" fillId="0" borderId="28" xfId="54" applyFont="1" applyBorder="1">
      <alignment/>
      <protection/>
    </xf>
    <xf numFmtId="0" fontId="8" fillId="0" borderId="0" xfId="57">
      <alignment/>
      <protection/>
    </xf>
    <xf numFmtId="0" fontId="8" fillId="0" borderId="0" xfId="57" applyAlignment="1">
      <alignment wrapText="1"/>
      <protection/>
    </xf>
    <xf numFmtId="0" fontId="7" fillId="0" borderId="0" xfId="57" applyFont="1" applyAlignment="1">
      <alignment horizontal="center" wrapText="1"/>
      <protection/>
    </xf>
    <xf numFmtId="0" fontId="8" fillId="0" borderId="0" xfId="57" applyFont="1">
      <alignment/>
      <protection/>
    </xf>
    <xf numFmtId="0" fontId="9" fillId="0" borderId="0" xfId="53" applyFont="1" applyAlignment="1">
      <alignment horizontal="center"/>
      <protection/>
    </xf>
    <xf numFmtId="0" fontId="35" fillId="0" borderId="0" xfId="58" applyFont="1" applyAlignment="1">
      <alignment/>
      <protection/>
    </xf>
    <xf numFmtId="0" fontId="9" fillId="0" borderId="0" xfId="53" applyFont="1">
      <alignment/>
      <protection/>
    </xf>
    <xf numFmtId="0" fontId="10" fillId="0" borderId="0" xfId="53" applyFont="1" applyAlignment="1">
      <alignment horizontal="right"/>
      <protection/>
    </xf>
    <xf numFmtId="0" fontId="9" fillId="0" borderId="0" xfId="53" applyFont="1" applyAlignment="1">
      <alignment vertical="top" wrapText="1"/>
      <protection/>
    </xf>
    <xf numFmtId="0" fontId="7" fillId="0" borderId="29" xfId="53" applyFont="1" applyBorder="1" applyAlignment="1">
      <alignment horizontal="center" vertical="center" wrapText="1"/>
      <protection/>
    </xf>
    <xf numFmtId="0" fontId="0" fillId="0" borderId="0" xfId="53" applyAlignment="1">
      <alignment vertical="center"/>
      <protection/>
    </xf>
    <xf numFmtId="0" fontId="0" fillId="0" borderId="30" xfId="53" applyBorder="1" applyAlignment="1">
      <alignment vertical="center"/>
      <protection/>
    </xf>
    <xf numFmtId="0" fontId="0" fillId="0" borderId="12" xfId="53" applyBorder="1" applyAlignment="1">
      <alignment vertical="center" wrapText="1"/>
      <protection/>
    </xf>
    <xf numFmtId="0" fontId="0" fillId="0" borderId="31" xfId="53" applyBorder="1" applyAlignment="1">
      <alignment vertical="center"/>
      <protection/>
    </xf>
    <xf numFmtId="0" fontId="0" fillId="0" borderId="32" xfId="53" applyBorder="1" applyAlignment="1">
      <alignment vertical="center" wrapText="1"/>
      <protection/>
    </xf>
    <xf numFmtId="0" fontId="0" fillId="0" borderId="31" xfId="53" applyFill="1" applyBorder="1" applyAlignment="1">
      <alignment vertical="center"/>
      <protection/>
    </xf>
    <xf numFmtId="0" fontId="0" fillId="0" borderId="32" xfId="53" applyFill="1" applyBorder="1" applyAlignment="1">
      <alignment vertical="center" wrapText="1"/>
      <protection/>
    </xf>
    <xf numFmtId="0" fontId="9" fillId="0" borderId="31" xfId="53" applyFont="1" applyBorder="1" applyAlignment="1">
      <alignment horizontal="center"/>
      <protection/>
    </xf>
    <xf numFmtId="0" fontId="9" fillId="0" borderId="32" xfId="53" applyFont="1" applyBorder="1" applyAlignment="1">
      <alignment wrapText="1"/>
      <protection/>
    </xf>
    <xf numFmtId="0" fontId="9" fillId="0" borderId="33" xfId="53" applyFont="1" applyBorder="1" applyAlignment="1">
      <alignment horizontal="center"/>
      <protection/>
    </xf>
    <xf numFmtId="0" fontId="9" fillId="0" borderId="34" xfId="53" applyFont="1" applyBorder="1" applyAlignment="1">
      <alignment wrapText="1"/>
      <protection/>
    </xf>
    <xf numFmtId="0" fontId="9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 wrapText="1"/>
      <protection/>
    </xf>
    <xf numFmtId="49" fontId="0" fillId="0" borderId="30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 wrapText="1"/>
      <protection/>
    </xf>
    <xf numFmtId="49" fontId="0" fillId="0" borderId="31" xfId="53" applyNumberFormat="1" applyFont="1" applyBorder="1" applyAlignment="1">
      <alignment horizontal="center"/>
      <protection/>
    </xf>
    <xf numFmtId="0" fontId="0" fillId="0" borderId="32" xfId="53" applyFont="1" applyBorder="1" applyAlignment="1">
      <alignment wrapText="1"/>
      <protection/>
    </xf>
    <xf numFmtId="49" fontId="0" fillId="0" borderId="33" xfId="53" applyNumberFormat="1" applyFont="1" applyBorder="1" applyAlignment="1">
      <alignment horizontal="center"/>
      <protection/>
    </xf>
    <xf numFmtId="0" fontId="0" fillId="0" borderId="34" xfId="53" applyFont="1" applyBorder="1">
      <alignment/>
      <protection/>
    </xf>
    <xf numFmtId="0" fontId="35" fillId="0" borderId="0" xfId="53" applyFont="1" applyAlignment="1">
      <alignment horizontal="center"/>
      <protection/>
    </xf>
    <xf numFmtId="0" fontId="35" fillId="0" borderId="0" xfId="53" applyFont="1">
      <alignment/>
      <protection/>
    </xf>
    <xf numFmtId="0" fontId="0" fillId="0" borderId="34" xfId="53" applyFont="1" applyBorder="1" applyAlignment="1">
      <alignment wrapText="1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35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186" fontId="34" fillId="0" borderId="0" xfId="72" applyNumberFormat="1" applyFont="1" applyAlignment="1">
      <alignment/>
    </xf>
    <xf numFmtId="186" fontId="34" fillId="17" borderId="0" xfId="72" applyNumberFormat="1" applyFont="1" applyFill="1" applyAlignment="1">
      <alignment/>
    </xf>
    <xf numFmtId="186" fontId="34" fillId="0" borderId="0" xfId="54" applyNumberFormat="1" applyFont="1" applyAlignment="1">
      <alignment/>
      <protection/>
    </xf>
    <xf numFmtId="0" fontId="33" fillId="0" borderId="0" xfId="54" applyFont="1" applyFill="1">
      <alignment/>
      <protection/>
    </xf>
    <xf numFmtId="186" fontId="34" fillId="0" borderId="36" xfId="72" applyNumberFormat="1" applyFont="1" applyBorder="1" applyAlignment="1">
      <alignment/>
    </xf>
    <xf numFmtId="186" fontId="34" fillId="17" borderId="36" xfId="72" applyNumberFormat="1" applyFont="1" applyFill="1" applyBorder="1" applyAlignment="1">
      <alignment/>
    </xf>
    <xf numFmtId="186" fontId="34" fillId="0" borderId="36" xfId="54" applyNumberFormat="1" applyFont="1" applyBorder="1" applyAlignment="1">
      <alignment/>
      <protection/>
    </xf>
    <xf numFmtId="186" fontId="34" fillId="0" borderId="37" xfId="72" applyNumberFormat="1" applyFont="1" applyBorder="1" applyAlignment="1">
      <alignment/>
    </xf>
    <xf numFmtId="186" fontId="34" fillId="17" borderId="37" xfId="72" applyNumberFormat="1" applyFont="1" applyFill="1" applyBorder="1" applyAlignment="1">
      <alignment/>
    </xf>
    <xf numFmtId="186" fontId="34" fillId="0" borderId="37" xfId="54" applyNumberFormat="1" applyFont="1" applyBorder="1" applyAlignment="1">
      <alignment/>
      <protection/>
    </xf>
    <xf numFmtId="186" fontId="34" fillId="18" borderId="37" xfId="72" applyNumberFormat="1" applyFont="1" applyFill="1" applyBorder="1" applyAlignment="1">
      <alignment/>
    </xf>
    <xf numFmtId="194" fontId="34" fillId="0" borderId="37" xfId="54" applyNumberFormat="1" applyFont="1" applyBorder="1" applyAlignment="1">
      <alignment/>
      <protection/>
    </xf>
    <xf numFmtId="194" fontId="34" fillId="0" borderId="37" xfId="72" applyNumberFormat="1" applyFont="1" applyBorder="1" applyAlignment="1">
      <alignment/>
    </xf>
    <xf numFmtId="0" fontId="34" fillId="0" borderId="26" xfId="54" applyFont="1" applyFill="1" applyBorder="1">
      <alignment/>
      <protection/>
    </xf>
    <xf numFmtId="0" fontId="34" fillId="0" borderId="38" xfId="54" applyFont="1" applyFill="1" applyBorder="1">
      <alignment/>
      <protection/>
    </xf>
    <xf numFmtId="0" fontId="32" fillId="0" borderId="39" xfId="54" applyFont="1" applyBorder="1">
      <alignment/>
      <protection/>
    </xf>
    <xf numFmtId="0" fontId="32" fillId="0" borderId="40" xfId="54" applyFont="1" applyBorder="1">
      <alignment/>
      <protection/>
    </xf>
    <xf numFmtId="186" fontId="34" fillId="0" borderId="41" xfId="72" applyNumberFormat="1" applyFont="1" applyBorder="1" applyAlignment="1">
      <alignment/>
    </xf>
    <xf numFmtId="186" fontId="34" fillId="0" borderId="42" xfId="72" applyNumberFormat="1" applyFont="1" applyBorder="1" applyAlignment="1">
      <alignment/>
    </xf>
    <xf numFmtId="186" fontId="34" fillId="17" borderId="42" xfId="72" applyNumberFormat="1" applyFont="1" applyFill="1" applyBorder="1" applyAlignment="1">
      <alignment/>
    </xf>
    <xf numFmtId="194" fontId="34" fillId="0" borderId="11" xfId="72" applyNumberFormat="1" applyFont="1" applyBorder="1" applyAlignment="1">
      <alignment/>
    </xf>
    <xf numFmtId="172" fontId="8" fillId="0" borderId="0" xfId="54" applyNumberFormat="1" applyFill="1">
      <alignment/>
      <protection/>
    </xf>
    <xf numFmtId="43" fontId="32" fillId="0" borderId="16" xfId="74" applyFont="1" applyFill="1" applyBorder="1" applyAlignment="1">
      <alignment horizontal="right"/>
    </xf>
    <xf numFmtId="186" fontId="34" fillId="0" borderId="10" xfId="54" applyNumberFormat="1" applyFont="1" applyFill="1" applyBorder="1" applyAlignment="1">
      <alignment horizontal="center"/>
      <protection/>
    </xf>
    <xf numFmtId="0" fontId="0" fillId="0" borderId="25" xfId="55" applyFont="1" applyBorder="1" applyAlignment="1">
      <alignment wrapText="1"/>
      <protection/>
    </xf>
    <xf numFmtId="49" fontId="0" fillId="0" borderId="43" xfId="53" applyNumberFormat="1" applyFont="1" applyBorder="1" applyAlignment="1">
      <alignment horizontal="center"/>
      <protection/>
    </xf>
    <xf numFmtId="0" fontId="0" fillId="0" borderId="44" xfId="53" applyFont="1" applyBorder="1" applyAlignment="1">
      <alignment wrapText="1"/>
      <protection/>
    </xf>
    <xf numFmtId="49" fontId="0" fillId="0" borderId="45" xfId="53" applyNumberFormat="1" applyFont="1" applyBorder="1" applyAlignment="1">
      <alignment horizontal="center"/>
      <protection/>
    </xf>
    <xf numFmtId="0" fontId="0" fillId="0" borderId="11" xfId="53" applyFont="1" applyBorder="1" applyAlignment="1">
      <alignment wrapText="1"/>
      <protection/>
    </xf>
    <xf numFmtId="49" fontId="0" fillId="0" borderId="46" xfId="53" applyNumberFormat="1" applyFont="1" applyBorder="1" applyAlignment="1">
      <alignment horizontal="center"/>
      <protection/>
    </xf>
    <xf numFmtId="0" fontId="28" fillId="0" borderId="0" xfId="54" applyFont="1" applyFill="1" applyAlignment="1">
      <alignment horizontal="right"/>
      <protection/>
    </xf>
    <xf numFmtId="0" fontId="28" fillId="0" borderId="0" xfId="56" applyFont="1" applyFill="1" applyAlignment="1">
      <alignment horizontal="right"/>
      <protection/>
    </xf>
    <xf numFmtId="0" fontId="10" fillId="0" borderId="0" xfId="0" applyFont="1" applyAlignment="1">
      <alignment horizontal="right"/>
    </xf>
    <xf numFmtId="0" fontId="8" fillId="0" borderId="0" xfId="57" applyAlignment="1">
      <alignment horizontal="center"/>
      <protection/>
    </xf>
    <xf numFmtId="49" fontId="0" fillId="0" borderId="46" xfId="53" applyNumberFormat="1" applyFont="1" applyFill="1" applyBorder="1" applyAlignment="1">
      <alignment horizontal="center"/>
      <protection/>
    </xf>
    <xf numFmtId="0" fontId="0" fillId="0" borderId="47" xfId="0" applyFont="1" applyFill="1" applyBorder="1" applyAlignment="1">
      <alignment/>
    </xf>
    <xf numFmtId="0" fontId="0" fillId="0" borderId="0" xfId="53" applyFont="1" applyFill="1">
      <alignment/>
      <protection/>
    </xf>
    <xf numFmtId="0" fontId="9" fillId="0" borderId="0" xfId="53" applyFont="1" applyFill="1">
      <alignment/>
      <protection/>
    </xf>
    <xf numFmtId="49" fontId="0" fillId="0" borderId="30" xfId="53" applyNumberFormat="1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wrapText="1"/>
      <protection/>
    </xf>
    <xf numFmtId="49" fontId="0" fillId="0" borderId="31" xfId="53" applyNumberFormat="1" applyFont="1" applyFill="1" applyBorder="1" applyAlignment="1">
      <alignment horizontal="center"/>
      <protection/>
    </xf>
    <xf numFmtId="0" fontId="0" fillId="0" borderId="32" xfId="53" applyFont="1" applyFill="1" applyBorder="1" applyAlignment="1">
      <alignment wrapText="1"/>
      <protection/>
    </xf>
    <xf numFmtId="0" fontId="0" fillId="0" borderId="33" xfId="53" applyFont="1" applyFill="1" applyBorder="1" applyAlignment="1">
      <alignment horizontal="center"/>
      <protection/>
    </xf>
    <xf numFmtId="0" fontId="0" fillId="0" borderId="34" xfId="53" applyFont="1" applyFill="1" applyBorder="1">
      <alignment/>
      <protection/>
    </xf>
    <xf numFmtId="0" fontId="9" fillId="0" borderId="30" xfId="53" applyFont="1" applyFill="1" applyBorder="1" applyAlignment="1">
      <alignment horizontal="center"/>
      <protection/>
    </xf>
    <xf numFmtId="0" fontId="0" fillId="0" borderId="12" xfId="53" applyFont="1" applyFill="1" applyBorder="1">
      <alignment/>
      <protection/>
    </xf>
    <xf numFmtId="0" fontId="28" fillId="0" borderId="0" xfId="54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28" fillId="0" borderId="0" xfId="58" applyFont="1" applyAlignment="1">
      <alignment horizontal="right"/>
      <protection/>
    </xf>
    <xf numFmtId="0" fontId="28" fillId="0" borderId="0" xfId="53" applyFont="1" applyAlignment="1">
      <alignment horizontal="right"/>
      <protection/>
    </xf>
    <xf numFmtId="0" fontId="31" fillId="0" borderId="0" xfId="57" applyFont="1">
      <alignment/>
      <protection/>
    </xf>
    <xf numFmtId="0" fontId="28" fillId="0" borderId="0" xfId="54" applyFont="1" applyAlignment="1">
      <alignment horizontal="right"/>
      <protection/>
    </xf>
    <xf numFmtId="0" fontId="32" fillId="0" borderId="16" xfId="54" applyFont="1" applyBorder="1" applyAlignment="1">
      <alignment horizontal="center" vertical="center"/>
      <protection/>
    </xf>
    <xf numFmtId="0" fontId="32" fillId="0" borderId="17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186" fontId="34" fillId="0" borderId="0" xfId="72" applyNumberFormat="1" applyFont="1" applyFill="1" applyAlignment="1">
      <alignment/>
    </xf>
    <xf numFmtId="186" fontId="34" fillId="0" borderId="0" xfId="54" applyNumberFormat="1" applyFont="1" applyFill="1" applyAlignment="1">
      <alignment/>
      <protection/>
    </xf>
    <xf numFmtId="186" fontId="34" fillId="0" borderId="36" xfId="72" applyNumberFormat="1" applyFont="1" applyFill="1" applyBorder="1" applyAlignment="1">
      <alignment/>
    </xf>
    <xf numFmtId="186" fontId="34" fillId="0" borderId="36" xfId="54" applyNumberFormat="1" applyFont="1" applyFill="1" applyBorder="1" applyAlignment="1">
      <alignment/>
      <protection/>
    </xf>
    <xf numFmtId="186" fontId="34" fillId="0" borderId="37" xfId="72" applyNumberFormat="1" applyFont="1" applyFill="1" applyBorder="1" applyAlignment="1">
      <alignment/>
    </xf>
    <xf numFmtId="186" fontId="34" fillId="0" borderId="37" xfId="54" applyNumberFormat="1" applyFont="1" applyFill="1" applyBorder="1" applyAlignment="1">
      <alignment/>
      <protection/>
    </xf>
    <xf numFmtId="194" fontId="34" fillId="0" borderId="37" xfId="54" applyNumberFormat="1" applyFont="1" applyFill="1" applyBorder="1" applyAlignment="1">
      <alignment/>
      <protection/>
    </xf>
    <xf numFmtId="186" fontId="34" fillId="0" borderId="48" xfId="72" applyNumberFormat="1" applyFont="1" applyFill="1" applyBorder="1" applyAlignment="1">
      <alignment/>
    </xf>
    <xf numFmtId="186" fontId="34" fillId="0" borderId="41" xfId="72" applyNumberFormat="1" applyFont="1" applyFill="1" applyBorder="1" applyAlignment="1">
      <alignment/>
    </xf>
    <xf numFmtId="186" fontId="34" fillId="0" borderId="42" xfId="72" applyNumberFormat="1" applyFont="1" applyFill="1" applyBorder="1" applyAlignment="1">
      <alignment/>
    </xf>
    <xf numFmtId="194" fontId="34" fillId="0" borderId="11" xfId="72" applyNumberFormat="1" applyFont="1" applyFill="1" applyBorder="1" applyAlignment="1">
      <alignment/>
    </xf>
    <xf numFmtId="43" fontId="32" fillId="0" borderId="19" xfId="74" applyFont="1" applyFill="1" applyBorder="1" applyAlignment="1">
      <alignment horizontal="right"/>
    </xf>
    <xf numFmtId="186" fontId="34" fillId="0" borderId="21" xfId="54" applyNumberFormat="1" applyFont="1" applyFill="1" applyBorder="1" applyAlignment="1">
      <alignment horizontal="center"/>
      <protection/>
    </xf>
    <xf numFmtId="0" fontId="28" fillId="0" borderId="0" xfId="54" applyFont="1" applyAlignment="1">
      <alignment/>
      <protection/>
    </xf>
    <xf numFmtId="0" fontId="36" fillId="0" borderId="0" xfId="0" applyFont="1" applyAlignment="1">
      <alignment vertical="center"/>
    </xf>
    <xf numFmtId="194" fontId="34" fillId="0" borderId="48" xfId="72" applyNumberFormat="1" applyFont="1" applyFill="1" applyBorder="1" applyAlignment="1">
      <alignment/>
    </xf>
    <xf numFmtId="0" fontId="8" fillId="0" borderId="0" xfId="54" applyAlignment="1">
      <alignment horizontal="right"/>
      <protection/>
    </xf>
    <xf numFmtId="0" fontId="8" fillId="0" borderId="0" xfId="54" applyAlignment="1">
      <alignment/>
      <protection/>
    </xf>
    <xf numFmtId="0" fontId="0" fillId="0" borderId="0" xfId="59" applyFont="1">
      <alignment/>
      <protection/>
    </xf>
    <xf numFmtId="0" fontId="28" fillId="0" borderId="0" xfId="59" applyFont="1" applyAlignment="1">
      <alignment wrapText="1"/>
      <protection/>
    </xf>
    <xf numFmtId="0" fontId="28" fillId="0" borderId="0" xfId="59" applyFont="1">
      <alignment/>
      <protection/>
    </xf>
    <xf numFmtId="0" fontId="28" fillId="0" borderId="0" xfId="59" applyFont="1" applyAlignment="1">
      <alignment horizontal="left" vertical="center"/>
      <protection/>
    </xf>
    <xf numFmtId="0" fontId="28" fillId="0" borderId="0" xfId="59" applyFont="1" applyAlignment="1">
      <alignment horizontal="center"/>
      <protection/>
    </xf>
    <xf numFmtId="0" fontId="28" fillId="0" borderId="0" xfId="59" applyFont="1" applyAlignment="1">
      <alignment horizontal="center" vertical="center"/>
      <protection/>
    </xf>
    <xf numFmtId="0" fontId="39" fillId="15" borderId="37" xfId="59" applyFont="1" applyFill="1" applyBorder="1" applyAlignment="1">
      <alignment horizontal="center" vertical="center" wrapText="1"/>
      <protection/>
    </xf>
    <xf numFmtId="0" fontId="40" fillId="19" borderId="37" xfId="59" applyFont="1" applyFill="1" applyBorder="1" applyAlignment="1">
      <alignment horizontal="center" vertical="center"/>
      <protection/>
    </xf>
    <xf numFmtId="0" fontId="40" fillId="19" borderId="37" xfId="59" applyFont="1" applyFill="1" applyBorder="1" applyAlignment="1">
      <alignment horizontal="center" vertical="center" wrapText="1"/>
      <protection/>
    </xf>
    <xf numFmtId="0" fontId="41" fillId="0" borderId="37" xfId="59" applyFont="1" applyBorder="1">
      <alignment/>
      <protection/>
    </xf>
    <xf numFmtId="0" fontId="41" fillId="2" borderId="37" xfId="59" applyFont="1" applyFill="1" applyBorder="1" applyAlignment="1">
      <alignment horizontal="left" vertical="center" wrapText="1"/>
      <protection/>
    </xf>
    <xf numFmtId="0" fontId="41" fillId="2" borderId="37" xfId="59" applyFont="1" applyFill="1" applyBorder="1" applyAlignment="1">
      <alignment horizontal="center" vertical="center" wrapText="1"/>
      <protection/>
    </xf>
    <xf numFmtId="0" fontId="5" fillId="0" borderId="0" xfId="59" applyFont="1">
      <alignment/>
      <protection/>
    </xf>
    <xf numFmtId="0" fontId="42" fillId="15" borderId="48" xfId="59" applyFont="1" applyFill="1" applyBorder="1" applyAlignment="1">
      <alignment horizontal="center"/>
      <protection/>
    </xf>
    <xf numFmtId="0" fontId="43" fillId="15" borderId="49" xfId="59" applyFont="1" applyFill="1" applyBorder="1" applyAlignment="1">
      <alignment horizontal="left" vertical="center" wrapText="1"/>
      <protection/>
    </xf>
    <xf numFmtId="0" fontId="43" fillId="15" borderId="37" xfId="59" applyFont="1" applyFill="1" applyBorder="1" applyAlignment="1">
      <alignment horizontal="center" vertical="center" wrapText="1"/>
      <protection/>
    </xf>
    <xf numFmtId="0" fontId="41" fillId="0" borderId="50" xfId="59" applyFont="1" applyBorder="1" applyAlignment="1">
      <alignment horizontal="center"/>
      <protection/>
    </xf>
    <xf numFmtId="0" fontId="39" fillId="2" borderId="37" xfId="59" applyFont="1" applyFill="1" applyBorder="1" applyAlignment="1">
      <alignment horizontal="left" vertical="center" wrapText="1"/>
      <protection/>
    </xf>
    <xf numFmtId="0" fontId="39" fillId="2" borderId="37" xfId="59" applyFont="1" applyFill="1" applyBorder="1" applyAlignment="1">
      <alignment horizontal="center" vertical="center" wrapText="1"/>
      <protection/>
    </xf>
    <xf numFmtId="49" fontId="39" fillId="0" borderId="37" xfId="59" applyNumberFormat="1" applyFont="1" applyFill="1" applyBorder="1" applyAlignment="1">
      <alignment horizontal="center" vertical="center" wrapText="1"/>
      <protection/>
    </xf>
    <xf numFmtId="0" fontId="39" fillId="0" borderId="37" xfId="59" applyNumberFormat="1" applyFont="1" applyFill="1" applyBorder="1" applyAlignment="1">
      <alignment horizontal="center" vertical="center" wrapText="1"/>
      <protection/>
    </xf>
    <xf numFmtId="49" fontId="39" fillId="2" borderId="37" xfId="59" applyNumberFormat="1" applyFont="1" applyFill="1" applyBorder="1" applyAlignment="1">
      <alignment horizontal="center" vertical="center" wrapText="1"/>
      <protection/>
    </xf>
    <xf numFmtId="0" fontId="39" fillId="2" borderId="37" xfId="59" applyNumberFormat="1" applyFont="1" applyFill="1" applyBorder="1" applyAlignment="1">
      <alignment horizontal="center" vertical="center" wrapText="1"/>
      <protection/>
    </xf>
    <xf numFmtId="0" fontId="31" fillId="2" borderId="37" xfId="59" applyFont="1" applyFill="1" applyBorder="1" applyAlignment="1">
      <alignment horizontal="left" vertical="center" wrapText="1"/>
      <protection/>
    </xf>
    <xf numFmtId="49" fontId="31" fillId="2" borderId="37" xfId="59" applyNumberFormat="1" applyFont="1" applyFill="1" applyBorder="1" applyAlignment="1">
      <alignment horizontal="center" vertical="center" wrapText="1"/>
      <protection/>
    </xf>
    <xf numFmtId="0" fontId="31" fillId="2" borderId="37" xfId="59" applyNumberFormat="1" applyFont="1" applyFill="1" applyBorder="1" applyAlignment="1">
      <alignment horizontal="center" vertical="center" wrapText="1"/>
      <protection/>
    </xf>
    <xf numFmtId="0" fontId="39" fillId="0" borderId="37" xfId="59" applyFont="1" applyFill="1" applyBorder="1" applyAlignment="1">
      <alignment horizontal="left" vertical="center" wrapText="1"/>
      <protection/>
    </xf>
    <xf numFmtId="0" fontId="31" fillId="0" borderId="37" xfId="59" applyFont="1" applyFill="1" applyBorder="1" applyAlignment="1">
      <alignment horizontal="left" vertical="center" wrapText="1"/>
      <protection/>
    </xf>
    <xf numFmtId="49" fontId="31" fillId="0" borderId="37" xfId="59" applyNumberFormat="1" applyFont="1" applyFill="1" applyBorder="1" applyAlignment="1">
      <alignment horizontal="center" vertical="center" wrapText="1"/>
      <protection/>
    </xf>
    <xf numFmtId="0" fontId="31" fillId="0" borderId="37" xfId="59" applyNumberFormat="1" applyFont="1" applyFill="1" applyBorder="1" applyAlignment="1">
      <alignment horizontal="center" vertical="center" wrapText="1"/>
      <protection/>
    </xf>
    <xf numFmtId="0" fontId="40" fillId="2" borderId="49" xfId="59" applyFont="1" applyFill="1" applyBorder="1" applyAlignment="1">
      <alignment horizontal="left" vertical="center" wrapText="1"/>
      <protection/>
    </xf>
    <xf numFmtId="0" fontId="44" fillId="2" borderId="37" xfId="59" applyFont="1" applyFill="1" applyBorder="1" applyAlignment="1">
      <alignment horizontal="center" vertical="center" wrapText="1"/>
      <protection/>
    </xf>
    <xf numFmtId="0" fontId="40" fillId="2" borderId="37" xfId="59" applyFont="1" applyFill="1" applyBorder="1" applyAlignment="1">
      <alignment horizontal="center" vertical="center" wrapText="1"/>
      <protection/>
    </xf>
    <xf numFmtId="0" fontId="44" fillId="2" borderId="49" xfId="59" applyFont="1" applyFill="1" applyBorder="1" applyAlignment="1">
      <alignment horizontal="left" vertical="center" wrapText="1"/>
      <protection/>
    </xf>
    <xf numFmtId="49" fontId="44" fillId="2" borderId="37" xfId="59" applyNumberFormat="1" applyFont="1" applyFill="1" applyBorder="1" applyAlignment="1">
      <alignment horizontal="center" vertical="center" wrapText="1"/>
      <protection/>
    </xf>
    <xf numFmtId="49" fontId="31" fillId="2" borderId="37" xfId="59" applyNumberFormat="1" applyFont="1" applyFill="1" applyBorder="1" applyAlignment="1" applyProtection="1">
      <alignment horizontal="left" vertical="center" wrapText="1"/>
      <protection/>
    </xf>
    <xf numFmtId="210" fontId="31" fillId="2" borderId="37" xfId="59" applyNumberFormat="1" applyFont="1" applyFill="1" applyBorder="1" applyAlignment="1" applyProtection="1">
      <alignment horizontal="left" vertical="center" wrapText="1"/>
      <protection/>
    </xf>
    <xf numFmtId="210" fontId="31" fillId="2" borderId="49" xfId="59" applyNumberFormat="1" applyFont="1" applyFill="1" applyBorder="1" applyAlignment="1">
      <alignment horizontal="left" vertical="center" wrapText="1"/>
      <protection/>
    </xf>
    <xf numFmtId="49" fontId="31" fillId="2" borderId="49" xfId="59" applyNumberFormat="1" applyFont="1" applyFill="1" applyBorder="1" applyAlignment="1">
      <alignment horizontal="left" vertical="center" wrapText="1"/>
      <protection/>
    </xf>
    <xf numFmtId="49" fontId="40" fillId="2" borderId="37" xfId="59" applyNumberFormat="1" applyFont="1" applyFill="1" applyBorder="1" applyAlignment="1">
      <alignment horizontal="center" vertical="center" wrapText="1"/>
      <protection/>
    </xf>
    <xf numFmtId="0" fontId="39" fillId="2" borderId="37" xfId="59" applyFont="1" applyFill="1" applyBorder="1" applyAlignment="1">
      <alignment horizontal="center" vertical="center"/>
      <protection/>
    </xf>
    <xf numFmtId="49" fontId="43" fillId="2" borderId="49" xfId="59" applyNumberFormat="1" applyFont="1" applyFill="1" applyBorder="1" applyAlignment="1" applyProtection="1">
      <alignment horizontal="left" vertical="center" wrapText="1"/>
      <protection/>
    </xf>
    <xf numFmtId="49" fontId="45" fillId="2" borderId="37" xfId="59" applyNumberFormat="1" applyFont="1" applyFill="1" applyBorder="1" applyAlignment="1">
      <alignment horizontal="center" vertical="center" wrapText="1"/>
      <protection/>
    </xf>
    <xf numFmtId="0" fontId="42" fillId="2" borderId="37" xfId="59" applyFont="1" applyFill="1" applyBorder="1" applyAlignment="1">
      <alignment horizontal="center" vertical="center" wrapText="1"/>
      <protection/>
    </xf>
    <xf numFmtId="49" fontId="42" fillId="2" borderId="37" xfId="59" applyNumberFormat="1" applyFont="1" applyFill="1" applyBorder="1" applyAlignment="1">
      <alignment horizontal="center" vertical="center" wrapText="1"/>
      <protection/>
    </xf>
    <xf numFmtId="49" fontId="31" fillId="2" borderId="49" xfId="59" applyNumberFormat="1" applyFont="1" applyFill="1" applyBorder="1" applyAlignment="1" applyProtection="1">
      <alignment horizontal="left" vertical="center" wrapText="1"/>
      <protection/>
    </xf>
    <xf numFmtId="0" fontId="44" fillId="2" borderId="37" xfId="59" applyFont="1" applyFill="1" applyBorder="1" applyAlignment="1">
      <alignment horizontal="left" vertical="center" wrapText="1"/>
      <protection/>
    </xf>
    <xf numFmtId="0" fontId="42" fillId="15" borderId="50" xfId="59" applyFont="1" applyFill="1" applyBorder="1" applyAlignment="1">
      <alignment horizontal="center"/>
      <protection/>
    </xf>
    <xf numFmtId="0" fontId="42" fillId="15" borderId="49" xfId="59" applyFont="1" applyFill="1" applyBorder="1" applyAlignment="1">
      <alignment horizontal="left" vertical="center" wrapText="1"/>
      <protection/>
    </xf>
    <xf numFmtId="49" fontId="42" fillId="15" borderId="37" xfId="59" applyNumberFormat="1" applyFont="1" applyFill="1" applyBorder="1" applyAlignment="1">
      <alignment horizontal="center" vertical="center" wrapText="1"/>
      <protection/>
    </xf>
    <xf numFmtId="49" fontId="31" fillId="2" borderId="37" xfId="59" applyNumberFormat="1" applyFont="1" applyFill="1" applyBorder="1" applyAlignment="1" applyProtection="1">
      <alignment horizontal="center" vertical="center" wrapText="1"/>
      <protection/>
    </xf>
    <xf numFmtId="0" fontId="42" fillId="15" borderId="50" xfId="59" applyFont="1" applyFill="1" applyBorder="1" applyAlignment="1">
      <alignment horizontal="center" vertical="center"/>
      <protection/>
    </xf>
    <xf numFmtId="49" fontId="43" fillId="15" borderId="37" xfId="59" applyNumberFormat="1" applyFont="1" applyFill="1" applyBorder="1" applyAlignment="1">
      <alignment horizontal="center" vertical="center" wrapText="1"/>
      <protection/>
    </xf>
    <xf numFmtId="0" fontId="46" fillId="2" borderId="49" xfId="59" applyFont="1" applyFill="1" applyBorder="1" applyAlignment="1">
      <alignment horizontal="left" vertical="center" wrapText="1"/>
      <protection/>
    </xf>
    <xf numFmtId="0" fontId="39" fillId="2" borderId="49" xfId="59" applyFont="1" applyFill="1" applyBorder="1" applyAlignment="1">
      <alignment horizontal="left" vertical="center" wrapText="1"/>
      <protection/>
    </xf>
    <xf numFmtId="0" fontId="31" fillId="2" borderId="49" xfId="59" applyFont="1" applyFill="1" applyBorder="1" applyAlignment="1">
      <alignment horizontal="left" vertical="center" wrapText="1"/>
      <protection/>
    </xf>
    <xf numFmtId="0" fontId="5" fillId="2" borderId="0" xfId="59" applyFont="1" applyFill="1">
      <alignment/>
      <protection/>
    </xf>
    <xf numFmtId="49" fontId="45" fillId="15" borderId="37" xfId="59" applyNumberFormat="1" applyFont="1" applyFill="1" applyBorder="1" applyAlignment="1">
      <alignment horizontal="center" vertical="center" wrapText="1"/>
      <protection/>
    </xf>
    <xf numFmtId="0" fontId="40" fillId="2" borderId="37" xfId="59" applyFont="1" applyFill="1" applyBorder="1" applyAlignment="1">
      <alignment horizontal="left" vertical="center" wrapText="1"/>
      <protection/>
    </xf>
    <xf numFmtId="0" fontId="46" fillId="2" borderId="37" xfId="59" applyFont="1" applyFill="1" applyBorder="1" applyAlignment="1">
      <alignment wrapText="1"/>
      <protection/>
    </xf>
    <xf numFmtId="0" fontId="44" fillId="2" borderId="37" xfId="59" applyFont="1" applyFill="1" applyBorder="1" applyAlignment="1">
      <alignment wrapText="1"/>
      <protection/>
    </xf>
    <xf numFmtId="0" fontId="41" fillId="2" borderId="50" xfId="59" applyFont="1" applyFill="1" applyBorder="1" applyAlignment="1">
      <alignment horizontal="center"/>
      <protection/>
    </xf>
    <xf numFmtId="0" fontId="44" fillId="2" borderId="49" xfId="59" applyFont="1" applyFill="1" applyBorder="1" applyAlignment="1">
      <alignment vertical="top" wrapText="1"/>
      <protection/>
    </xf>
    <xf numFmtId="0" fontId="40" fillId="2" borderId="49" xfId="59" applyFont="1" applyFill="1" applyBorder="1" applyAlignment="1">
      <alignment vertical="top" wrapText="1"/>
      <protection/>
    </xf>
    <xf numFmtId="0" fontId="0" fillId="2" borderId="0" xfId="59" applyFont="1" applyFill="1">
      <alignment/>
      <protection/>
    </xf>
    <xf numFmtId="49" fontId="44" fillId="2" borderId="37" xfId="59" applyNumberFormat="1" applyFont="1" applyFill="1" applyBorder="1" applyAlignment="1">
      <alignment vertical="center" wrapText="1"/>
      <protection/>
    </xf>
    <xf numFmtId="0" fontId="42" fillId="15" borderId="37" xfId="59" applyFont="1" applyFill="1" applyBorder="1" applyAlignment="1">
      <alignment horizontal="left" vertical="center" wrapText="1"/>
      <protection/>
    </xf>
    <xf numFmtId="0" fontId="47" fillId="15" borderId="0" xfId="59" applyFont="1" applyFill="1" applyAlignment="1">
      <alignment horizontal="center" vertical="center"/>
      <protection/>
    </xf>
    <xf numFmtId="0" fontId="45" fillId="15" borderId="37" xfId="59" applyNumberFormat="1" applyFont="1" applyFill="1" applyBorder="1" applyAlignment="1">
      <alignment horizontal="center" vertical="center" wrapText="1"/>
      <protection/>
    </xf>
    <xf numFmtId="0" fontId="31" fillId="2" borderId="49" xfId="59" applyNumberFormat="1" applyFont="1" applyFill="1" applyBorder="1" applyAlignment="1">
      <alignment horizontal="left" vertical="center" wrapText="1"/>
      <protection/>
    </xf>
    <xf numFmtId="49" fontId="49" fillId="2" borderId="37" xfId="59" applyNumberFormat="1" applyFont="1" applyFill="1" applyBorder="1" applyAlignment="1">
      <alignment horizontal="center" vertical="center" wrapText="1"/>
      <protection/>
    </xf>
    <xf numFmtId="0" fontId="41" fillId="0" borderId="0" xfId="59" applyFont="1">
      <alignment/>
      <protection/>
    </xf>
    <xf numFmtId="0" fontId="31" fillId="2" borderId="37" xfId="59" applyFont="1" applyFill="1" applyBorder="1" applyAlignment="1">
      <alignment horizontal="center" vertical="center"/>
      <protection/>
    </xf>
    <xf numFmtId="0" fontId="50" fillId="2" borderId="49" xfId="59" applyFont="1" applyFill="1" applyBorder="1" applyAlignment="1">
      <alignment horizontal="left" vertical="center" wrapText="1"/>
      <protection/>
    </xf>
    <xf numFmtId="0" fontId="41" fillId="0" borderId="48" xfId="59" applyFont="1" applyBorder="1" applyAlignment="1">
      <alignment vertical="center"/>
      <protection/>
    </xf>
    <xf numFmtId="0" fontId="41" fillId="0" borderId="50" xfId="59" applyFont="1" applyBorder="1" applyAlignment="1">
      <alignment vertical="center"/>
      <protection/>
    </xf>
    <xf numFmtId="0" fontId="41" fillId="0" borderId="51" xfId="59" applyFont="1" applyBorder="1" applyAlignment="1">
      <alignment vertical="center"/>
      <protection/>
    </xf>
    <xf numFmtId="0" fontId="46" fillId="2" borderId="37" xfId="59" applyFont="1" applyFill="1" applyBorder="1" applyAlignment="1">
      <alignment horizontal="left" vertical="center" wrapText="1"/>
      <protection/>
    </xf>
    <xf numFmtId="0" fontId="0" fillId="0" borderId="0" xfId="59" applyFont="1" applyAlignment="1">
      <alignment horizontal="left" vertical="center"/>
      <protection/>
    </xf>
    <xf numFmtId="0" fontId="0" fillId="0" borderId="0" xfId="59" applyFont="1" applyAlignment="1">
      <alignment horizontal="center"/>
      <protection/>
    </xf>
    <xf numFmtId="0" fontId="0" fillId="0" borderId="0" xfId="59" applyFont="1" applyAlignment="1">
      <alignment horizontal="center" vertical="center"/>
      <protection/>
    </xf>
    <xf numFmtId="0" fontId="49" fillId="2" borderId="49" xfId="59" applyFont="1" applyFill="1" applyBorder="1" applyAlignment="1">
      <alignment horizontal="left" vertical="center" wrapText="1"/>
      <protection/>
    </xf>
    <xf numFmtId="49" fontId="51" fillId="2" borderId="37" xfId="59" applyNumberFormat="1" applyFont="1" applyFill="1" applyBorder="1" applyAlignment="1">
      <alignment horizontal="center" vertical="center" wrapText="1"/>
      <protection/>
    </xf>
    <xf numFmtId="49" fontId="51" fillId="2" borderId="52" xfId="59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31" fillId="0" borderId="49" xfId="59" applyFont="1" applyFill="1" applyBorder="1" applyAlignment="1">
      <alignment horizontal="left" vertical="center" wrapText="1"/>
      <protection/>
    </xf>
    <xf numFmtId="0" fontId="31" fillId="2" borderId="37" xfId="59" applyFont="1" applyFill="1" applyBorder="1" applyAlignment="1">
      <alignment horizontal="center" vertical="center" wrapText="1"/>
      <protection/>
    </xf>
    <xf numFmtId="0" fontId="31" fillId="0" borderId="37" xfId="0" applyFont="1" applyBorder="1" applyAlignment="1">
      <alignment/>
    </xf>
    <xf numFmtId="172" fontId="40" fillId="2" borderId="37" xfId="59" applyNumberFormat="1" applyFont="1" applyFill="1" applyBorder="1" applyAlignment="1">
      <alignment vertical="center" wrapText="1"/>
      <protection/>
    </xf>
    <xf numFmtId="171" fontId="0" fillId="0" borderId="0" xfId="72" applyFont="1" applyAlignment="1">
      <alignment horizontal="right"/>
    </xf>
    <xf numFmtId="171" fontId="40" fillId="2" borderId="37" xfId="72" applyFont="1" applyFill="1" applyBorder="1" applyAlignment="1">
      <alignment horizontal="right" vertical="center" wrapText="1"/>
    </xf>
    <xf numFmtId="171" fontId="44" fillId="2" borderId="37" xfId="72" applyFont="1" applyFill="1" applyBorder="1" applyAlignment="1">
      <alignment horizontal="right" vertical="center" wrapText="1"/>
    </xf>
    <xf numFmtId="171" fontId="42" fillId="15" borderId="37" xfId="72" applyFont="1" applyFill="1" applyBorder="1" applyAlignment="1">
      <alignment horizontal="right" vertical="center" wrapText="1"/>
    </xf>
    <xf numFmtId="171" fontId="31" fillId="0" borderId="37" xfId="72" applyFont="1" applyFill="1" applyBorder="1" applyAlignment="1">
      <alignment horizontal="right" vertical="center" wrapText="1"/>
    </xf>
    <xf numFmtId="171" fontId="31" fillId="2" borderId="37" xfId="72" applyFont="1" applyFill="1" applyBorder="1" applyAlignment="1">
      <alignment horizontal="right" vertical="center" wrapText="1"/>
    </xf>
    <xf numFmtId="172" fontId="0" fillId="0" borderId="0" xfId="72" applyNumberFormat="1" applyFont="1" applyAlignment="1">
      <alignment horizontal="right"/>
    </xf>
    <xf numFmtId="172" fontId="28" fillId="0" borderId="0" xfId="72" applyNumberFormat="1" applyFont="1" applyAlignment="1">
      <alignment horizontal="right"/>
    </xf>
    <xf numFmtId="172" fontId="40" fillId="19" borderId="37" xfId="72" applyNumberFormat="1" applyFont="1" applyFill="1" applyBorder="1" applyAlignment="1">
      <alignment horizontal="center" vertical="center"/>
    </xf>
    <xf numFmtId="172" fontId="41" fillId="2" borderId="37" xfId="72" applyNumberFormat="1" applyFont="1" applyFill="1" applyBorder="1" applyAlignment="1">
      <alignment horizontal="right" vertical="center" wrapText="1"/>
    </xf>
    <xf numFmtId="172" fontId="43" fillId="15" borderId="37" xfId="72" applyNumberFormat="1" applyFont="1" applyFill="1" applyBorder="1" applyAlignment="1">
      <alignment horizontal="right" vertical="center" wrapText="1"/>
    </xf>
    <xf numFmtId="172" fontId="39" fillId="2" borderId="37" xfId="72" applyNumberFormat="1" applyFont="1" applyFill="1" applyBorder="1" applyAlignment="1">
      <alignment horizontal="right" vertical="center" wrapText="1"/>
    </xf>
    <xf numFmtId="172" fontId="40" fillId="2" borderId="37" xfId="72" applyNumberFormat="1" applyFont="1" applyFill="1" applyBorder="1" applyAlignment="1">
      <alignment horizontal="right" vertical="center" wrapText="1"/>
    </xf>
    <xf numFmtId="172" fontId="44" fillId="2" borderId="37" xfId="72" applyNumberFormat="1" applyFont="1" applyFill="1" applyBorder="1" applyAlignment="1">
      <alignment horizontal="right" vertical="center" wrapText="1"/>
    </xf>
    <xf numFmtId="172" fontId="31" fillId="2" borderId="37" xfId="72" applyNumberFormat="1" applyFont="1" applyFill="1" applyBorder="1" applyAlignment="1">
      <alignment horizontal="right" vertical="center" wrapText="1"/>
    </xf>
    <xf numFmtId="172" fontId="42" fillId="15" borderId="37" xfId="72" applyNumberFormat="1" applyFont="1" applyFill="1" applyBorder="1" applyAlignment="1">
      <alignment horizontal="right" vertical="center" wrapText="1"/>
    </xf>
    <xf numFmtId="172" fontId="44" fillId="2" borderId="49" xfId="72" applyNumberFormat="1" applyFont="1" applyFill="1" applyBorder="1" applyAlignment="1">
      <alignment horizontal="right" vertical="center" wrapText="1"/>
    </xf>
    <xf numFmtId="172" fontId="45" fillId="15" borderId="37" xfId="72" applyNumberFormat="1" applyFont="1" applyFill="1" applyBorder="1" applyAlignment="1">
      <alignment horizontal="right" vertical="center" wrapText="1"/>
    </xf>
    <xf numFmtId="172" fontId="44" fillId="2" borderId="37" xfId="72" applyNumberFormat="1" applyFont="1" applyFill="1" applyBorder="1" applyAlignment="1">
      <alignment vertical="center" wrapText="1"/>
    </xf>
    <xf numFmtId="172" fontId="31" fillId="0" borderId="37" xfId="72" applyNumberFormat="1" applyFont="1" applyFill="1" applyBorder="1" applyAlignment="1">
      <alignment horizontal="right" vertical="center" wrapText="1"/>
    </xf>
    <xf numFmtId="0" fontId="0" fillId="0" borderId="0" xfId="59" applyFont="1" applyFill="1">
      <alignment/>
      <protection/>
    </xf>
    <xf numFmtId="0" fontId="5" fillId="0" borderId="0" xfId="59" applyFont="1" applyFill="1">
      <alignment/>
      <protection/>
    </xf>
    <xf numFmtId="0" fontId="41" fillId="0" borderId="0" xfId="59" applyFont="1" applyFill="1">
      <alignment/>
      <protection/>
    </xf>
    <xf numFmtId="210" fontId="52" fillId="0" borderId="37" xfId="0" applyNumberFormat="1" applyFont="1" applyBorder="1" applyAlignment="1">
      <alignment horizontal="center" vertical="top" wrapText="1"/>
    </xf>
    <xf numFmtId="208" fontId="31" fillId="2" borderId="37" xfId="72" applyNumberFormat="1" applyFont="1" applyFill="1" applyBorder="1" applyAlignment="1">
      <alignment horizontal="right" vertical="center" wrapText="1"/>
    </xf>
    <xf numFmtId="0" fontId="44" fillId="2" borderId="49" xfId="59" applyFont="1" applyFill="1" applyBorder="1" applyAlignment="1">
      <alignment wrapText="1"/>
      <protection/>
    </xf>
    <xf numFmtId="0" fontId="31" fillId="0" borderId="0" xfId="0" applyFont="1" applyAlignment="1">
      <alignment wrapText="1"/>
    </xf>
    <xf numFmtId="49" fontId="40" fillId="2" borderId="37" xfId="59" applyNumberFormat="1" applyFont="1" applyFill="1" applyBorder="1" applyAlignment="1">
      <alignment vertical="center" wrapText="1"/>
      <protection/>
    </xf>
    <xf numFmtId="186" fontId="40" fillId="2" borderId="37" xfId="59" applyNumberFormat="1" applyFont="1" applyFill="1" applyBorder="1" applyAlignment="1">
      <alignment vertical="center" wrapText="1"/>
      <protection/>
    </xf>
    <xf numFmtId="186" fontId="0" fillId="0" borderId="49" xfId="59" applyNumberFormat="1" applyFont="1" applyBorder="1">
      <alignment/>
      <protection/>
    </xf>
    <xf numFmtId="186" fontId="44" fillId="2" borderId="37" xfId="59" applyNumberFormat="1" applyFont="1" applyFill="1" applyBorder="1" applyAlignment="1">
      <alignment vertical="center" wrapText="1"/>
      <protection/>
    </xf>
    <xf numFmtId="0" fontId="0" fillId="0" borderId="37" xfId="59" applyFont="1" applyBorder="1">
      <alignment/>
      <protection/>
    </xf>
    <xf numFmtId="0" fontId="5" fillId="0" borderId="37" xfId="59" applyFont="1" applyBorder="1">
      <alignment/>
      <protection/>
    </xf>
    <xf numFmtId="0" fontId="39" fillId="2" borderId="49" xfId="59" applyFont="1" applyFill="1" applyBorder="1" applyAlignment="1">
      <alignment vertical="top" wrapText="1"/>
      <protection/>
    </xf>
    <xf numFmtId="0" fontId="6" fillId="0" borderId="0" xfId="59" applyFont="1">
      <alignment/>
      <protection/>
    </xf>
    <xf numFmtId="49" fontId="40" fillId="2" borderId="0" xfId="59" applyNumberFormat="1" applyFont="1" applyFill="1" applyBorder="1" applyAlignment="1">
      <alignment vertical="center" wrapText="1"/>
      <protection/>
    </xf>
    <xf numFmtId="49" fontId="44" fillId="2" borderId="27" xfId="59" applyNumberFormat="1" applyFont="1" applyFill="1" applyBorder="1" applyAlignment="1">
      <alignment vertical="center" wrapText="1"/>
      <protection/>
    </xf>
    <xf numFmtId="49" fontId="49" fillId="2" borderId="0" xfId="59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vertical="center"/>
    </xf>
    <xf numFmtId="172" fontId="44" fillId="0" borderId="37" xfId="72" applyNumberFormat="1" applyFont="1" applyFill="1" applyBorder="1" applyAlignment="1">
      <alignment horizontal="right" vertical="center" wrapText="1"/>
    </xf>
    <xf numFmtId="186" fontId="44" fillId="2" borderId="53" xfId="59" applyNumberFormat="1" applyFont="1" applyFill="1" applyBorder="1" applyAlignment="1">
      <alignment horizontal="right" vertical="center" wrapText="1"/>
      <protection/>
    </xf>
    <xf numFmtId="208" fontId="44" fillId="2" borderId="54" xfId="72" applyNumberFormat="1" applyFont="1" applyFill="1" applyBorder="1" applyAlignment="1">
      <alignment horizontal="right" vertical="center" wrapText="1"/>
    </xf>
    <xf numFmtId="186" fontId="0" fillId="0" borderId="37" xfId="59" applyNumberFormat="1" applyFont="1" applyBorder="1">
      <alignment/>
      <protection/>
    </xf>
    <xf numFmtId="0" fontId="0" fillId="0" borderId="36" xfId="59" applyFont="1" applyBorder="1">
      <alignment/>
      <protection/>
    </xf>
    <xf numFmtId="208" fontId="44" fillId="2" borderId="37" xfId="72" applyNumberFormat="1" applyFont="1" applyFill="1" applyBorder="1" applyAlignment="1">
      <alignment horizontal="right" vertical="center" wrapText="1"/>
    </xf>
    <xf numFmtId="186" fontId="49" fillId="2" borderId="37" xfId="59" applyNumberFormat="1" applyFont="1" applyFill="1" applyBorder="1" applyAlignment="1">
      <alignment horizontal="center" vertical="center" wrapText="1"/>
      <protection/>
    </xf>
    <xf numFmtId="186" fontId="31" fillId="2" borderId="49" xfId="59" applyNumberFormat="1" applyFont="1" applyFill="1" applyBorder="1" applyAlignment="1">
      <alignment horizontal="right" vertical="center" wrapText="1"/>
      <protection/>
    </xf>
    <xf numFmtId="186" fontId="31" fillId="2" borderId="37" xfId="59" applyNumberFormat="1" applyFont="1" applyFill="1" applyBorder="1">
      <alignment/>
      <protection/>
    </xf>
    <xf numFmtId="186" fontId="31" fillId="0" borderId="37" xfId="59" applyNumberFormat="1" applyFont="1" applyBorder="1" applyAlignment="1">
      <alignment horizontal="right" vertical="center"/>
      <protection/>
    </xf>
    <xf numFmtId="186" fontId="31" fillId="0" borderId="49" xfId="59" applyNumberFormat="1" applyFont="1" applyBorder="1" applyAlignment="1">
      <alignment horizontal="right" vertical="center"/>
      <protection/>
    </xf>
    <xf numFmtId="186" fontId="40" fillId="2" borderId="49" xfId="59" applyNumberFormat="1" applyFont="1" applyFill="1" applyBorder="1" applyAlignment="1">
      <alignment vertical="center" wrapText="1"/>
      <protection/>
    </xf>
    <xf numFmtId="186" fontId="44" fillId="2" borderId="52" xfId="59" applyNumberFormat="1" applyFont="1" applyFill="1" applyBorder="1" applyAlignment="1">
      <alignment vertical="center" wrapText="1"/>
      <protection/>
    </xf>
    <xf numFmtId="186" fontId="44" fillId="2" borderId="27" xfId="59" applyNumberFormat="1" applyFont="1" applyFill="1" applyBorder="1" applyAlignment="1">
      <alignment vertical="center" wrapText="1"/>
      <protection/>
    </xf>
    <xf numFmtId="0" fontId="48" fillId="0" borderId="37" xfId="59" applyFont="1" applyBorder="1" applyAlignment="1">
      <alignment wrapText="1"/>
      <protection/>
    </xf>
    <xf numFmtId="186" fontId="40" fillId="2" borderId="37" xfId="72" applyNumberFormat="1" applyFont="1" applyFill="1" applyBorder="1" applyAlignment="1">
      <alignment horizontal="right" vertical="center" wrapText="1"/>
    </xf>
    <xf numFmtId="186" fontId="40" fillId="2" borderId="37" xfId="59" applyNumberFormat="1" applyFont="1" applyFill="1" applyBorder="1" applyAlignment="1">
      <alignment horizontal="center" vertical="center" wrapText="1"/>
      <protection/>
    </xf>
    <xf numFmtId="208" fontId="40" fillId="2" borderId="37" xfId="72" applyNumberFormat="1" applyFont="1" applyFill="1" applyBorder="1" applyAlignment="1">
      <alignment horizontal="right" vertical="center" wrapText="1"/>
    </xf>
    <xf numFmtId="208" fontId="45" fillId="15" borderId="37" xfId="72" applyNumberFormat="1" applyFont="1" applyFill="1" applyBorder="1" applyAlignment="1">
      <alignment horizontal="right" vertical="center" wrapText="1"/>
    </xf>
    <xf numFmtId="208" fontId="42" fillId="15" borderId="37" xfId="72" applyNumberFormat="1" applyFont="1" applyFill="1" applyBorder="1" applyAlignment="1">
      <alignment horizontal="right" vertical="center" wrapText="1"/>
    </xf>
    <xf numFmtId="208" fontId="44" fillId="2" borderId="49" xfId="72" applyNumberFormat="1" applyFont="1" applyFill="1" applyBorder="1" applyAlignment="1">
      <alignment vertical="center" wrapText="1"/>
    </xf>
    <xf numFmtId="208" fontId="39" fillId="2" borderId="37" xfId="72" applyNumberFormat="1" applyFont="1" applyFill="1" applyBorder="1" applyAlignment="1">
      <alignment horizontal="right" vertical="center" wrapText="1"/>
    </xf>
    <xf numFmtId="208" fontId="40" fillId="2" borderId="37" xfId="72" applyNumberFormat="1" applyFont="1" applyFill="1" applyBorder="1" applyAlignment="1">
      <alignment vertical="center" wrapText="1"/>
    </xf>
    <xf numFmtId="208" fontId="43" fillId="15" borderId="37" xfId="72" applyNumberFormat="1" applyFont="1" applyFill="1" applyBorder="1" applyAlignment="1">
      <alignment horizontal="right" vertical="center" wrapText="1"/>
    </xf>
    <xf numFmtId="208" fontId="41" fillId="2" borderId="37" xfId="72" applyNumberFormat="1" applyFont="1" applyFill="1" applyBorder="1" applyAlignment="1">
      <alignment horizontal="right" vertical="center" wrapText="1"/>
    </xf>
    <xf numFmtId="171" fontId="0" fillId="0" borderId="0" xfId="72" applyFont="1" applyAlignment="1">
      <alignment horizontal="center" vertical="center"/>
    </xf>
    <xf numFmtId="172" fontId="40" fillId="0" borderId="37" xfId="72" applyNumberFormat="1" applyFont="1" applyFill="1" applyBorder="1" applyAlignment="1">
      <alignment horizontal="right" vertical="center" wrapText="1"/>
    </xf>
    <xf numFmtId="171" fontId="40" fillId="0" borderId="37" xfId="72" applyFont="1" applyFill="1" applyBorder="1" applyAlignment="1">
      <alignment horizontal="right" vertical="center" wrapText="1"/>
    </xf>
    <xf numFmtId="208" fontId="40" fillId="0" borderId="37" xfId="72" applyNumberFormat="1" applyFont="1" applyFill="1" applyBorder="1" applyAlignment="1">
      <alignment horizontal="right" vertical="center" wrapText="1"/>
    </xf>
    <xf numFmtId="208" fontId="44" fillId="0" borderId="37" xfId="72" applyNumberFormat="1" applyFont="1" applyFill="1" applyBorder="1" applyAlignment="1">
      <alignment horizontal="right" vertical="center" wrapText="1"/>
    </xf>
    <xf numFmtId="208" fontId="44" fillId="20" borderId="37" xfId="72" applyNumberFormat="1" applyFont="1" applyFill="1" applyBorder="1" applyAlignment="1">
      <alignment horizontal="right" vertical="center" wrapText="1"/>
    </xf>
    <xf numFmtId="208" fontId="40" fillId="20" borderId="37" xfId="72" applyNumberFormat="1" applyFont="1" applyFill="1" applyBorder="1" applyAlignment="1">
      <alignment horizontal="right" vertical="center" wrapText="1"/>
    </xf>
    <xf numFmtId="0" fontId="39" fillId="2" borderId="48" xfId="59" applyFont="1" applyFill="1" applyBorder="1" applyAlignment="1">
      <alignment horizontal="center" vertical="center" wrapText="1"/>
      <protection/>
    </xf>
    <xf numFmtId="49" fontId="31" fillId="2" borderId="48" xfId="59" applyNumberFormat="1" applyFont="1" applyFill="1" applyBorder="1" applyAlignment="1">
      <alignment horizontal="center" vertical="center" wrapText="1"/>
      <protection/>
    </xf>
    <xf numFmtId="49" fontId="31" fillId="0" borderId="48" xfId="59" applyNumberFormat="1" applyFont="1" applyFill="1" applyBorder="1" applyAlignment="1">
      <alignment horizontal="center" vertical="center" wrapText="1"/>
      <protection/>
    </xf>
    <xf numFmtId="0" fontId="31" fillId="0" borderId="48" xfId="59" applyNumberFormat="1" applyFont="1" applyFill="1" applyBorder="1" applyAlignment="1">
      <alignment horizontal="center" vertical="center" wrapText="1"/>
      <protection/>
    </xf>
    <xf numFmtId="0" fontId="31" fillId="2" borderId="48" xfId="59" applyFont="1" applyFill="1" applyBorder="1" applyAlignment="1">
      <alignment horizontal="center" vertical="center" wrapText="1"/>
      <protection/>
    </xf>
    <xf numFmtId="172" fontId="31" fillId="2" borderId="48" xfId="72" applyNumberFormat="1" applyFont="1" applyFill="1" applyBorder="1" applyAlignment="1">
      <alignment horizontal="right" vertical="center" wrapText="1"/>
    </xf>
    <xf numFmtId="172" fontId="39" fillId="2" borderId="48" xfId="72" applyNumberFormat="1" applyFont="1" applyFill="1" applyBorder="1" applyAlignment="1">
      <alignment horizontal="right" vertical="center" wrapText="1"/>
    </xf>
    <xf numFmtId="172" fontId="44" fillId="2" borderId="48" xfId="72" applyNumberFormat="1" applyFont="1" applyFill="1" applyBorder="1" applyAlignment="1">
      <alignment horizontal="right" vertical="center" wrapText="1"/>
    </xf>
    <xf numFmtId="0" fontId="41" fillId="21" borderId="50" xfId="59" applyFont="1" applyFill="1" applyBorder="1" applyAlignment="1">
      <alignment horizontal="center" vertical="center"/>
      <protection/>
    </xf>
    <xf numFmtId="0" fontId="32" fillId="21" borderId="55" xfId="56" applyFont="1" applyFill="1" applyBorder="1" applyAlignment="1">
      <alignment horizontal="left" vertical="center" wrapText="1"/>
      <protection/>
    </xf>
    <xf numFmtId="49" fontId="31" fillId="21" borderId="36" xfId="59" applyNumberFormat="1" applyFont="1" applyFill="1" applyBorder="1" applyAlignment="1">
      <alignment horizontal="center" vertical="center" wrapText="1"/>
      <protection/>
    </xf>
    <xf numFmtId="0" fontId="31" fillId="21" borderId="36" xfId="59" applyNumberFormat="1" applyFont="1" applyFill="1" applyBorder="1" applyAlignment="1">
      <alignment horizontal="center" vertical="center" wrapText="1"/>
      <protection/>
    </xf>
    <xf numFmtId="0" fontId="31" fillId="21" borderId="36" xfId="59" applyFont="1" applyFill="1" applyBorder="1" applyAlignment="1">
      <alignment horizontal="center" vertical="center" wrapText="1"/>
      <protection/>
    </xf>
    <xf numFmtId="172" fontId="39" fillId="21" borderId="36" xfId="72" applyNumberFormat="1" applyFont="1" applyFill="1" applyBorder="1" applyAlignment="1">
      <alignment horizontal="right" vertical="center" wrapText="1"/>
    </xf>
    <xf numFmtId="0" fontId="41" fillId="0" borderId="50" xfId="59" applyFont="1" applyFill="1" applyBorder="1" applyAlignment="1">
      <alignment horizontal="center"/>
      <protection/>
    </xf>
    <xf numFmtId="0" fontId="43" fillId="0" borderId="49" xfId="59" applyFont="1" applyFill="1" applyBorder="1" applyAlignment="1">
      <alignment horizontal="left" vertical="center" wrapText="1"/>
      <protection/>
    </xf>
    <xf numFmtId="49" fontId="43" fillId="0" borderId="37" xfId="59" applyNumberFormat="1" applyFont="1" applyFill="1" applyBorder="1" applyAlignment="1">
      <alignment horizontal="center" vertical="center" wrapText="1"/>
      <protection/>
    </xf>
    <xf numFmtId="0" fontId="43" fillId="0" borderId="37" xfId="59" applyFont="1" applyFill="1" applyBorder="1" applyAlignment="1">
      <alignment horizontal="center" vertical="center" wrapText="1"/>
      <protection/>
    </xf>
    <xf numFmtId="208" fontId="43" fillId="0" borderId="37" xfId="72" applyNumberFormat="1" applyFont="1" applyFill="1" applyBorder="1" applyAlignment="1">
      <alignment horizontal="right" vertical="center" wrapText="1"/>
    </xf>
    <xf numFmtId="172" fontId="43" fillId="0" borderId="37" xfId="72" applyNumberFormat="1" applyFont="1" applyFill="1" applyBorder="1" applyAlignment="1">
      <alignment horizontal="right" vertical="center" wrapText="1"/>
    </xf>
    <xf numFmtId="0" fontId="41" fillId="15" borderId="48" xfId="59" applyFont="1" applyFill="1" applyBorder="1" applyAlignment="1">
      <alignment horizontal="center" vertical="center"/>
      <protection/>
    </xf>
    <xf numFmtId="0" fontId="32" fillId="15" borderId="56" xfId="56" applyFont="1" applyFill="1" applyBorder="1" applyAlignment="1">
      <alignment horizontal="left" vertical="center" wrapText="1"/>
      <protection/>
    </xf>
    <xf numFmtId="0" fontId="41" fillId="15" borderId="37" xfId="59" applyFont="1" applyFill="1" applyBorder="1" applyAlignment="1">
      <alignment horizontal="center" vertical="center" wrapText="1"/>
      <protection/>
    </xf>
    <xf numFmtId="208" fontId="41" fillId="15" borderId="37" xfId="72" applyNumberFormat="1" applyFont="1" applyFill="1" applyBorder="1" applyAlignment="1">
      <alignment horizontal="right" vertical="center" wrapText="1"/>
    </xf>
    <xf numFmtId="172" fontId="41" fillId="15" borderId="37" xfId="72" applyNumberFormat="1" applyFont="1" applyFill="1" applyBorder="1" applyAlignment="1">
      <alignment horizontal="right" vertical="center" wrapText="1"/>
    </xf>
    <xf numFmtId="210" fontId="52" fillId="15" borderId="37" xfId="0" applyNumberFormat="1" applyFont="1" applyFill="1" applyBorder="1" applyAlignment="1">
      <alignment horizontal="center" vertical="top" wrapText="1"/>
    </xf>
    <xf numFmtId="0" fontId="42" fillId="0" borderId="50" xfId="59" applyFont="1" applyFill="1" applyBorder="1" applyAlignment="1">
      <alignment horizontal="center"/>
      <protection/>
    </xf>
    <xf numFmtId="49" fontId="44" fillId="2" borderId="48" xfId="59" applyNumberFormat="1" applyFont="1" applyFill="1" applyBorder="1" applyAlignment="1">
      <alignment horizontal="center" vertical="center" wrapText="1"/>
      <protection/>
    </xf>
    <xf numFmtId="0" fontId="43" fillId="0" borderId="53" xfId="59" applyFont="1" applyFill="1" applyBorder="1" applyAlignment="1">
      <alignment horizontal="left" vertical="center" wrapText="1"/>
      <protection/>
    </xf>
    <xf numFmtId="49" fontId="43" fillId="0" borderId="36" xfId="59" applyNumberFormat="1" applyFont="1" applyFill="1" applyBorder="1" applyAlignment="1">
      <alignment horizontal="center" vertical="center" wrapText="1"/>
      <protection/>
    </xf>
    <xf numFmtId="172" fontId="43" fillId="0" borderId="36" xfId="72" applyNumberFormat="1" applyFont="1" applyFill="1" applyBorder="1" applyAlignment="1">
      <alignment horizontal="right" vertical="center" wrapText="1"/>
    </xf>
    <xf numFmtId="0" fontId="41" fillId="15" borderId="16" xfId="59" applyFont="1" applyFill="1" applyBorder="1" applyAlignment="1">
      <alignment horizontal="center" vertical="center"/>
      <protection/>
    </xf>
    <xf numFmtId="49" fontId="44" fillId="15" borderId="56" xfId="59" applyNumberFormat="1" applyFont="1" applyFill="1" applyBorder="1" applyAlignment="1">
      <alignment horizontal="center" vertical="center" wrapText="1"/>
      <protection/>
    </xf>
    <xf numFmtId="0" fontId="42" fillId="0" borderId="50" xfId="59" applyFont="1" applyFill="1" applyBorder="1" applyAlignment="1">
      <alignment horizontal="center" vertical="center"/>
      <protection/>
    </xf>
    <xf numFmtId="208" fontId="42" fillId="0" borderId="37" xfId="72" applyNumberFormat="1" applyFont="1" applyFill="1" applyBorder="1" applyAlignment="1">
      <alignment horizontal="right" vertical="center" wrapText="1"/>
    </xf>
    <xf numFmtId="0" fontId="50" fillId="2" borderId="37" xfId="59" applyFont="1" applyFill="1" applyBorder="1" applyAlignment="1">
      <alignment horizontal="left" vertical="center" wrapText="1"/>
      <protection/>
    </xf>
    <xf numFmtId="0" fontId="43" fillId="22" borderId="37" xfId="59" applyFont="1" applyFill="1" applyBorder="1" applyAlignment="1">
      <alignment horizontal="left" vertical="center" wrapText="1"/>
      <protection/>
    </xf>
    <xf numFmtId="49" fontId="43" fillId="22" borderId="37" xfId="59" applyNumberFormat="1" applyFont="1" applyFill="1" applyBorder="1" applyAlignment="1">
      <alignment horizontal="center" vertical="center" wrapText="1"/>
      <protection/>
    </xf>
    <xf numFmtId="208" fontId="42" fillId="22" borderId="37" xfId="72" applyNumberFormat="1" applyFont="1" applyFill="1" applyBorder="1" applyAlignment="1">
      <alignment horizontal="right" vertical="center" wrapText="1"/>
    </xf>
    <xf numFmtId="172" fontId="42" fillId="0" borderId="37" xfId="72" applyNumberFormat="1" applyFont="1" applyFill="1" applyBorder="1" applyAlignment="1">
      <alignment horizontal="right" vertical="center" wrapText="1"/>
    </xf>
    <xf numFmtId="0" fontId="43" fillId="22" borderId="49" xfId="59" applyFont="1" applyFill="1" applyBorder="1" applyAlignment="1">
      <alignment horizontal="left" vertical="center" wrapText="1"/>
      <protection/>
    </xf>
    <xf numFmtId="172" fontId="42" fillId="22" borderId="37" xfId="72" applyNumberFormat="1" applyFont="1" applyFill="1" applyBorder="1" applyAlignment="1">
      <alignment horizontal="right" vertical="center" wrapText="1"/>
    </xf>
    <xf numFmtId="49" fontId="42" fillId="0" borderId="37" xfId="59" applyNumberFormat="1" applyFont="1" applyFill="1" applyBorder="1" applyAlignment="1">
      <alignment horizontal="center" vertical="center" wrapText="1"/>
      <protection/>
    </xf>
    <xf numFmtId="0" fontId="47" fillId="0" borderId="0" xfId="59" applyFont="1" applyFill="1" applyAlignment="1">
      <alignment horizontal="center" vertical="center"/>
      <protection/>
    </xf>
    <xf numFmtId="0" fontId="45" fillId="0" borderId="37" xfId="59" applyNumberFormat="1" applyFont="1" applyFill="1" applyBorder="1" applyAlignment="1">
      <alignment horizontal="center" vertical="center" wrapText="1"/>
      <protection/>
    </xf>
    <xf numFmtId="49" fontId="45" fillId="0" borderId="37" xfId="59" applyNumberFormat="1" applyFont="1" applyFill="1" applyBorder="1" applyAlignment="1">
      <alignment horizontal="center" vertical="center" wrapText="1"/>
      <protection/>
    </xf>
    <xf numFmtId="0" fontId="42" fillId="22" borderId="37" xfId="59" applyFont="1" applyFill="1" applyBorder="1" applyAlignment="1">
      <alignment horizontal="left" vertical="center" wrapText="1"/>
      <protection/>
    </xf>
    <xf numFmtId="49" fontId="42" fillId="22" borderId="37" xfId="59" applyNumberFormat="1" applyFont="1" applyFill="1" applyBorder="1" applyAlignment="1">
      <alignment horizontal="center" vertical="center" wrapText="1"/>
      <protection/>
    </xf>
    <xf numFmtId="0" fontId="47" fillId="22" borderId="0" xfId="59" applyFont="1" applyFill="1" applyAlignment="1">
      <alignment horizontal="center" vertical="center"/>
      <protection/>
    </xf>
    <xf numFmtId="0" fontId="45" fillId="22" borderId="37" xfId="59" applyNumberFormat="1" applyFont="1" applyFill="1" applyBorder="1" applyAlignment="1">
      <alignment horizontal="center" vertical="center" wrapText="1"/>
      <protection/>
    </xf>
    <xf numFmtId="49" fontId="45" fillId="22" borderId="37" xfId="59" applyNumberFormat="1" applyFont="1" applyFill="1" applyBorder="1" applyAlignment="1">
      <alignment horizontal="center" vertical="center" wrapText="1"/>
      <protection/>
    </xf>
    <xf numFmtId="172" fontId="43" fillId="22" borderId="37" xfId="72" applyNumberFormat="1" applyFont="1" applyFill="1" applyBorder="1" applyAlignment="1">
      <alignment horizontal="right" vertical="center" wrapText="1"/>
    </xf>
    <xf numFmtId="49" fontId="41" fillId="15" borderId="37" xfId="59" applyNumberFormat="1" applyFont="1" applyFill="1" applyBorder="1" applyAlignment="1">
      <alignment horizontal="center" vertical="center" wrapText="1"/>
      <protection/>
    </xf>
    <xf numFmtId="0" fontId="40" fillId="23" borderId="37" xfId="59" applyFont="1" applyFill="1" applyBorder="1" applyAlignment="1">
      <alignment horizontal="center" vertical="center" wrapText="1"/>
      <protection/>
    </xf>
    <xf numFmtId="210" fontId="52" fillId="2" borderId="37" xfId="0" applyNumberFormat="1" applyFont="1" applyFill="1" applyBorder="1" applyAlignment="1">
      <alignment horizontal="center" vertical="top" wrapText="1"/>
    </xf>
    <xf numFmtId="0" fontId="40" fillId="23" borderId="49" xfId="59" applyFont="1" applyFill="1" applyBorder="1" applyAlignment="1">
      <alignment horizontal="center" vertical="center"/>
      <protection/>
    </xf>
    <xf numFmtId="0" fontId="43" fillId="2" borderId="37" xfId="59" applyFont="1" applyFill="1" applyBorder="1" applyAlignment="1">
      <alignment horizontal="center" vertical="center" wrapText="1"/>
      <protection/>
    </xf>
    <xf numFmtId="0" fontId="28" fillId="0" borderId="0" xfId="57" applyFont="1" applyAlignment="1">
      <alignment wrapText="1"/>
      <protection/>
    </xf>
    <xf numFmtId="0" fontId="28" fillId="0" borderId="0" xfId="57" applyFont="1" applyAlignment="1">
      <alignment/>
      <protection/>
    </xf>
    <xf numFmtId="208" fontId="52" fillId="2" borderId="37" xfId="72" applyNumberFormat="1" applyFont="1" applyFill="1" applyBorder="1" applyAlignment="1">
      <alignment horizontal="center" vertical="top" wrapText="1"/>
    </xf>
    <xf numFmtId="0" fontId="55" fillId="0" borderId="0" xfId="59" applyFont="1" applyAlignment="1">
      <alignment horizontal="left" vertical="center"/>
      <protection/>
    </xf>
    <xf numFmtId="0" fontId="55" fillId="0" borderId="0" xfId="59" applyFont="1" applyAlignment="1">
      <alignment horizontal="center"/>
      <protection/>
    </xf>
    <xf numFmtId="0" fontId="55" fillId="0" borderId="0" xfId="59" applyFont="1" applyAlignment="1">
      <alignment horizontal="center" vertical="center"/>
      <protection/>
    </xf>
    <xf numFmtId="208" fontId="56" fillId="0" borderId="0" xfId="72" applyNumberFormat="1" applyFont="1" applyAlignment="1">
      <alignment horizontal="right"/>
    </xf>
    <xf numFmtId="172" fontId="55" fillId="0" borderId="0" xfId="72" applyNumberFormat="1" applyFont="1" applyAlignment="1">
      <alignment horizontal="right"/>
    </xf>
    <xf numFmtId="208" fontId="56" fillId="0" borderId="0" xfId="72" applyNumberFormat="1" applyFont="1" applyAlignment="1">
      <alignment horizontal="left"/>
    </xf>
    <xf numFmtId="208" fontId="56" fillId="0" borderId="0" xfId="72" applyNumberFormat="1" applyFont="1" applyAlignment="1">
      <alignment horizontal="center" vertical="center"/>
    </xf>
    <xf numFmtId="49" fontId="55" fillId="0" borderId="0" xfId="59" applyNumberFormat="1" applyFont="1" applyAlignment="1">
      <alignment horizontal="right" vertical="center"/>
      <protection/>
    </xf>
    <xf numFmtId="186" fontId="56" fillId="0" borderId="0" xfId="72" applyNumberFormat="1" applyFont="1" applyAlignment="1">
      <alignment horizontal="right"/>
    </xf>
    <xf numFmtId="208" fontId="56" fillId="0" borderId="0" xfId="72" applyNumberFormat="1" applyFont="1" applyAlignment="1">
      <alignment/>
    </xf>
    <xf numFmtId="49" fontId="54" fillId="0" borderId="0" xfId="59" applyNumberFormat="1" applyFont="1" applyAlignment="1">
      <alignment horizontal="right" vertical="center" wrapText="1"/>
      <protection/>
    </xf>
    <xf numFmtId="204" fontId="56" fillId="0" borderId="37" xfId="59" applyNumberFormat="1" applyFont="1" applyBorder="1" applyAlignment="1">
      <alignment horizontal="left"/>
      <protection/>
    </xf>
    <xf numFmtId="204" fontId="56" fillId="0" borderId="37" xfId="59" applyNumberFormat="1" applyFont="1" applyBorder="1" applyAlignment="1">
      <alignment horizontal="center"/>
      <protection/>
    </xf>
    <xf numFmtId="204" fontId="56" fillId="0" borderId="0" xfId="59" applyNumberFormat="1" applyFont="1" applyBorder="1" applyAlignment="1">
      <alignment horizontal="left"/>
      <protection/>
    </xf>
    <xf numFmtId="204" fontId="56" fillId="0" borderId="0" xfId="59" applyNumberFormat="1" applyFont="1" applyBorder="1" applyAlignment="1">
      <alignment horizontal="center"/>
      <protection/>
    </xf>
    <xf numFmtId="208" fontId="42" fillId="15" borderId="56" xfId="72" applyNumberFormat="1" applyFont="1" applyFill="1" applyBorder="1" applyAlignment="1">
      <alignment horizontal="right" vertical="center" wrapText="1"/>
    </xf>
    <xf numFmtId="172" fontId="45" fillId="15" borderId="56" xfId="72" applyNumberFormat="1" applyFont="1" applyFill="1" applyBorder="1" applyAlignment="1">
      <alignment horizontal="right" vertical="center" wrapText="1"/>
    </xf>
    <xf numFmtId="0" fontId="42" fillId="2" borderId="50" xfId="59" applyFont="1" applyFill="1" applyBorder="1" applyAlignment="1">
      <alignment horizontal="center"/>
      <protection/>
    </xf>
    <xf numFmtId="0" fontId="42" fillId="24" borderId="49" xfId="59" applyFont="1" applyFill="1" applyBorder="1" applyAlignment="1">
      <alignment horizontal="left" vertical="center" wrapText="1"/>
      <protection/>
    </xf>
    <xf numFmtId="49" fontId="42" fillId="24" borderId="37" xfId="59" applyNumberFormat="1" applyFont="1" applyFill="1" applyBorder="1" applyAlignment="1">
      <alignment horizontal="center" vertical="center" wrapText="1"/>
      <protection/>
    </xf>
    <xf numFmtId="49" fontId="45" fillId="24" borderId="37" xfId="59" applyNumberFormat="1" applyFont="1" applyFill="1" applyBorder="1" applyAlignment="1">
      <alignment horizontal="center" vertical="center" wrapText="1"/>
      <protection/>
    </xf>
    <xf numFmtId="171" fontId="42" fillId="24" borderId="37" xfId="72" applyFont="1" applyFill="1" applyBorder="1" applyAlignment="1">
      <alignment horizontal="right" vertical="center" wrapText="1"/>
    </xf>
    <xf numFmtId="172" fontId="42" fillId="24" borderId="37" xfId="72" applyNumberFormat="1" applyFont="1" applyFill="1" applyBorder="1" applyAlignment="1">
      <alignment horizontal="right" vertical="center" wrapText="1"/>
    </xf>
    <xf numFmtId="0" fontId="43" fillId="24" borderId="49" xfId="59" applyFont="1" applyFill="1" applyBorder="1" applyAlignment="1">
      <alignment horizontal="left" vertical="center" wrapText="1"/>
      <protection/>
    </xf>
    <xf numFmtId="49" fontId="43" fillId="24" borderId="37" xfId="59" applyNumberFormat="1" applyFont="1" applyFill="1" applyBorder="1" applyAlignment="1">
      <alignment horizontal="center" vertical="center" wrapText="1"/>
      <protection/>
    </xf>
    <xf numFmtId="208" fontId="45" fillId="24" borderId="37" xfId="72" applyNumberFormat="1" applyFont="1" applyFill="1" applyBorder="1" applyAlignment="1">
      <alignment horizontal="right" vertical="center" wrapText="1"/>
    </xf>
    <xf numFmtId="172" fontId="45" fillId="24" borderId="37" xfId="72" applyNumberFormat="1" applyFont="1" applyFill="1" applyBorder="1" applyAlignment="1">
      <alignment horizontal="right" vertical="center" wrapText="1"/>
    </xf>
    <xf numFmtId="0" fontId="42" fillId="2" borderId="50" xfId="59" applyFont="1" applyFill="1" applyBorder="1" applyAlignment="1">
      <alignment horizontal="center" vertical="center"/>
      <protection/>
    </xf>
    <xf numFmtId="208" fontId="42" fillId="24" borderId="37" xfId="72" applyNumberFormat="1" applyFont="1" applyFill="1" applyBorder="1" applyAlignment="1">
      <alignment horizontal="right" vertical="center" wrapText="1"/>
    </xf>
    <xf numFmtId="0" fontId="41" fillId="25" borderId="50" xfId="59" applyFont="1" applyFill="1" applyBorder="1" applyAlignment="1">
      <alignment horizontal="center" vertical="center"/>
      <protection/>
    </xf>
    <xf numFmtId="0" fontId="43" fillId="24" borderId="37" xfId="59" applyFont="1" applyFill="1" applyBorder="1" applyAlignment="1">
      <alignment horizontal="center" vertical="center" wrapText="1"/>
      <protection/>
    </xf>
    <xf numFmtId="49" fontId="31" fillId="26" borderId="36" xfId="59" applyNumberFormat="1" applyFont="1" applyFill="1" applyBorder="1" applyAlignment="1">
      <alignment horizontal="center" vertical="center" wrapText="1"/>
      <protection/>
    </xf>
    <xf numFmtId="0" fontId="31" fillId="26" borderId="36" xfId="59" applyNumberFormat="1" applyFont="1" applyFill="1" applyBorder="1" applyAlignment="1">
      <alignment horizontal="center" vertical="center" wrapText="1"/>
      <protection/>
    </xf>
    <xf numFmtId="0" fontId="31" fillId="26" borderId="36" xfId="59" applyFont="1" applyFill="1" applyBorder="1" applyAlignment="1">
      <alignment horizontal="center" vertical="center" wrapText="1"/>
      <protection/>
    </xf>
    <xf numFmtId="172" fontId="39" fillId="26" borderId="36" xfId="72" applyNumberFormat="1" applyFont="1" applyFill="1" applyBorder="1" applyAlignment="1">
      <alignment horizontal="right" vertical="center" wrapText="1"/>
    </xf>
    <xf numFmtId="208" fontId="39" fillId="26" borderId="36" xfId="72" applyNumberFormat="1" applyFont="1" applyFill="1" applyBorder="1" applyAlignment="1">
      <alignment horizontal="right" vertical="center" wrapText="1"/>
    </xf>
    <xf numFmtId="208" fontId="43" fillId="21" borderId="36" xfId="72" applyNumberFormat="1" applyFont="1" applyFill="1" applyBorder="1" applyAlignment="1">
      <alignment horizontal="right" vertical="center" wrapText="1"/>
    </xf>
    <xf numFmtId="171" fontId="28" fillId="0" borderId="0" xfId="72" applyFont="1" applyFill="1" applyAlignment="1">
      <alignment horizontal="right"/>
    </xf>
    <xf numFmtId="171" fontId="28" fillId="0" borderId="0" xfId="72" applyFont="1" applyAlignment="1">
      <alignment horizontal="right" vertical="center"/>
    </xf>
    <xf numFmtId="171" fontId="31" fillId="0" borderId="0" xfId="72" applyFont="1" applyAlignment="1">
      <alignment vertical="center"/>
    </xf>
    <xf numFmtId="171" fontId="28" fillId="0" borderId="0" xfId="72" applyFont="1" applyAlignment="1">
      <alignment/>
    </xf>
    <xf numFmtId="171" fontId="29" fillId="0" borderId="0" xfId="72" applyFont="1" applyAlignment="1">
      <alignment vertical="center"/>
    </xf>
    <xf numFmtId="0" fontId="0" fillId="0" borderId="0" xfId="59" applyFont="1" applyFill="1" applyAlignment="1">
      <alignment horizontal="center" vertical="center"/>
      <protection/>
    </xf>
    <xf numFmtId="172" fontId="0" fillId="0" borderId="0" xfId="72" applyNumberFormat="1" applyFont="1" applyFill="1" applyAlignment="1">
      <alignment horizontal="right"/>
    </xf>
    <xf numFmtId="0" fontId="28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55" fillId="0" borderId="0" xfId="59" applyFont="1" applyFill="1" applyAlignment="1">
      <alignment horizontal="center" vertical="center"/>
      <protection/>
    </xf>
    <xf numFmtId="208" fontId="56" fillId="0" borderId="0" xfId="72" applyNumberFormat="1" applyFont="1" applyFill="1" applyAlignment="1">
      <alignment horizontal="right"/>
    </xf>
    <xf numFmtId="49" fontId="55" fillId="0" borderId="0" xfId="59" applyNumberFormat="1" applyFont="1" applyFill="1" applyAlignment="1">
      <alignment horizontal="right" vertical="center"/>
      <protection/>
    </xf>
    <xf numFmtId="186" fontId="56" fillId="0" borderId="0" xfId="72" applyNumberFormat="1" applyFont="1" applyFill="1" applyAlignment="1">
      <alignment horizontal="right"/>
    </xf>
    <xf numFmtId="0" fontId="28" fillId="0" borderId="0" xfId="59" applyFont="1" applyFill="1" applyAlignment="1">
      <alignment horizontal="center" vertical="center"/>
      <protection/>
    </xf>
    <xf numFmtId="172" fontId="28" fillId="0" borderId="0" xfId="72" applyNumberFormat="1" applyFont="1" applyFill="1" applyAlignment="1">
      <alignment horizontal="right"/>
    </xf>
    <xf numFmtId="0" fontId="40" fillId="0" borderId="37" xfId="59" applyFont="1" applyFill="1" applyBorder="1" applyAlignment="1">
      <alignment horizontal="center" vertical="center" wrapText="1"/>
      <protection/>
    </xf>
    <xf numFmtId="172" fontId="40" fillId="0" borderId="37" xfId="72" applyNumberFormat="1" applyFont="1" applyFill="1" applyBorder="1" applyAlignment="1">
      <alignment horizontal="center" vertical="center"/>
    </xf>
    <xf numFmtId="0" fontId="41" fillId="0" borderId="37" xfId="59" applyFont="1" applyFill="1" applyBorder="1" applyAlignment="1">
      <alignment horizontal="center" vertical="center" wrapText="1"/>
      <protection/>
    </xf>
    <xf numFmtId="208" fontId="41" fillId="0" borderId="37" xfId="72" applyNumberFormat="1" applyFont="1" applyFill="1" applyBorder="1" applyAlignment="1">
      <alignment horizontal="right" vertical="center" wrapText="1"/>
    </xf>
    <xf numFmtId="0" fontId="39" fillId="0" borderId="37" xfId="59" applyFont="1" applyFill="1" applyBorder="1" applyAlignment="1">
      <alignment horizontal="center" vertical="center" wrapText="1"/>
      <protection/>
    </xf>
    <xf numFmtId="172" fontId="39" fillId="0" borderId="37" xfId="72" applyNumberFormat="1" applyFont="1" applyFill="1" applyBorder="1" applyAlignment="1">
      <alignment horizontal="right" vertical="center" wrapText="1"/>
    </xf>
    <xf numFmtId="208" fontId="39" fillId="0" borderId="37" xfId="72" applyNumberFormat="1" applyFont="1" applyFill="1" applyBorder="1" applyAlignment="1">
      <alignment horizontal="right" vertical="center" wrapText="1"/>
    </xf>
    <xf numFmtId="0" fontId="31" fillId="0" borderId="37" xfId="59" applyFont="1" applyFill="1" applyBorder="1" applyAlignment="1">
      <alignment horizontal="center" vertical="center" wrapText="1"/>
      <protection/>
    </xf>
    <xf numFmtId="208" fontId="31" fillId="0" borderId="37" xfId="72" applyNumberFormat="1" applyFont="1" applyFill="1" applyBorder="1" applyAlignment="1">
      <alignment horizontal="right" vertical="center" wrapText="1"/>
    </xf>
    <xf numFmtId="0" fontId="44" fillId="0" borderId="37" xfId="59" applyFont="1" applyFill="1" applyBorder="1" applyAlignment="1">
      <alignment horizontal="center" vertical="center" wrapText="1"/>
      <protection/>
    </xf>
    <xf numFmtId="171" fontId="44" fillId="0" borderId="37" xfId="72" applyFont="1" applyFill="1" applyBorder="1" applyAlignment="1">
      <alignment horizontal="right" vertical="center" wrapText="1"/>
    </xf>
    <xf numFmtId="49" fontId="40" fillId="0" borderId="37" xfId="59" applyNumberFormat="1" applyFont="1" applyFill="1" applyBorder="1" applyAlignment="1">
      <alignment horizontal="center" vertical="center" wrapText="1"/>
      <protection/>
    </xf>
    <xf numFmtId="49" fontId="44" fillId="0" borderId="37" xfId="59" applyNumberFormat="1" applyFont="1" applyFill="1" applyBorder="1" applyAlignment="1">
      <alignment horizontal="center" vertical="center" wrapText="1"/>
      <protection/>
    </xf>
    <xf numFmtId="0" fontId="39" fillId="0" borderId="37" xfId="59" applyFont="1" applyFill="1" applyBorder="1" applyAlignment="1">
      <alignment horizontal="center" vertical="center"/>
      <protection/>
    </xf>
    <xf numFmtId="49" fontId="31" fillId="0" borderId="37" xfId="59" applyNumberFormat="1" applyFont="1" applyFill="1" applyBorder="1" applyAlignment="1" applyProtection="1">
      <alignment horizontal="center" vertical="center" wrapText="1"/>
      <protection/>
    </xf>
    <xf numFmtId="49" fontId="40" fillId="0" borderId="37" xfId="59" applyNumberFormat="1" applyFont="1" applyFill="1" applyBorder="1" applyAlignment="1">
      <alignment vertical="center" wrapText="1"/>
      <protection/>
    </xf>
    <xf numFmtId="186" fontId="40" fillId="0" borderId="37" xfId="59" applyNumberFormat="1" applyFont="1" applyFill="1" applyBorder="1" applyAlignment="1">
      <alignment vertical="center" wrapText="1"/>
      <protection/>
    </xf>
    <xf numFmtId="49" fontId="49" fillId="0" borderId="37" xfId="59" applyNumberFormat="1" applyFont="1" applyFill="1" applyBorder="1" applyAlignment="1">
      <alignment horizontal="center" vertical="center" wrapText="1"/>
      <protection/>
    </xf>
    <xf numFmtId="49" fontId="51" fillId="0" borderId="52" xfId="59" applyNumberFormat="1" applyFont="1" applyFill="1" applyBorder="1" applyAlignment="1">
      <alignment horizontal="center" vertical="center" wrapText="1"/>
      <protection/>
    </xf>
    <xf numFmtId="172" fontId="44" fillId="0" borderId="49" xfId="72" applyNumberFormat="1" applyFont="1" applyFill="1" applyBorder="1" applyAlignment="1">
      <alignment horizontal="right" vertical="center" wrapText="1"/>
    </xf>
    <xf numFmtId="208" fontId="45" fillId="0" borderId="37" xfId="72" applyNumberFormat="1" applyFont="1" applyFill="1" applyBorder="1" applyAlignment="1">
      <alignment horizontal="right" vertical="center" wrapText="1"/>
    </xf>
    <xf numFmtId="186" fontId="40" fillId="0" borderId="37" xfId="72" applyNumberFormat="1" applyFont="1" applyFill="1" applyBorder="1" applyAlignment="1">
      <alignment horizontal="right" vertical="center" wrapText="1"/>
    </xf>
    <xf numFmtId="171" fontId="42" fillId="0" borderId="37" xfId="72" applyFont="1" applyFill="1" applyBorder="1" applyAlignment="1">
      <alignment horizontal="right" vertical="center" wrapText="1"/>
    </xf>
    <xf numFmtId="49" fontId="44" fillId="0" borderId="37" xfId="59" applyNumberFormat="1" applyFont="1" applyFill="1" applyBorder="1" applyAlignment="1">
      <alignment vertical="center" wrapText="1"/>
      <protection/>
    </xf>
    <xf numFmtId="186" fontId="44" fillId="0" borderId="37" xfId="59" applyNumberFormat="1" applyFont="1" applyFill="1" applyBorder="1" applyAlignment="1">
      <alignment vertical="center" wrapText="1"/>
      <protection/>
    </xf>
    <xf numFmtId="186" fontId="44" fillId="0" borderId="53" xfId="59" applyNumberFormat="1" applyFont="1" applyFill="1" applyBorder="1" applyAlignment="1">
      <alignment horizontal="right" vertical="center" wrapText="1"/>
      <protection/>
    </xf>
    <xf numFmtId="208" fontId="44" fillId="0" borderId="54" xfId="72" applyNumberFormat="1" applyFont="1" applyFill="1" applyBorder="1" applyAlignment="1">
      <alignment horizontal="right" vertical="center" wrapText="1"/>
    </xf>
    <xf numFmtId="186" fontId="40" fillId="0" borderId="49" xfId="59" applyNumberFormat="1" applyFont="1" applyFill="1" applyBorder="1" applyAlignment="1">
      <alignment vertical="center" wrapText="1"/>
      <protection/>
    </xf>
    <xf numFmtId="186" fontId="31" fillId="0" borderId="49" xfId="59" applyNumberFormat="1" applyFont="1" applyFill="1" applyBorder="1" applyAlignment="1">
      <alignment horizontal="right" vertical="center" wrapText="1"/>
      <protection/>
    </xf>
    <xf numFmtId="208" fontId="40" fillId="0" borderId="37" xfId="72" applyNumberFormat="1" applyFont="1" applyFill="1" applyBorder="1" applyAlignment="1">
      <alignment vertical="center" wrapText="1"/>
    </xf>
    <xf numFmtId="172" fontId="44" fillId="0" borderId="37" xfId="72" applyNumberFormat="1" applyFont="1" applyFill="1" applyBorder="1" applyAlignment="1">
      <alignment vertical="center" wrapText="1"/>
    </xf>
    <xf numFmtId="0" fontId="31" fillId="0" borderId="37" xfId="59" applyFont="1" applyFill="1" applyBorder="1" applyAlignment="1">
      <alignment horizontal="center" vertical="center"/>
      <protection/>
    </xf>
    <xf numFmtId="172" fontId="40" fillId="0" borderId="37" xfId="59" applyNumberFormat="1" applyFont="1" applyFill="1" applyBorder="1" applyAlignment="1">
      <alignment vertical="center" wrapText="1"/>
      <protection/>
    </xf>
    <xf numFmtId="208" fontId="44" fillId="0" borderId="49" xfId="72" applyNumberFormat="1" applyFont="1" applyFill="1" applyBorder="1" applyAlignment="1">
      <alignment vertical="center" wrapText="1"/>
    </xf>
    <xf numFmtId="0" fontId="0" fillId="2" borderId="0" xfId="59" applyFont="1" applyFill="1" applyAlignment="1">
      <alignment horizontal="center"/>
      <protection/>
    </xf>
    <xf numFmtId="0" fontId="0" fillId="2" borderId="0" xfId="59" applyFont="1" applyFill="1" applyAlignment="1">
      <alignment horizontal="center" vertical="center"/>
      <protection/>
    </xf>
    <xf numFmtId="172" fontId="0" fillId="2" borderId="0" xfId="72" applyNumberFormat="1" applyFont="1" applyFill="1" applyAlignment="1">
      <alignment horizontal="right"/>
    </xf>
    <xf numFmtId="172" fontId="40" fillId="23" borderId="37" xfId="72" applyNumberFormat="1" applyFont="1" applyFill="1" applyBorder="1" applyAlignment="1">
      <alignment horizontal="center" vertical="center"/>
    </xf>
    <xf numFmtId="0" fontId="38" fillId="0" borderId="0" xfId="60" applyFont="1" applyAlignment="1">
      <alignment/>
      <protection/>
    </xf>
    <xf numFmtId="49" fontId="38" fillId="0" borderId="49" xfId="0" applyNumberFormat="1" applyFont="1" applyBorder="1" applyAlignment="1">
      <alignment horizontal="left" vertical="top" wrapText="1"/>
    </xf>
    <xf numFmtId="0" fontId="41" fillId="15" borderId="49" xfId="0" applyFont="1" applyFill="1" applyBorder="1" applyAlignment="1">
      <alignment horizontal="left" vertical="center"/>
    </xf>
    <xf numFmtId="0" fontId="46" fillId="2" borderId="49" xfId="59" applyFont="1" applyFill="1" applyBorder="1" applyAlignment="1">
      <alignment wrapText="1"/>
      <protection/>
    </xf>
    <xf numFmtId="0" fontId="31" fillId="0" borderId="49" xfId="0" applyFont="1" applyBorder="1" applyAlignment="1">
      <alignment wrapText="1"/>
    </xf>
    <xf numFmtId="0" fontId="39" fillId="0" borderId="49" xfId="59" applyFont="1" applyFill="1" applyBorder="1" applyAlignment="1">
      <alignment horizontal="left" vertical="center" wrapText="1"/>
      <protection/>
    </xf>
    <xf numFmtId="0" fontId="0" fillId="2" borderId="37" xfId="59" applyFont="1" applyFill="1" applyBorder="1">
      <alignment/>
      <protection/>
    </xf>
    <xf numFmtId="186" fontId="31" fillId="0" borderId="53" xfId="59" applyNumberFormat="1" applyFont="1" applyFill="1" applyBorder="1" applyAlignment="1">
      <alignment horizontal="right" vertical="center" wrapText="1"/>
      <protection/>
    </xf>
    <xf numFmtId="0" fontId="29" fillId="0" borderId="0" xfId="0" applyFont="1" applyAlignment="1">
      <alignment horizontal="right" vertical="center"/>
    </xf>
    <xf numFmtId="0" fontId="0" fillId="15" borderId="37" xfId="59" applyFont="1" applyFill="1" applyBorder="1">
      <alignment/>
      <protection/>
    </xf>
    <xf numFmtId="49" fontId="40" fillId="15" borderId="37" xfId="59" applyNumberFormat="1" applyFont="1" applyFill="1" applyBorder="1" applyAlignment="1">
      <alignment horizontal="center" vertical="center" wrapText="1"/>
      <protection/>
    </xf>
    <xf numFmtId="0" fontId="44" fillId="15" borderId="37" xfId="59" applyFont="1" applyFill="1" applyBorder="1" applyAlignment="1">
      <alignment horizontal="center" vertical="center" wrapText="1"/>
      <protection/>
    </xf>
    <xf numFmtId="49" fontId="44" fillId="15" borderId="37" xfId="59" applyNumberFormat="1" applyFont="1" applyFill="1" applyBorder="1" applyAlignment="1">
      <alignment horizontal="center" vertical="center" wrapText="1"/>
      <protection/>
    </xf>
    <xf numFmtId="172" fontId="40" fillId="15" borderId="37" xfId="72" applyNumberFormat="1" applyFont="1" applyFill="1" applyBorder="1" applyAlignment="1">
      <alignment horizontal="right" vertical="center" wrapText="1"/>
    </xf>
    <xf numFmtId="208" fontId="40" fillId="15" borderId="37" xfId="72" applyNumberFormat="1" applyFont="1" applyFill="1" applyBorder="1" applyAlignment="1">
      <alignment horizontal="right" vertical="center" wrapText="1"/>
    </xf>
    <xf numFmtId="0" fontId="4" fillId="0" borderId="37" xfId="59" applyFont="1" applyBorder="1" applyAlignment="1">
      <alignment horizontal="center" vertical="center"/>
      <protection/>
    </xf>
    <xf numFmtId="208" fontId="40" fillId="23" borderId="49" xfId="72" applyNumberFormat="1" applyFont="1" applyFill="1" applyBorder="1" applyAlignment="1">
      <alignment horizontal="center" vertical="center"/>
    </xf>
    <xf numFmtId="0" fontId="0" fillId="15" borderId="0" xfId="59" applyFont="1" applyFill="1" applyAlignment="1">
      <alignment horizontal="center"/>
      <protection/>
    </xf>
    <xf numFmtId="0" fontId="0" fillId="15" borderId="0" xfId="59" applyFont="1" applyFill="1" applyAlignment="1">
      <alignment horizontal="center" vertical="center"/>
      <protection/>
    </xf>
    <xf numFmtId="0" fontId="40" fillId="15" borderId="37" xfId="59" applyFont="1" applyFill="1" applyBorder="1" applyAlignment="1">
      <alignment horizontal="center" vertical="center" wrapText="1"/>
      <protection/>
    </xf>
    <xf numFmtId="208" fontId="40" fillId="19" borderId="49" xfId="72" applyNumberFormat="1" applyFont="1" applyFill="1" applyBorder="1" applyAlignment="1">
      <alignment horizontal="center" vertical="center"/>
    </xf>
    <xf numFmtId="172" fontId="0" fillId="15" borderId="0" xfId="72" applyNumberFormat="1" applyFont="1" applyFill="1" applyAlignment="1">
      <alignment horizontal="right"/>
    </xf>
    <xf numFmtId="204" fontId="0" fillId="0" borderId="0" xfId="59" applyNumberFormat="1" applyFont="1">
      <alignment/>
      <protection/>
    </xf>
    <xf numFmtId="0" fontId="0" fillId="0" borderId="37" xfId="59" applyFont="1" applyFill="1" applyBorder="1" applyAlignment="1">
      <alignment horizontal="center" vertical="center"/>
      <protection/>
    </xf>
    <xf numFmtId="172" fontId="0" fillId="0" borderId="37" xfId="72" applyNumberFormat="1" applyFont="1" applyFill="1" applyBorder="1" applyAlignment="1">
      <alignment horizontal="right"/>
    </xf>
    <xf numFmtId="172" fontId="4" fillId="0" borderId="37" xfId="72" applyNumberFormat="1" applyFont="1" applyFill="1" applyBorder="1" applyAlignment="1">
      <alignment horizontal="right"/>
    </xf>
    <xf numFmtId="0" fontId="0" fillId="0" borderId="0" xfId="59" applyFont="1" applyAlignment="1">
      <alignment horizontal="right"/>
      <protection/>
    </xf>
    <xf numFmtId="0" fontId="44" fillId="23" borderId="37" xfId="59" applyFont="1" applyFill="1" applyBorder="1" applyAlignment="1">
      <alignment horizontal="center" vertical="center" wrapText="1"/>
      <protection/>
    </xf>
    <xf numFmtId="208" fontId="57" fillId="2" borderId="37" xfId="72" applyNumberFormat="1" applyFont="1" applyFill="1" applyBorder="1" applyAlignment="1">
      <alignment horizontal="center" vertical="center" wrapText="1"/>
    </xf>
    <xf numFmtId="0" fontId="0" fillId="0" borderId="37" xfId="59" applyFont="1" applyFill="1" applyBorder="1">
      <alignment/>
      <protection/>
    </xf>
    <xf numFmtId="0" fontId="46" fillId="0" borderId="49" xfId="59" applyFont="1" applyFill="1" applyBorder="1" applyAlignment="1">
      <alignment horizontal="left" vertical="center" wrapText="1"/>
      <protection/>
    </xf>
    <xf numFmtId="0" fontId="31" fillId="0" borderId="0" xfId="0" applyFont="1" applyFill="1" applyAlignment="1">
      <alignment/>
    </xf>
    <xf numFmtId="0" fontId="44" fillId="0" borderId="49" xfId="59" applyFont="1" applyFill="1" applyBorder="1" applyAlignment="1">
      <alignment horizontal="left" vertical="center" wrapText="1"/>
      <protection/>
    </xf>
    <xf numFmtId="0" fontId="4" fillId="0" borderId="37" xfId="59" applyFont="1" applyFill="1" applyBorder="1" applyAlignment="1">
      <alignment horizontal="center" vertical="center"/>
      <protection/>
    </xf>
    <xf numFmtId="0" fontId="40" fillId="0" borderId="49" xfId="59" applyFont="1" applyFill="1" applyBorder="1" applyAlignment="1">
      <alignment horizontal="left" vertical="center" wrapText="1"/>
      <protection/>
    </xf>
    <xf numFmtId="0" fontId="38" fillId="0" borderId="0" xfId="60" applyFont="1" applyAlignment="1">
      <alignment horizontal="right"/>
      <protection/>
    </xf>
    <xf numFmtId="0" fontId="5" fillId="0" borderId="37" xfId="59" applyFont="1" applyFill="1" applyBorder="1">
      <alignment/>
      <protection/>
    </xf>
    <xf numFmtId="0" fontId="31" fillId="0" borderId="49" xfId="0" applyFont="1" applyFill="1" applyBorder="1" applyAlignment="1">
      <alignment wrapText="1"/>
    </xf>
    <xf numFmtId="172" fontId="6" fillId="0" borderId="37" xfId="59" applyNumberFormat="1" applyFont="1" applyFill="1" applyBorder="1" applyAlignment="1">
      <alignment vertical="center"/>
      <protection/>
    </xf>
    <xf numFmtId="0" fontId="31" fillId="0" borderId="0" xfId="0" applyFont="1" applyFill="1" applyAlignment="1">
      <alignment wrapText="1"/>
    </xf>
    <xf numFmtId="208" fontId="0" fillId="0" borderId="37" xfId="72" applyNumberFormat="1" applyFont="1" applyFill="1" applyBorder="1" applyAlignment="1">
      <alignment vertical="center"/>
    </xf>
    <xf numFmtId="0" fontId="31" fillId="0" borderId="49" xfId="0" applyFont="1" applyFill="1" applyBorder="1" applyAlignment="1">
      <alignment/>
    </xf>
    <xf numFmtId="208" fontId="31" fillId="0" borderId="37" xfId="72" applyNumberFormat="1" applyFont="1" applyFill="1" applyBorder="1" applyAlignment="1">
      <alignment vertical="center"/>
    </xf>
    <xf numFmtId="172" fontId="31" fillId="0" borderId="37" xfId="72" applyNumberFormat="1" applyFont="1" applyFill="1" applyBorder="1" applyAlignment="1">
      <alignment vertical="center"/>
    </xf>
    <xf numFmtId="0" fontId="31" fillId="0" borderId="37" xfId="0" applyFont="1" applyFill="1" applyBorder="1" applyAlignment="1">
      <alignment/>
    </xf>
    <xf numFmtId="49" fontId="31" fillId="0" borderId="49" xfId="59" applyNumberFormat="1" applyFont="1" applyFill="1" applyBorder="1" applyAlignment="1" applyProtection="1">
      <alignment horizontal="left" vertical="center" wrapText="1"/>
      <protection/>
    </xf>
    <xf numFmtId="0" fontId="49" fillId="0" borderId="49" xfId="59" applyFont="1" applyFill="1" applyBorder="1" applyAlignment="1">
      <alignment horizontal="left" vertical="center" wrapText="1"/>
      <protection/>
    </xf>
    <xf numFmtId="210" fontId="31" fillId="0" borderId="49" xfId="59" applyNumberFormat="1" applyFont="1" applyFill="1" applyBorder="1" applyAlignment="1" applyProtection="1">
      <alignment horizontal="left" vertical="center" wrapText="1"/>
      <protection/>
    </xf>
    <xf numFmtId="210" fontId="31" fillId="0" borderId="49" xfId="59" applyNumberFormat="1" applyFont="1" applyFill="1" applyBorder="1" applyAlignment="1">
      <alignment horizontal="left" vertical="center" wrapText="1"/>
      <protection/>
    </xf>
    <xf numFmtId="0" fontId="31" fillId="0" borderId="37" xfId="0" applyFont="1" applyFill="1" applyBorder="1" applyAlignment="1">
      <alignment wrapText="1"/>
    </xf>
    <xf numFmtId="49" fontId="31" fillId="0" borderId="49" xfId="59" applyNumberFormat="1" applyFont="1" applyFill="1" applyBorder="1" applyAlignment="1">
      <alignment horizontal="left" vertical="center" wrapText="1"/>
      <protection/>
    </xf>
    <xf numFmtId="49" fontId="49" fillId="0" borderId="57" xfId="59" applyNumberFormat="1" applyFont="1" applyFill="1" applyBorder="1" applyAlignment="1">
      <alignment horizontal="center" vertical="center" wrapText="1"/>
      <protection/>
    </xf>
    <xf numFmtId="0" fontId="0" fillId="0" borderId="57" xfId="59" applyFont="1" applyFill="1" applyBorder="1">
      <alignment/>
      <protection/>
    </xf>
    <xf numFmtId="0" fontId="0" fillId="0" borderId="54" xfId="59" applyFont="1" applyFill="1" applyBorder="1">
      <alignment/>
      <protection/>
    </xf>
    <xf numFmtId="49" fontId="49" fillId="0" borderId="0" xfId="59" applyNumberFormat="1" applyFont="1" applyFill="1" applyBorder="1" applyAlignment="1">
      <alignment horizontal="center" vertical="center" wrapText="1"/>
      <protection/>
    </xf>
    <xf numFmtId="0" fontId="0" fillId="0" borderId="0" xfId="59" applyFont="1" applyFill="1" applyBorder="1">
      <alignment/>
      <protection/>
    </xf>
    <xf numFmtId="0" fontId="0" fillId="0" borderId="58" xfId="59" applyFont="1" applyFill="1" applyBorder="1">
      <alignment/>
      <protection/>
    </xf>
    <xf numFmtId="0" fontId="31" fillId="0" borderId="27" xfId="0" applyFont="1" applyFill="1" applyBorder="1" applyAlignment="1">
      <alignment/>
    </xf>
    <xf numFmtId="186" fontId="49" fillId="0" borderId="37" xfId="59" applyNumberFormat="1" applyFont="1" applyFill="1" applyBorder="1" applyAlignment="1">
      <alignment horizontal="center" vertical="center" wrapText="1"/>
      <protection/>
    </xf>
    <xf numFmtId="186" fontId="31" fillId="0" borderId="37" xfId="59" applyNumberFormat="1" applyFont="1" applyFill="1" applyBorder="1">
      <alignment/>
      <protection/>
    </xf>
    <xf numFmtId="0" fontId="50" fillId="0" borderId="49" xfId="59" applyFont="1" applyFill="1" applyBorder="1" applyAlignment="1">
      <alignment horizontal="left" vertical="center" wrapText="1"/>
      <protection/>
    </xf>
    <xf numFmtId="0" fontId="40" fillId="0" borderId="37" xfId="59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>
      <alignment wrapText="1"/>
    </xf>
    <xf numFmtId="186" fontId="49" fillId="0" borderId="27" xfId="59" applyNumberFormat="1" applyFont="1" applyFill="1" applyBorder="1" applyAlignment="1">
      <alignment horizontal="center" vertical="center" wrapText="1"/>
      <protection/>
    </xf>
    <xf numFmtId="186" fontId="44" fillId="0" borderId="27" xfId="59" applyNumberFormat="1" applyFont="1" applyFill="1" applyBorder="1" applyAlignment="1">
      <alignment vertical="center" wrapText="1"/>
      <protection/>
    </xf>
    <xf numFmtId="186" fontId="0" fillId="0" borderId="37" xfId="59" applyNumberFormat="1" applyFont="1" applyFill="1" applyBorder="1">
      <alignment/>
      <protection/>
    </xf>
    <xf numFmtId="186" fontId="0" fillId="0" borderId="49" xfId="59" applyNumberFormat="1" applyFont="1" applyFill="1" applyBorder="1">
      <alignment/>
      <protection/>
    </xf>
    <xf numFmtId="0" fontId="44" fillId="0" borderId="49" xfId="59" applyFont="1" applyFill="1" applyBorder="1" applyAlignment="1">
      <alignment vertical="top" wrapText="1"/>
      <protection/>
    </xf>
    <xf numFmtId="186" fontId="31" fillId="0" borderId="37" xfId="59" applyNumberFormat="1" applyFont="1" applyFill="1" applyBorder="1" applyAlignment="1">
      <alignment horizontal="right" vertical="center"/>
      <protection/>
    </xf>
    <xf numFmtId="49" fontId="31" fillId="0" borderId="37" xfId="59" applyNumberFormat="1" applyFont="1" applyFill="1" applyBorder="1" applyAlignment="1" applyProtection="1">
      <alignment horizontal="left" vertical="center" wrapText="1"/>
      <protection/>
    </xf>
    <xf numFmtId="0" fontId="0" fillId="0" borderId="37" xfId="59" applyFont="1" applyFill="1" applyBorder="1" applyAlignment="1">
      <alignment horizontal="center"/>
      <protection/>
    </xf>
    <xf numFmtId="49" fontId="39" fillId="0" borderId="37" xfId="59" applyNumberFormat="1" applyFont="1" applyFill="1" applyBorder="1" applyAlignment="1" applyProtection="1">
      <alignment horizontal="center" vertical="center" wrapText="1"/>
      <protection/>
    </xf>
    <xf numFmtId="0" fontId="0" fillId="0" borderId="37" xfId="59" applyFont="1" applyFill="1" applyBorder="1" applyAlignment="1">
      <alignment horizontal="left" vertical="center"/>
      <protection/>
    </xf>
    <xf numFmtId="0" fontId="0" fillId="0" borderId="0" xfId="59" applyFont="1" applyFill="1" applyAlignment="1">
      <alignment horizontal="left" vertical="center"/>
      <protection/>
    </xf>
    <xf numFmtId="0" fontId="0" fillId="0" borderId="0" xfId="59" applyFont="1" applyFill="1" applyAlignment="1">
      <alignment horizontal="center"/>
      <protection/>
    </xf>
    <xf numFmtId="0" fontId="39" fillId="2" borderId="52" xfId="59" applyFont="1" applyFill="1" applyBorder="1" applyAlignment="1">
      <alignment horizontal="center" vertical="center" wrapText="1"/>
      <protection/>
    </xf>
    <xf numFmtId="0" fontId="39" fillId="2" borderId="51" xfId="59" applyFont="1" applyFill="1" applyBorder="1" applyAlignment="1">
      <alignment horizontal="center" vertical="center" wrapText="1"/>
      <protection/>
    </xf>
    <xf numFmtId="0" fontId="31" fillId="2" borderId="51" xfId="59" applyFont="1" applyFill="1" applyBorder="1" applyAlignment="1">
      <alignment horizontal="center" vertical="center" wrapText="1"/>
      <protection/>
    </xf>
    <xf numFmtId="0" fontId="37" fillId="0" borderId="51" xfId="59" applyFont="1" applyBorder="1" applyAlignment="1">
      <alignment horizontal="center"/>
      <protection/>
    </xf>
    <xf numFmtId="0" fontId="40" fillId="23" borderId="45" xfId="59" applyFont="1" applyFill="1" applyBorder="1" applyAlignment="1">
      <alignment horizontal="center" vertical="center"/>
      <protection/>
    </xf>
    <xf numFmtId="0" fontId="40" fillId="23" borderId="42" xfId="59" applyFont="1" applyFill="1" applyBorder="1" applyAlignment="1">
      <alignment horizontal="center" vertical="center" wrapText="1"/>
      <protection/>
    </xf>
    <xf numFmtId="210" fontId="52" fillId="2" borderId="42" xfId="0" applyNumberFormat="1" applyFont="1" applyFill="1" applyBorder="1" applyAlignment="1">
      <alignment horizontal="center" vertical="top" wrapText="1"/>
    </xf>
    <xf numFmtId="210" fontId="52" fillId="2" borderId="11" xfId="0" applyNumberFormat="1" applyFont="1" applyFill="1" applyBorder="1" applyAlignment="1">
      <alignment horizontal="center" vertical="top" wrapText="1"/>
    </xf>
    <xf numFmtId="0" fontId="43" fillId="2" borderId="31" xfId="59" applyFont="1" applyFill="1" applyBorder="1" applyAlignment="1">
      <alignment horizontal="left" vertical="center" wrapText="1"/>
      <protection/>
    </xf>
    <xf numFmtId="0" fontId="44" fillId="2" borderId="31" xfId="59" applyFont="1" applyFill="1" applyBorder="1" applyAlignment="1">
      <alignment horizontal="left" vertical="center" wrapText="1"/>
      <protection/>
    </xf>
    <xf numFmtId="0" fontId="39" fillId="2" borderId="31" xfId="59" applyFont="1" applyFill="1" applyBorder="1" applyAlignment="1">
      <alignment horizontal="left" vertical="center" wrapText="1"/>
      <protection/>
    </xf>
    <xf numFmtId="172" fontId="44" fillId="2" borderId="32" xfId="72" applyNumberFormat="1" applyFont="1" applyFill="1" applyBorder="1" applyAlignment="1">
      <alignment horizontal="right" vertical="center" wrapText="1"/>
    </xf>
    <xf numFmtId="0" fontId="31" fillId="0" borderId="24" xfId="0" applyFont="1" applyBorder="1" applyAlignment="1">
      <alignment/>
    </xf>
    <xf numFmtId="49" fontId="39" fillId="2" borderId="31" xfId="59" applyNumberFormat="1" applyFont="1" applyFill="1" applyBorder="1" applyAlignment="1" applyProtection="1">
      <alignment horizontal="left" vertical="center" wrapText="1"/>
      <protection/>
    </xf>
    <xf numFmtId="0" fontId="49" fillId="2" borderId="31" xfId="59" applyFont="1" applyFill="1" applyBorder="1" applyAlignment="1">
      <alignment horizontal="left" vertical="center" wrapText="1"/>
      <protection/>
    </xf>
    <xf numFmtId="172" fontId="31" fillId="2" borderId="32" xfId="72" applyNumberFormat="1" applyFont="1" applyFill="1" applyBorder="1" applyAlignment="1">
      <alignment horizontal="right" vertical="center" wrapText="1"/>
    </xf>
    <xf numFmtId="210" fontId="39" fillId="2" borderId="31" xfId="59" applyNumberFormat="1" applyFont="1" applyFill="1" applyBorder="1" applyAlignment="1" applyProtection="1">
      <alignment horizontal="left" vertical="center" wrapText="1"/>
      <protection/>
    </xf>
    <xf numFmtId="210" fontId="31" fillId="2" borderId="31" xfId="59" applyNumberFormat="1" applyFont="1" applyFill="1" applyBorder="1" applyAlignment="1">
      <alignment horizontal="left" vertical="center" wrapText="1"/>
      <protection/>
    </xf>
    <xf numFmtId="0" fontId="31" fillId="0" borderId="59" xfId="0" applyFont="1" applyBorder="1" applyAlignment="1">
      <alignment/>
    </xf>
    <xf numFmtId="49" fontId="44" fillId="2" borderId="60" xfId="59" applyNumberFormat="1" applyFont="1" applyFill="1" applyBorder="1" applyAlignment="1">
      <alignment horizontal="center" vertical="center" wrapText="1"/>
      <protection/>
    </xf>
    <xf numFmtId="0" fontId="44" fillId="2" borderId="60" xfId="59" applyFont="1" applyFill="1" applyBorder="1" applyAlignment="1">
      <alignment horizontal="center" vertical="center" wrapText="1"/>
      <protection/>
    </xf>
    <xf numFmtId="172" fontId="31" fillId="2" borderId="60" xfId="72" applyNumberFormat="1" applyFont="1" applyFill="1" applyBorder="1" applyAlignment="1">
      <alignment horizontal="right" vertical="center" wrapText="1"/>
    </xf>
    <xf numFmtId="172" fontId="31" fillId="2" borderId="34" xfId="72" applyNumberFormat="1" applyFont="1" applyFill="1" applyBorder="1" applyAlignment="1">
      <alignment horizontal="right" vertical="center" wrapText="1"/>
    </xf>
    <xf numFmtId="0" fontId="41" fillId="0" borderId="37" xfId="59" applyFont="1" applyBorder="1" applyAlignment="1">
      <alignment horizontal="center"/>
      <protection/>
    </xf>
    <xf numFmtId="0" fontId="31" fillId="2" borderId="53" xfId="59" applyFont="1" applyFill="1" applyBorder="1" applyAlignment="1">
      <alignment horizontal="left" vertical="center" wrapText="1"/>
      <protection/>
    </xf>
    <xf numFmtId="0" fontId="31" fillId="2" borderId="37" xfId="0" applyFont="1" applyFill="1" applyBorder="1" applyAlignment="1">
      <alignment horizontal="justify" vertical="top" wrapText="1"/>
    </xf>
    <xf numFmtId="0" fontId="38" fillId="0" borderId="0" xfId="60" applyFont="1" applyFill="1" applyAlignment="1">
      <alignment horizontal="right"/>
      <protection/>
    </xf>
    <xf numFmtId="0" fontId="44" fillId="2" borderId="37" xfId="0" applyFont="1" applyFill="1" applyBorder="1" applyAlignment="1">
      <alignment horizontal="justify" vertical="top" wrapText="1"/>
    </xf>
    <xf numFmtId="0" fontId="31" fillId="0" borderId="0" xfId="0" applyFont="1" applyFill="1" applyBorder="1" applyAlignment="1">
      <alignment/>
    </xf>
    <xf numFmtId="172" fontId="57" fillId="2" borderId="37" xfId="72" applyNumberFormat="1" applyFont="1" applyFill="1" applyBorder="1" applyAlignment="1">
      <alignment horizontal="right" vertical="center" wrapText="1"/>
    </xf>
    <xf numFmtId="172" fontId="57" fillId="2" borderId="32" xfId="72" applyNumberFormat="1" applyFont="1" applyFill="1" applyBorder="1" applyAlignment="1">
      <alignment horizontal="right" vertical="center" wrapText="1"/>
    </xf>
    <xf numFmtId="172" fontId="52" fillId="2" borderId="32" xfId="72" applyNumberFormat="1" applyFont="1" applyFill="1" applyBorder="1" applyAlignment="1">
      <alignment horizontal="right" vertical="top" wrapText="1"/>
    </xf>
    <xf numFmtId="186" fontId="8" fillId="0" borderId="0" xfId="54" applyNumberFormat="1">
      <alignment/>
      <protection/>
    </xf>
    <xf numFmtId="206" fontId="32" fillId="0" borderId="21" xfId="74" applyNumberFormat="1" applyFont="1" applyFill="1" applyBorder="1" applyAlignment="1">
      <alignment horizontal="center"/>
    </xf>
    <xf numFmtId="206" fontId="32" fillId="0" borderId="20" xfId="74" applyNumberFormat="1" applyFont="1" applyFill="1" applyBorder="1" applyAlignment="1">
      <alignment horizontal="center"/>
    </xf>
    <xf numFmtId="171" fontId="5" fillId="17" borderId="37" xfId="72" applyFont="1" applyFill="1" applyBorder="1" applyAlignment="1">
      <alignment/>
    </xf>
    <xf numFmtId="0" fontId="5" fillId="17" borderId="37" xfId="59" applyFont="1" applyFill="1" applyBorder="1" applyAlignment="1">
      <alignment horizontal="center"/>
      <protection/>
    </xf>
    <xf numFmtId="0" fontId="4" fillId="0" borderId="0" xfId="59" applyFont="1">
      <alignment/>
      <protection/>
    </xf>
    <xf numFmtId="171" fontId="4" fillId="17" borderId="37" xfId="72" applyFont="1" applyFill="1" applyBorder="1" applyAlignment="1">
      <alignment/>
    </xf>
    <xf numFmtId="0" fontId="4" fillId="17" borderId="37" xfId="59" applyFont="1" applyFill="1" applyBorder="1" applyAlignment="1">
      <alignment horizontal="center"/>
      <protection/>
    </xf>
    <xf numFmtId="49" fontId="3" fillId="0" borderId="61" xfId="61" applyNumberFormat="1" applyFont="1" applyFill="1" applyBorder="1" applyAlignment="1">
      <alignment vertical="center" wrapText="1"/>
      <protection/>
    </xf>
    <xf numFmtId="208" fontId="44" fillId="2" borderId="37" xfId="72" applyNumberFormat="1" applyFont="1" applyFill="1" applyBorder="1" applyAlignment="1">
      <alignment vertical="center" wrapText="1"/>
    </xf>
    <xf numFmtId="208" fontId="0" fillId="0" borderId="0" xfId="72" applyNumberFormat="1" applyFont="1" applyAlignment="1">
      <alignment/>
    </xf>
    <xf numFmtId="208" fontId="0" fillId="0" borderId="0" xfId="72" applyNumberFormat="1" applyFont="1" applyFill="1" applyAlignment="1">
      <alignment/>
    </xf>
    <xf numFmtId="0" fontId="4" fillId="0" borderId="0" xfId="59" applyFont="1" applyFill="1">
      <alignment/>
      <protection/>
    </xf>
    <xf numFmtId="204" fontId="5" fillId="0" borderId="0" xfId="59" applyNumberFormat="1" applyFont="1">
      <alignment/>
      <protection/>
    </xf>
    <xf numFmtId="171" fontId="4" fillId="3" borderId="37" xfId="72" applyFont="1" applyFill="1" applyBorder="1" applyAlignment="1">
      <alignment/>
    </xf>
    <xf numFmtId="0" fontId="4" fillId="3" borderId="37" xfId="59" applyFont="1" applyFill="1" applyBorder="1" applyAlignment="1">
      <alignment horizontal="center"/>
      <protection/>
    </xf>
    <xf numFmtId="204" fontId="4" fillId="3" borderId="37" xfId="59" applyNumberFormat="1" applyFont="1" applyFill="1" applyBorder="1" applyAlignment="1">
      <alignment horizontal="center"/>
      <protection/>
    </xf>
    <xf numFmtId="215" fontId="4" fillId="3" borderId="37" xfId="72" applyNumberFormat="1" applyFont="1" applyFill="1" applyBorder="1" applyAlignment="1">
      <alignment/>
    </xf>
    <xf numFmtId="0" fontId="31" fillId="0" borderId="0" xfId="56" applyFont="1" applyFill="1" applyAlignment="1">
      <alignment horizontal="right"/>
      <protection/>
    </xf>
    <xf numFmtId="0" fontId="28" fillId="0" borderId="0" xfId="56" applyFont="1" applyFill="1" applyAlignment="1">
      <alignment horizontal="right"/>
      <protection/>
    </xf>
    <xf numFmtId="0" fontId="28" fillId="0" borderId="0" xfId="56" applyFont="1" applyFill="1" applyAlignment="1">
      <alignment/>
      <protection/>
    </xf>
    <xf numFmtId="0" fontId="41" fillId="0" borderId="0" xfId="59" applyFont="1" applyBorder="1" applyAlignment="1">
      <alignment vertical="center"/>
      <protection/>
    </xf>
    <xf numFmtId="0" fontId="28" fillId="0" borderId="0" xfId="56" applyFont="1" applyFill="1" applyAlignment="1">
      <alignment/>
      <protection/>
    </xf>
    <xf numFmtId="49" fontId="31" fillId="0" borderId="61" xfId="61" applyNumberFormat="1" applyFont="1" applyFill="1" applyBorder="1" applyAlignment="1">
      <alignment vertical="center" wrapText="1"/>
      <protection/>
    </xf>
    <xf numFmtId="208" fontId="44" fillId="0" borderId="0" xfId="72" applyNumberFormat="1" applyFont="1" applyFill="1" applyBorder="1" applyAlignment="1">
      <alignment horizontal="right" vertical="center" wrapText="1"/>
    </xf>
    <xf numFmtId="208" fontId="44" fillId="2" borderId="0" xfId="72" applyNumberFormat="1" applyFont="1" applyFill="1" applyBorder="1" applyAlignment="1">
      <alignment horizontal="right" vertical="center" wrapText="1"/>
    </xf>
    <xf numFmtId="172" fontId="44" fillId="0" borderId="53" xfId="72" applyNumberFormat="1" applyFont="1" applyFill="1" applyBorder="1" applyAlignment="1">
      <alignment horizontal="right" vertical="center" wrapText="1"/>
    </xf>
    <xf numFmtId="172" fontId="44" fillId="0" borderId="27" xfId="72" applyNumberFormat="1" applyFont="1" applyFill="1" applyBorder="1" applyAlignment="1">
      <alignment horizontal="right" vertical="center" wrapText="1"/>
    </xf>
    <xf numFmtId="0" fontId="44" fillId="0" borderId="37" xfId="59" applyFont="1" applyFill="1" applyBorder="1" applyAlignment="1">
      <alignment horizontal="left" vertical="center" wrapText="1"/>
      <protection/>
    </xf>
    <xf numFmtId="49" fontId="44" fillId="18" borderId="37" xfId="59" applyNumberFormat="1" applyFont="1" applyFill="1" applyBorder="1" applyAlignment="1">
      <alignment horizontal="center" vertical="center" wrapText="1"/>
      <protection/>
    </xf>
    <xf numFmtId="0" fontId="44" fillId="18" borderId="49" xfId="59" applyFont="1" applyFill="1" applyBorder="1" applyAlignment="1">
      <alignment vertical="top" wrapText="1"/>
      <protection/>
    </xf>
    <xf numFmtId="0" fontId="44" fillId="18" borderId="37" xfId="0" applyFont="1" applyFill="1" applyBorder="1" applyAlignment="1">
      <alignment horizontal="justify" vertical="top" wrapText="1"/>
    </xf>
    <xf numFmtId="0" fontId="59" fillId="0" borderId="62" xfId="0" applyFont="1" applyFill="1" applyBorder="1" applyAlignment="1">
      <alignment vertical="center" wrapText="1"/>
    </xf>
    <xf numFmtId="49" fontId="40" fillId="18" borderId="37" xfId="59" applyNumberFormat="1" applyFont="1" applyFill="1" applyBorder="1" applyAlignment="1">
      <alignment horizontal="center" vertical="center" wrapText="1"/>
      <protection/>
    </xf>
    <xf numFmtId="49" fontId="44" fillId="18" borderId="37" xfId="59" applyNumberFormat="1" applyFont="1" applyFill="1" applyBorder="1" applyAlignment="1">
      <alignment vertical="center" wrapText="1"/>
      <protection/>
    </xf>
    <xf numFmtId="186" fontId="44" fillId="18" borderId="53" xfId="59" applyNumberFormat="1" applyFont="1" applyFill="1" applyBorder="1" applyAlignment="1">
      <alignment horizontal="right" vertical="center" wrapText="1"/>
      <protection/>
    </xf>
    <xf numFmtId="208" fontId="44" fillId="18" borderId="37" xfId="72" applyNumberFormat="1" applyFont="1" applyFill="1" applyBorder="1" applyAlignment="1">
      <alignment horizontal="right" vertical="center" wrapText="1"/>
    </xf>
    <xf numFmtId="0" fontId="31" fillId="18" borderId="37" xfId="0" applyFont="1" applyFill="1" applyBorder="1" applyAlignment="1">
      <alignment/>
    </xf>
    <xf numFmtId="0" fontId="44" fillId="0" borderId="37" xfId="0" applyFont="1" applyFill="1" applyBorder="1" applyAlignment="1">
      <alignment horizontal="justify" vertical="top" wrapText="1"/>
    </xf>
    <xf numFmtId="0" fontId="31" fillId="0" borderId="37" xfId="0" applyFont="1" applyFill="1" applyBorder="1" applyAlignment="1">
      <alignment horizontal="justify" vertical="top" wrapText="1"/>
    </xf>
    <xf numFmtId="172" fontId="39" fillId="0" borderId="37" xfId="72" applyNumberFormat="1" applyFont="1" applyFill="1" applyBorder="1" applyAlignment="1">
      <alignment horizontal="right"/>
    </xf>
    <xf numFmtId="172" fontId="31" fillId="0" borderId="37" xfId="72" applyNumberFormat="1" applyFont="1" applyFill="1" applyBorder="1" applyAlignment="1">
      <alignment horizontal="right"/>
    </xf>
    <xf numFmtId="0" fontId="59" fillId="0" borderId="63" xfId="0" applyFont="1" applyFill="1" applyBorder="1" applyAlignment="1">
      <alignment vertical="center" wrapText="1"/>
    </xf>
    <xf numFmtId="0" fontId="59" fillId="0" borderId="37" xfId="0" applyFont="1" applyFill="1" applyBorder="1" applyAlignment="1">
      <alignment vertical="center" wrapText="1"/>
    </xf>
    <xf numFmtId="0" fontId="31" fillId="0" borderId="37" xfId="0" applyFont="1" applyBorder="1" applyAlignment="1">
      <alignment horizontal="left" vertical="center"/>
    </xf>
    <xf numFmtId="0" fontId="0" fillId="0" borderId="0" xfId="59" applyFont="1" applyBorder="1">
      <alignment/>
      <protection/>
    </xf>
    <xf numFmtId="0" fontId="28" fillId="0" borderId="0" xfId="54" applyFont="1" applyBorder="1" applyAlignment="1">
      <alignment/>
      <protection/>
    </xf>
    <xf numFmtId="0" fontId="28" fillId="0" borderId="0" xfId="54" applyFont="1" applyFill="1" applyBorder="1" applyAlignment="1">
      <alignment horizontal="right" vertical="center"/>
      <protection/>
    </xf>
    <xf numFmtId="0" fontId="36" fillId="0" borderId="0" xfId="0" applyFont="1" applyBorder="1" applyAlignment="1">
      <alignment vertical="center"/>
    </xf>
    <xf numFmtId="0" fontId="28" fillId="0" borderId="0" xfId="54" applyFont="1" applyFill="1" applyBorder="1" applyAlignment="1">
      <alignment horizontal="right"/>
      <protection/>
    </xf>
    <xf numFmtId="0" fontId="5" fillId="0" borderId="0" xfId="59" applyFont="1" applyBorder="1">
      <alignment/>
      <protection/>
    </xf>
    <xf numFmtId="0" fontId="0" fillId="2" borderId="0" xfId="59" applyFont="1" applyFill="1" applyBorder="1">
      <alignment/>
      <protection/>
    </xf>
    <xf numFmtId="0" fontId="41" fillId="0" borderId="0" xfId="59" applyFont="1" applyBorder="1">
      <alignment/>
      <protection/>
    </xf>
    <xf numFmtId="0" fontId="38" fillId="0" borderId="0" xfId="60" applyFont="1" applyBorder="1" applyAlignment="1">
      <alignment/>
      <protection/>
    </xf>
    <xf numFmtId="0" fontId="5" fillId="0" borderId="0" xfId="59" applyFont="1" applyFill="1" applyBorder="1">
      <alignment/>
      <protection/>
    </xf>
    <xf numFmtId="172" fontId="44" fillId="0" borderId="0" xfId="72" applyNumberFormat="1" applyFont="1" applyFill="1" applyBorder="1" applyAlignment="1">
      <alignment horizontal="right" vertical="center" wrapText="1"/>
    </xf>
    <xf numFmtId="0" fontId="59" fillId="0" borderId="0" xfId="0" applyFont="1" applyFill="1" applyBorder="1" applyAlignment="1">
      <alignment vertical="center" wrapText="1"/>
    </xf>
    <xf numFmtId="49" fontId="44" fillId="2" borderId="0" xfId="59" applyNumberFormat="1" applyFont="1" applyFill="1" applyBorder="1" applyAlignment="1">
      <alignment horizontal="center" vertical="center" wrapText="1"/>
      <protection/>
    </xf>
    <xf numFmtId="49" fontId="44" fillId="0" borderId="0" xfId="59" applyNumberFormat="1" applyFont="1" applyFill="1" applyBorder="1" applyAlignment="1">
      <alignment horizontal="center" vertical="center" wrapText="1"/>
      <protection/>
    </xf>
    <xf numFmtId="49" fontId="44" fillId="2" borderId="0" xfId="59" applyNumberFormat="1" applyFont="1" applyFill="1" applyBorder="1" applyAlignment="1">
      <alignment vertical="center" wrapText="1"/>
      <protection/>
    </xf>
    <xf numFmtId="186" fontId="31" fillId="0" borderId="0" xfId="59" applyNumberFormat="1" applyFont="1" applyBorder="1" applyAlignment="1">
      <alignment horizontal="right" vertical="center"/>
      <protection/>
    </xf>
    <xf numFmtId="0" fontId="31" fillId="0" borderId="0" xfId="0" applyFont="1" applyBorder="1" applyAlignment="1">
      <alignment horizontal="left" vertical="center"/>
    </xf>
    <xf numFmtId="203" fontId="34" fillId="0" borderId="19" xfId="74" applyNumberFormat="1" applyFont="1" applyFill="1" applyBorder="1" applyAlignment="1">
      <alignment horizontal="right"/>
    </xf>
    <xf numFmtId="0" fontId="37" fillId="0" borderId="10" xfId="0" applyFont="1" applyBorder="1" applyAlignment="1">
      <alignment horizontal="left" wrapText="1"/>
    </xf>
    <xf numFmtId="203" fontId="32" fillId="0" borderId="22" xfId="74" applyNumberFormat="1" applyFont="1" applyFill="1" applyBorder="1" applyAlignment="1">
      <alignment horizontal="right"/>
    </xf>
    <xf numFmtId="203" fontId="32" fillId="0" borderId="23" xfId="74" applyNumberFormat="1" applyFont="1" applyFill="1" applyBorder="1" applyAlignment="1">
      <alignment horizontal="right"/>
    </xf>
    <xf numFmtId="203" fontId="32" fillId="0" borderId="19" xfId="74" applyNumberFormat="1" applyFont="1" applyFill="1" applyBorder="1" applyAlignment="1">
      <alignment horizontal="right"/>
    </xf>
    <xf numFmtId="203" fontId="32" fillId="0" borderId="21" xfId="74" applyNumberFormat="1" applyFont="1" applyFill="1" applyBorder="1" applyAlignment="1">
      <alignment horizontal="right"/>
    </xf>
    <xf numFmtId="0" fontId="37" fillId="0" borderId="17" xfId="0" applyFont="1" applyBorder="1" applyAlignment="1">
      <alignment horizontal="left" wrapText="1"/>
    </xf>
    <xf numFmtId="206" fontId="34" fillId="0" borderId="10" xfId="74" applyNumberFormat="1" applyFont="1" applyFill="1" applyBorder="1" applyAlignment="1">
      <alignment horizontal="center"/>
    </xf>
    <xf numFmtId="0" fontId="37" fillId="0" borderId="16" xfId="0" applyFont="1" applyBorder="1" applyAlignment="1">
      <alignment horizontal="left" wrapText="1"/>
    </xf>
    <xf numFmtId="0" fontId="34" fillId="0" borderId="10" xfId="54" applyFont="1" applyBorder="1" applyAlignment="1">
      <alignment horizontal="center" vertical="center"/>
      <protection/>
    </xf>
    <xf numFmtId="206" fontId="34" fillId="0" borderId="16" xfId="74" applyNumberFormat="1" applyFont="1" applyFill="1" applyBorder="1" applyAlignment="1">
      <alignment horizontal="center"/>
    </xf>
    <xf numFmtId="0" fontId="32" fillId="0" borderId="19" xfId="54" applyFont="1" applyBorder="1" applyAlignment="1">
      <alignment horizontal="center"/>
      <protection/>
    </xf>
    <xf numFmtId="0" fontId="32" fillId="0" borderId="20" xfId="54" applyFont="1" applyBorder="1" applyAlignment="1">
      <alignment horizontal="center"/>
      <protection/>
    </xf>
    <xf numFmtId="0" fontId="32" fillId="0" borderId="21" xfId="54" applyFont="1" applyBorder="1" applyAlignment="1">
      <alignment horizontal="center"/>
      <protection/>
    </xf>
    <xf numFmtId="186" fontId="34" fillId="0" borderId="16" xfId="54" applyNumberFormat="1" applyFont="1" applyFill="1" applyBorder="1" applyAlignment="1">
      <alignment horizontal="center"/>
      <protection/>
    </xf>
    <xf numFmtId="186" fontId="34" fillId="0" borderId="10" xfId="54" applyNumberFormat="1" applyFont="1" applyFill="1" applyBorder="1" applyAlignment="1">
      <alignment horizontal="center"/>
      <protection/>
    </xf>
    <xf numFmtId="0" fontId="34" fillId="0" borderId="16" xfId="54" applyFont="1" applyBorder="1" applyAlignment="1">
      <alignment horizontal="center" vertical="center"/>
      <protection/>
    </xf>
    <xf numFmtId="0" fontId="34" fillId="0" borderId="17" xfId="54" applyFont="1" applyBorder="1" applyAlignment="1">
      <alignment horizontal="center" vertical="center"/>
      <protection/>
    </xf>
    <xf numFmtId="206" fontId="32" fillId="0" borderId="23" xfId="74" applyNumberFormat="1" applyFont="1" applyFill="1" applyBorder="1" applyAlignment="1">
      <alignment horizontal="center"/>
    </xf>
    <xf numFmtId="206" fontId="32" fillId="0" borderId="19" xfId="74" applyNumberFormat="1" applyFont="1" applyFill="1" applyBorder="1" applyAlignment="1">
      <alignment horizontal="center"/>
    </xf>
    <xf numFmtId="206" fontId="32" fillId="0" borderId="21" xfId="74" applyNumberFormat="1" applyFont="1" applyFill="1" applyBorder="1" applyAlignment="1">
      <alignment horizontal="center"/>
    </xf>
    <xf numFmtId="0" fontId="32" fillId="0" borderId="22" xfId="54" applyFont="1" applyBorder="1" applyAlignment="1">
      <alignment horizontal="center"/>
      <protection/>
    </xf>
    <xf numFmtId="0" fontId="32" fillId="0" borderId="18" xfId="54" applyFont="1" applyBorder="1" applyAlignment="1">
      <alignment horizontal="center"/>
      <protection/>
    </xf>
    <xf numFmtId="0" fontId="32" fillId="0" borderId="23" xfId="54" applyFont="1" applyBorder="1" applyAlignment="1">
      <alignment horizontal="center"/>
      <protection/>
    </xf>
    <xf numFmtId="170" fontId="60" fillId="0" borderId="37" xfId="43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left" wrapText="1"/>
    </xf>
    <xf numFmtId="0" fontId="37" fillId="0" borderId="20" xfId="0" applyFont="1" applyBorder="1" applyAlignment="1">
      <alignment horizontal="left" wrapText="1"/>
    </xf>
    <xf numFmtId="0" fontId="37" fillId="0" borderId="21" xfId="0" applyFont="1" applyBorder="1" applyAlignment="1">
      <alignment horizontal="left" wrapText="1"/>
    </xf>
    <xf numFmtId="206" fontId="32" fillId="0" borderId="22" xfId="74" applyNumberFormat="1" applyFont="1" applyFill="1" applyBorder="1" applyAlignment="1">
      <alignment horizontal="center"/>
    </xf>
    <xf numFmtId="208" fontId="0" fillId="0" borderId="37" xfId="72" applyNumberFormat="1" applyFont="1" applyFill="1" applyBorder="1" applyAlignment="1">
      <alignment horizontal="left" vertical="center"/>
    </xf>
    <xf numFmtId="208" fontId="0" fillId="0" borderId="37" xfId="72" applyNumberFormat="1" applyFont="1" applyFill="1" applyBorder="1" applyAlignment="1">
      <alignment horizontal="right"/>
    </xf>
    <xf numFmtId="208" fontId="4" fillId="0" borderId="37" xfId="72" applyNumberFormat="1" applyFont="1" applyFill="1" applyBorder="1" applyAlignment="1">
      <alignment horizontal="left" vertical="center"/>
    </xf>
    <xf numFmtId="208" fontId="4" fillId="0" borderId="37" xfId="72" applyNumberFormat="1" applyFont="1" applyFill="1" applyBorder="1" applyAlignment="1">
      <alignment horizontal="right"/>
    </xf>
    <xf numFmtId="194" fontId="34" fillId="0" borderId="37" xfId="54" applyNumberFormat="1" applyFont="1" applyBorder="1" applyAlignment="1">
      <alignment/>
      <protection/>
    </xf>
    <xf numFmtId="186" fontId="34" fillId="17" borderId="37" xfId="72" applyNumberFormat="1" applyFont="1" applyFill="1" applyBorder="1" applyAlignment="1">
      <alignment/>
    </xf>
    <xf numFmtId="186" fontId="34" fillId="0" borderId="37" xfId="72" applyNumberFormat="1" applyFont="1" applyBorder="1" applyAlignment="1">
      <alignment/>
    </xf>
    <xf numFmtId="186" fontId="34" fillId="0" borderId="64" xfId="72" applyNumberFormat="1" applyFont="1" applyBorder="1" applyAlignment="1">
      <alignment/>
    </xf>
    <xf numFmtId="186" fontId="34" fillId="0" borderId="65" xfId="72" applyNumberFormat="1" applyFont="1" applyBorder="1" applyAlignment="1">
      <alignment/>
    </xf>
    <xf numFmtId="0" fontId="8" fillId="0" borderId="64" xfId="54" applyFont="1" applyBorder="1" applyAlignment="1">
      <alignment horizontal="center"/>
      <protection/>
    </xf>
    <xf numFmtId="0" fontId="8" fillId="0" borderId="65" xfId="54" applyBorder="1" applyAlignment="1">
      <alignment horizontal="center"/>
      <protection/>
    </xf>
    <xf numFmtId="186" fontId="34" fillId="0" borderId="64" xfId="54" applyNumberFormat="1" applyFont="1" applyBorder="1" applyAlignment="1">
      <alignment/>
      <protection/>
    </xf>
    <xf numFmtId="186" fontId="34" fillId="0" borderId="65" xfId="54" applyNumberFormat="1" applyFont="1" applyBorder="1" applyAlignment="1">
      <alignment/>
      <protection/>
    </xf>
    <xf numFmtId="0" fontId="28" fillId="0" borderId="0" xfId="0" applyFont="1" applyAlignment="1">
      <alignment horizontal="right" vertical="center"/>
    </xf>
    <xf numFmtId="0" fontId="28" fillId="0" borderId="0" xfId="54" applyFont="1" applyAlignment="1">
      <alignment horizontal="center"/>
      <protection/>
    </xf>
    <xf numFmtId="0" fontId="28" fillId="0" borderId="0" xfId="54" applyFont="1" applyAlignment="1">
      <alignment horizontal="right"/>
      <protection/>
    </xf>
    <xf numFmtId="0" fontId="32" fillId="0" borderId="22" xfId="54" applyFont="1" applyBorder="1" applyAlignment="1">
      <alignment horizontal="center" vertical="center"/>
      <protection/>
    </xf>
    <xf numFmtId="0" fontId="32" fillId="0" borderId="18" xfId="54" applyFont="1" applyBorder="1" applyAlignment="1">
      <alignment horizontal="center" vertical="center"/>
      <protection/>
    </xf>
    <xf numFmtId="0" fontId="32" fillId="0" borderId="23" xfId="54" applyFont="1" applyBorder="1" applyAlignment="1">
      <alignment horizontal="center" vertical="center"/>
      <protection/>
    </xf>
    <xf numFmtId="0" fontId="32" fillId="0" borderId="19" xfId="54" applyFont="1" applyBorder="1" applyAlignment="1">
      <alignment horizontal="center" vertical="center"/>
      <protection/>
    </xf>
    <xf numFmtId="0" fontId="32" fillId="0" borderId="20" xfId="54" applyFont="1" applyBorder="1" applyAlignment="1">
      <alignment horizontal="center" vertical="center"/>
      <protection/>
    </xf>
    <xf numFmtId="0" fontId="32" fillId="0" borderId="21" xfId="54" applyFont="1" applyBorder="1" applyAlignment="1">
      <alignment horizontal="center" vertical="center"/>
      <protection/>
    </xf>
    <xf numFmtId="0" fontId="37" fillId="0" borderId="22" xfId="0" applyFont="1" applyBorder="1" applyAlignment="1">
      <alignment horizontal="left" wrapText="1"/>
    </xf>
    <xf numFmtId="0" fontId="37" fillId="0" borderId="18" xfId="0" applyFont="1" applyBorder="1" applyAlignment="1">
      <alignment horizontal="left" wrapText="1"/>
    </xf>
    <xf numFmtId="0" fontId="37" fillId="0" borderId="23" xfId="0" applyFont="1" applyBorder="1" applyAlignment="1">
      <alignment horizontal="left" wrapText="1"/>
    </xf>
    <xf numFmtId="203" fontId="34" fillId="0" borderId="21" xfId="74" applyNumberFormat="1" applyFont="1" applyFill="1" applyBorder="1" applyAlignment="1">
      <alignment horizontal="right"/>
    </xf>
    <xf numFmtId="0" fontId="34" fillId="0" borderId="22" xfId="54" applyFont="1" applyBorder="1" applyAlignment="1">
      <alignment horizontal="center" vertical="center"/>
      <protection/>
    </xf>
    <xf numFmtId="0" fontId="34" fillId="0" borderId="18" xfId="54" applyFont="1" applyBorder="1" applyAlignment="1">
      <alignment horizontal="center" vertical="center"/>
      <protection/>
    </xf>
    <xf numFmtId="0" fontId="34" fillId="0" borderId="23" xfId="54" applyFont="1" applyBorder="1" applyAlignment="1">
      <alignment horizontal="center" vertical="center"/>
      <protection/>
    </xf>
    <xf numFmtId="0" fontId="34" fillId="0" borderId="24" xfId="54" applyFont="1" applyBorder="1" applyAlignment="1">
      <alignment horizontal="center" vertical="center"/>
      <protection/>
    </xf>
    <xf numFmtId="0" fontId="34" fillId="0" borderId="0" xfId="54" applyFont="1" applyBorder="1" applyAlignment="1">
      <alignment horizontal="center" vertical="center"/>
      <protection/>
    </xf>
    <xf numFmtId="0" fontId="34" fillId="0" borderId="25" xfId="54" applyFont="1" applyBorder="1" applyAlignment="1">
      <alignment horizontal="center" vertical="center"/>
      <protection/>
    </xf>
    <xf numFmtId="0" fontId="34" fillId="0" borderId="19" xfId="54" applyFont="1" applyBorder="1" applyAlignment="1">
      <alignment horizontal="center" vertical="center"/>
      <protection/>
    </xf>
    <xf numFmtId="0" fontId="34" fillId="0" borderId="20" xfId="54" applyFont="1" applyBorder="1" applyAlignment="1">
      <alignment horizontal="center" vertical="center"/>
      <protection/>
    </xf>
    <xf numFmtId="0" fontId="34" fillId="0" borderId="21" xfId="54" applyFont="1" applyBorder="1" applyAlignment="1">
      <alignment horizontal="center" vertical="center"/>
      <protection/>
    </xf>
    <xf numFmtId="0" fontId="58" fillId="0" borderId="0" xfId="54" applyFont="1" applyAlignment="1">
      <alignment horizontal="center"/>
      <protection/>
    </xf>
    <xf numFmtId="206" fontId="34" fillId="0" borderId="22" xfId="74" applyNumberFormat="1" applyFont="1" applyFill="1" applyBorder="1" applyAlignment="1">
      <alignment horizontal="center"/>
    </xf>
    <xf numFmtId="206" fontId="34" fillId="0" borderId="23" xfId="74" applyNumberFormat="1" applyFont="1" applyFill="1" applyBorder="1" applyAlignment="1">
      <alignment horizontal="center"/>
    </xf>
    <xf numFmtId="206" fontId="34" fillId="0" borderId="19" xfId="74" applyNumberFormat="1" applyFont="1" applyFill="1" applyBorder="1" applyAlignment="1">
      <alignment horizontal="center"/>
    </xf>
    <xf numFmtId="206" fontId="34" fillId="0" borderId="21" xfId="74" applyNumberFormat="1" applyFont="1" applyFill="1" applyBorder="1" applyAlignment="1">
      <alignment horizontal="center"/>
    </xf>
    <xf numFmtId="0" fontId="32" fillId="0" borderId="22" xfId="54" applyFont="1" applyBorder="1" applyAlignment="1">
      <alignment horizontal="left"/>
      <protection/>
    </xf>
    <xf numFmtId="0" fontId="32" fillId="0" borderId="18" xfId="54" applyFont="1" applyBorder="1" applyAlignment="1">
      <alignment horizontal="left"/>
      <protection/>
    </xf>
    <xf numFmtId="0" fontId="32" fillId="0" borderId="23" xfId="54" applyFont="1" applyBorder="1" applyAlignment="1">
      <alignment horizontal="left"/>
      <protection/>
    </xf>
    <xf numFmtId="0" fontId="32" fillId="0" borderId="19" xfId="54" applyFont="1" applyBorder="1" applyAlignment="1">
      <alignment horizontal="left"/>
      <protection/>
    </xf>
    <xf numFmtId="0" fontId="32" fillId="0" borderId="20" xfId="54" applyFont="1" applyBorder="1" applyAlignment="1">
      <alignment horizontal="left"/>
      <protection/>
    </xf>
    <xf numFmtId="0" fontId="32" fillId="0" borderId="21" xfId="54" applyFont="1" applyBorder="1" applyAlignment="1">
      <alignment horizontal="left"/>
      <protection/>
    </xf>
    <xf numFmtId="206" fontId="34" fillId="0" borderId="24" xfId="74" applyNumberFormat="1" applyFont="1" applyFill="1" applyBorder="1" applyAlignment="1">
      <alignment horizontal="center"/>
    </xf>
    <xf numFmtId="206" fontId="34" fillId="0" borderId="25" xfId="74" applyNumberFormat="1" applyFont="1" applyFill="1" applyBorder="1" applyAlignment="1">
      <alignment horizontal="center"/>
    </xf>
    <xf numFmtId="0" fontId="34" fillId="0" borderId="16" xfId="54" applyFont="1" applyBorder="1" applyAlignment="1">
      <alignment horizontal="center"/>
      <protection/>
    </xf>
    <xf numFmtId="0" fontId="34" fillId="0" borderId="17" xfId="54" applyFont="1" applyBorder="1" applyAlignment="1">
      <alignment horizontal="center"/>
      <protection/>
    </xf>
    <xf numFmtId="0" fontId="34" fillId="0" borderId="10" xfId="54" applyFont="1" applyBorder="1" applyAlignment="1">
      <alignment horizontal="center"/>
      <protection/>
    </xf>
    <xf numFmtId="43" fontId="34" fillId="0" borderId="16" xfId="74" applyFont="1" applyFill="1" applyBorder="1" applyAlignment="1">
      <alignment horizontal="center"/>
    </xf>
    <xf numFmtId="43" fontId="34" fillId="0" borderId="10" xfId="74" applyFont="1" applyFill="1" applyBorder="1" applyAlignment="1">
      <alignment horizontal="center"/>
    </xf>
    <xf numFmtId="203" fontId="34" fillId="0" borderId="16" xfId="74" applyNumberFormat="1" applyFont="1" applyFill="1" applyBorder="1" applyAlignment="1">
      <alignment horizontal="right"/>
    </xf>
    <xf numFmtId="203" fontId="34" fillId="0" borderId="10" xfId="74" applyNumberFormat="1" applyFont="1" applyFill="1" applyBorder="1" applyAlignment="1">
      <alignment horizontal="right"/>
    </xf>
    <xf numFmtId="3" fontId="34" fillId="0" borderId="16" xfId="54" applyNumberFormat="1" applyFont="1" applyBorder="1" applyAlignment="1">
      <alignment horizontal="center" wrapText="1"/>
      <protection/>
    </xf>
    <xf numFmtId="0" fontId="34" fillId="0" borderId="17" xfId="54" applyFont="1" applyBorder="1" applyAlignment="1">
      <alignment horizontal="center" wrapText="1"/>
      <protection/>
    </xf>
    <xf numFmtId="0" fontId="34" fillId="0" borderId="10" xfId="54" applyFont="1" applyBorder="1" applyAlignment="1">
      <alignment horizontal="center" wrapText="1"/>
      <protection/>
    </xf>
    <xf numFmtId="0" fontId="35" fillId="0" borderId="16" xfId="54" applyFont="1" applyBorder="1" applyAlignment="1">
      <alignment horizontal="left" wrapText="1"/>
      <protection/>
    </xf>
    <xf numFmtId="0" fontId="35" fillId="0" borderId="17" xfId="54" applyFont="1" applyBorder="1" applyAlignment="1">
      <alignment horizontal="left"/>
      <protection/>
    </xf>
    <xf numFmtId="0" fontId="35" fillId="0" borderId="10" xfId="54" applyFont="1" applyBorder="1" applyAlignment="1">
      <alignment horizontal="left"/>
      <protection/>
    </xf>
    <xf numFmtId="186" fontId="34" fillId="0" borderId="48" xfId="72" applyNumberFormat="1" applyFont="1" applyBorder="1" applyAlignment="1">
      <alignment/>
    </xf>
    <xf numFmtId="0" fontId="34" fillId="0" borderId="22" xfId="54" applyFont="1" applyBorder="1" applyAlignment="1">
      <alignment horizontal="center"/>
      <protection/>
    </xf>
    <xf numFmtId="0" fontId="34" fillId="0" borderId="18" xfId="54" applyFont="1" applyBorder="1" applyAlignment="1">
      <alignment horizontal="center"/>
      <protection/>
    </xf>
    <xf numFmtId="0" fontId="34" fillId="0" borderId="23" xfId="54" applyFont="1" applyBorder="1" applyAlignment="1">
      <alignment horizontal="center"/>
      <protection/>
    </xf>
    <xf numFmtId="0" fontId="34" fillId="0" borderId="19" xfId="54" applyFont="1" applyBorder="1" applyAlignment="1">
      <alignment horizontal="center"/>
      <protection/>
    </xf>
    <xf numFmtId="0" fontId="34" fillId="0" borderId="20" xfId="54" applyFont="1" applyBorder="1" applyAlignment="1">
      <alignment horizontal="center"/>
      <protection/>
    </xf>
    <xf numFmtId="0" fontId="34" fillId="0" borderId="21" xfId="54" applyFont="1" applyBorder="1" applyAlignment="1">
      <alignment horizontal="center"/>
      <protection/>
    </xf>
    <xf numFmtId="203" fontId="34" fillId="0" borderId="22" xfId="74" applyNumberFormat="1" applyFont="1" applyFill="1" applyBorder="1" applyAlignment="1">
      <alignment horizontal="right"/>
    </xf>
    <xf numFmtId="203" fontId="34" fillId="0" borderId="23" xfId="74" applyNumberFormat="1" applyFont="1" applyFill="1" applyBorder="1" applyAlignment="1">
      <alignment horizontal="right"/>
    </xf>
    <xf numFmtId="203" fontId="34" fillId="0" borderId="24" xfId="74" applyNumberFormat="1" applyFont="1" applyFill="1" applyBorder="1" applyAlignment="1">
      <alignment horizontal="right"/>
    </xf>
    <xf numFmtId="203" fontId="34" fillId="0" borderId="25" xfId="74" applyNumberFormat="1" applyFont="1" applyFill="1" applyBorder="1" applyAlignment="1">
      <alignment horizontal="right"/>
    </xf>
    <xf numFmtId="186" fontId="34" fillId="17" borderId="64" xfId="72" applyNumberFormat="1" applyFont="1" applyFill="1" applyBorder="1" applyAlignment="1">
      <alignment/>
    </xf>
    <xf numFmtId="186" fontId="34" fillId="17" borderId="65" xfId="72" applyNumberFormat="1" applyFont="1" applyFill="1" applyBorder="1" applyAlignment="1">
      <alignment/>
    </xf>
    <xf numFmtId="186" fontId="34" fillId="18" borderId="37" xfId="72" applyNumberFormat="1" applyFont="1" applyFill="1" applyBorder="1" applyAlignment="1">
      <alignment/>
    </xf>
    <xf numFmtId="186" fontId="34" fillId="17" borderId="48" xfId="72" applyNumberFormat="1" applyFont="1" applyFill="1" applyBorder="1" applyAlignment="1">
      <alignment/>
    </xf>
    <xf numFmtId="203" fontId="34" fillId="0" borderId="26" xfId="74" applyNumberFormat="1" applyFont="1" applyFill="1" applyBorder="1" applyAlignment="1">
      <alignment horizontal="right"/>
    </xf>
    <xf numFmtId="203" fontId="34" fillId="0" borderId="28" xfId="74" applyNumberFormat="1" applyFont="1" applyFill="1" applyBorder="1" applyAlignment="1">
      <alignment horizontal="right"/>
    </xf>
    <xf numFmtId="203" fontId="34" fillId="0" borderId="38" xfId="74" applyNumberFormat="1" applyFont="1" applyFill="1" applyBorder="1" applyAlignment="1">
      <alignment horizontal="center"/>
    </xf>
    <xf numFmtId="203" fontId="34" fillId="0" borderId="40" xfId="74" applyNumberFormat="1" applyFont="1" applyFill="1" applyBorder="1" applyAlignment="1">
      <alignment horizontal="center"/>
    </xf>
    <xf numFmtId="186" fontId="34" fillId="0" borderId="46" xfId="72" applyNumberFormat="1" applyFont="1" applyBorder="1" applyAlignment="1">
      <alignment horizontal="right"/>
    </xf>
    <xf numFmtId="186" fontId="34" fillId="0" borderId="43" xfId="72" applyNumberFormat="1" applyFont="1" applyBorder="1" applyAlignment="1">
      <alignment horizontal="right"/>
    </xf>
    <xf numFmtId="186" fontId="34" fillId="0" borderId="30" xfId="72" applyNumberFormat="1" applyFont="1" applyBorder="1" applyAlignment="1">
      <alignment horizontal="right"/>
    </xf>
    <xf numFmtId="0" fontId="32" fillId="0" borderId="22" xfId="54" applyFont="1" applyBorder="1" applyAlignment="1">
      <alignment horizontal="left" vertical="center"/>
      <protection/>
    </xf>
    <xf numFmtId="0" fontId="32" fillId="0" borderId="18" xfId="54" applyFont="1" applyBorder="1" applyAlignment="1">
      <alignment horizontal="left" vertical="center"/>
      <protection/>
    </xf>
    <xf numFmtId="0" fontId="32" fillId="0" borderId="23" xfId="54" applyFont="1" applyBorder="1" applyAlignment="1">
      <alignment horizontal="left" vertical="center"/>
      <protection/>
    </xf>
    <xf numFmtId="0" fontId="32" fillId="0" borderId="19" xfId="54" applyFont="1" applyBorder="1" applyAlignment="1">
      <alignment horizontal="left" vertical="center"/>
      <protection/>
    </xf>
    <xf numFmtId="0" fontId="32" fillId="0" borderId="20" xfId="54" applyFont="1" applyBorder="1" applyAlignment="1">
      <alignment horizontal="left" vertical="center"/>
      <protection/>
    </xf>
    <xf numFmtId="0" fontId="32" fillId="0" borderId="21" xfId="54" applyFont="1" applyBorder="1" applyAlignment="1">
      <alignment horizontal="left" vertical="center"/>
      <protection/>
    </xf>
    <xf numFmtId="186" fontId="34" fillId="0" borderId="37" xfId="54" applyNumberFormat="1" applyFont="1" applyBorder="1" applyAlignment="1">
      <alignment/>
      <protection/>
    </xf>
    <xf numFmtId="194" fontId="34" fillId="0" borderId="37" xfId="72" applyNumberFormat="1" applyFont="1" applyBorder="1" applyAlignment="1">
      <alignment/>
    </xf>
    <xf numFmtId="186" fontId="34" fillId="17" borderId="36" xfId="72" applyNumberFormat="1" applyFont="1" applyFill="1" applyBorder="1" applyAlignment="1">
      <alignment/>
    </xf>
    <xf numFmtId="194" fontId="34" fillId="0" borderId="48" xfId="72" applyNumberFormat="1" applyFont="1" applyBorder="1" applyAlignment="1">
      <alignment/>
    </xf>
    <xf numFmtId="194" fontId="34" fillId="0" borderId="36" xfId="72" applyNumberFormat="1" applyFont="1" applyBorder="1" applyAlignment="1">
      <alignment/>
    </xf>
    <xf numFmtId="0" fontId="34" fillId="0" borderId="16" xfId="54" applyFont="1" applyBorder="1" applyAlignment="1">
      <alignment wrapText="1"/>
      <protection/>
    </xf>
    <xf numFmtId="0" fontId="34" fillId="0" borderId="17" xfId="54" applyFont="1" applyBorder="1" applyAlignment="1">
      <alignment wrapText="1"/>
      <protection/>
    </xf>
    <xf numFmtId="0" fontId="34" fillId="0" borderId="10" xfId="54" applyFont="1" applyBorder="1" applyAlignment="1">
      <alignment wrapText="1"/>
      <protection/>
    </xf>
    <xf numFmtId="0" fontId="32" fillId="0" borderId="24" xfId="54" applyFont="1" applyBorder="1" applyAlignment="1">
      <alignment horizontal="center"/>
      <protection/>
    </xf>
    <xf numFmtId="0" fontId="32" fillId="0" borderId="0" xfId="54" applyFont="1" applyBorder="1" applyAlignment="1">
      <alignment horizontal="center"/>
      <protection/>
    </xf>
    <xf numFmtId="0" fontId="32" fillId="0" borderId="25" xfId="54" applyFont="1" applyBorder="1" applyAlignment="1">
      <alignment horizontal="center"/>
      <protection/>
    </xf>
    <xf numFmtId="0" fontId="34" fillId="0" borderId="66" xfId="54" applyFont="1" applyBorder="1" applyAlignment="1">
      <alignment horizontal="center" vertical="center"/>
      <protection/>
    </xf>
    <xf numFmtId="0" fontId="34" fillId="0" borderId="57" xfId="54" applyFont="1" applyBorder="1" applyAlignment="1">
      <alignment horizontal="center" vertical="center"/>
      <protection/>
    </xf>
    <xf numFmtId="0" fontId="34" fillId="0" borderId="14" xfId="54" applyFont="1" applyBorder="1" applyAlignment="1">
      <alignment horizontal="center" vertical="center"/>
      <protection/>
    </xf>
    <xf numFmtId="203" fontId="32" fillId="0" borderId="24" xfId="74" applyNumberFormat="1" applyFont="1" applyFill="1" applyBorder="1" applyAlignment="1">
      <alignment horizontal="right"/>
    </xf>
    <xf numFmtId="203" fontId="32" fillId="0" borderId="25" xfId="74" applyNumberFormat="1" applyFont="1" applyFill="1" applyBorder="1" applyAlignment="1">
      <alignment horizontal="right"/>
    </xf>
    <xf numFmtId="203" fontId="32" fillId="0" borderId="26" xfId="74" applyNumberFormat="1" applyFont="1" applyFill="1" applyBorder="1" applyAlignment="1">
      <alignment horizontal="right"/>
    </xf>
    <xf numFmtId="203" fontId="32" fillId="0" borderId="28" xfId="74" applyNumberFormat="1" applyFont="1" applyFill="1" applyBorder="1" applyAlignment="1">
      <alignment horizontal="right"/>
    </xf>
    <xf numFmtId="186" fontId="34" fillId="0" borderId="36" xfId="72" applyNumberFormat="1" applyFont="1" applyBorder="1" applyAlignment="1">
      <alignment/>
    </xf>
    <xf numFmtId="0" fontId="32" fillId="0" borderId="24" xfId="54" applyFont="1" applyBorder="1" applyAlignment="1">
      <alignment horizontal="center" vertical="center"/>
      <protection/>
    </xf>
    <xf numFmtId="0" fontId="32" fillId="0" borderId="0" xfId="54" applyFont="1" applyBorder="1" applyAlignment="1">
      <alignment horizontal="center" vertical="center"/>
      <protection/>
    </xf>
    <xf numFmtId="0" fontId="32" fillId="0" borderId="25" xfId="54" applyFont="1" applyBorder="1" applyAlignment="1">
      <alignment horizontal="center" vertical="center"/>
      <protection/>
    </xf>
    <xf numFmtId="203" fontId="32" fillId="0" borderId="22" xfId="74" applyNumberFormat="1" applyFont="1" applyFill="1" applyBorder="1" applyAlignment="1">
      <alignment horizontal="center"/>
    </xf>
    <xf numFmtId="203" fontId="32" fillId="0" borderId="23" xfId="74" applyNumberFormat="1" applyFont="1" applyFill="1" applyBorder="1" applyAlignment="1">
      <alignment horizontal="center"/>
    </xf>
    <xf numFmtId="203" fontId="32" fillId="0" borderId="24" xfId="74" applyNumberFormat="1" applyFont="1" applyFill="1" applyBorder="1" applyAlignment="1">
      <alignment horizontal="center"/>
    </xf>
    <xf numFmtId="203" fontId="32" fillId="0" borderId="25" xfId="74" applyNumberFormat="1" applyFont="1" applyFill="1" applyBorder="1" applyAlignment="1">
      <alignment horizontal="center"/>
    </xf>
    <xf numFmtId="203" fontId="32" fillId="0" borderId="19" xfId="74" applyNumberFormat="1" applyFont="1" applyFill="1" applyBorder="1" applyAlignment="1">
      <alignment horizontal="center"/>
    </xf>
    <xf numFmtId="203" fontId="32" fillId="0" borderId="21" xfId="74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0" fontId="34" fillId="0" borderId="26" xfId="54" applyFont="1" applyBorder="1" applyAlignment="1">
      <alignment horizontal="center" vertical="center"/>
      <protection/>
    </xf>
    <xf numFmtId="0" fontId="34" fillId="0" borderId="27" xfId="54" applyFont="1" applyBorder="1" applyAlignment="1">
      <alignment horizontal="center" vertical="center"/>
      <protection/>
    </xf>
    <xf numFmtId="0" fontId="34" fillId="0" borderId="28" xfId="54" applyFont="1" applyBorder="1" applyAlignment="1">
      <alignment horizontal="center" vertical="center"/>
      <protection/>
    </xf>
    <xf numFmtId="0" fontId="34" fillId="0" borderId="38" xfId="54" applyFont="1" applyBorder="1" applyAlignment="1">
      <alignment horizontal="center"/>
      <protection/>
    </xf>
    <xf numFmtId="0" fontId="34" fillId="0" borderId="39" xfId="54" applyFont="1" applyBorder="1" applyAlignment="1">
      <alignment horizontal="center"/>
      <protection/>
    </xf>
    <xf numFmtId="0" fontId="34" fillId="0" borderId="40" xfId="54" applyFont="1" applyBorder="1" applyAlignment="1">
      <alignment horizontal="center"/>
      <protection/>
    </xf>
    <xf numFmtId="203" fontId="34" fillId="0" borderId="59" xfId="74" applyNumberFormat="1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34" fillId="0" borderId="59" xfId="54" applyFont="1" applyBorder="1" applyAlignment="1">
      <alignment horizontal="center" vertical="center"/>
      <protection/>
    </xf>
    <xf numFmtId="0" fontId="34" fillId="0" borderId="67" xfId="54" applyFont="1" applyBorder="1" applyAlignment="1">
      <alignment horizontal="center" vertical="center"/>
      <protection/>
    </xf>
    <xf numFmtId="0" fontId="34" fillId="0" borderId="15" xfId="54" applyFont="1" applyBorder="1" applyAlignment="1">
      <alignment horizontal="center" vertical="center"/>
      <protection/>
    </xf>
    <xf numFmtId="203" fontId="34" fillId="0" borderId="22" xfId="74" applyNumberFormat="1" applyFont="1" applyFill="1" applyBorder="1" applyAlignment="1">
      <alignment horizontal="center"/>
    </xf>
    <xf numFmtId="203" fontId="34" fillId="0" borderId="23" xfId="74" applyNumberFormat="1" applyFont="1" applyFill="1" applyBorder="1" applyAlignment="1">
      <alignment horizontal="center"/>
    </xf>
    <xf numFmtId="203" fontId="34" fillId="0" borderId="24" xfId="74" applyNumberFormat="1" applyFont="1" applyFill="1" applyBorder="1" applyAlignment="1">
      <alignment horizontal="center"/>
    </xf>
    <xf numFmtId="203" fontId="34" fillId="0" borderId="25" xfId="74" applyNumberFormat="1" applyFont="1" applyFill="1" applyBorder="1" applyAlignment="1">
      <alignment horizontal="center"/>
    </xf>
    <xf numFmtId="203" fontId="34" fillId="0" borderId="19" xfId="74" applyNumberFormat="1" applyFont="1" applyFill="1" applyBorder="1" applyAlignment="1">
      <alignment horizontal="center"/>
    </xf>
    <xf numFmtId="203" fontId="34" fillId="0" borderId="21" xfId="74" applyNumberFormat="1" applyFont="1" applyFill="1" applyBorder="1" applyAlignment="1">
      <alignment horizontal="center"/>
    </xf>
    <xf numFmtId="0" fontId="34" fillId="0" borderId="16" xfId="54" applyFont="1" applyFill="1" applyBorder="1" applyAlignment="1">
      <alignment horizontal="center"/>
      <protection/>
    </xf>
    <xf numFmtId="0" fontId="34" fillId="0" borderId="10" xfId="54" applyFont="1" applyFill="1" applyBorder="1" applyAlignment="1">
      <alignment horizontal="center"/>
      <protection/>
    </xf>
    <xf numFmtId="0" fontId="34" fillId="0" borderId="22" xfId="54" applyFont="1" applyFill="1" applyBorder="1" applyAlignment="1">
      <alignment horizontal="center" vertical="center"/>
      <protection/>
    </xf>
    <xf numFmtId="0" fontId="34" fillId="0" borderId="23" xfId="54" applyFont="1" applyFill="1" applyBorder="1" applyAlignment="1">
      <alignment horizontal="center" vertical="center"/>
      <protection/>
    </xf>
    <xf numFmtId="0" fontId="34" fillId="0" borderId="19" xfId="54" applyFont="1" applyFill="1" applyBorder="1" applyAlignment="1">
      <alignment horizontal="center" vertical="center"/>
      <protection/>
    </xf>
    <xf numFmtId="0" fontId="34" fillId="0" borderId="21" xfId="54" applyFont="1" applyFill="1" applyBorder="1" applyAlignment="1">
      <alignment horizontal="center" vertical="center"/>
      <protection/>
    </xf>
    <xf numFmtId="0" fontId="34" fillId="0" borderId="20" xfId="54" applyFont="1" applyFill="1" applyBorder="1" applyAlignment="1">
      <alignment horizontal="right"/>
      <protection/>
    </xf>
    <xf numFmtId="0" fontId="34" fillId="0" borderId="16" xfId="54" applyFont="1" applyBorder="1" applyAlignment="1">
      <alignment horizontal="left" vertical="center"/>
      <protection/>
    </xf>
    <xf numFmtId="0" fontId="34" fillId="0" borderId="17" xfId="54" applyFont="1" applyBorder="1" applyAlignment="1">
      <alignment horizontal="left" vertical="center"/>
      <protection/>
    </xf>
    <xf numFmtId="0" fontId="34" fillId="0" borderId="10" xfId="54" applyFont="1" applyBorder="1" applyAlignment="1">
      <alignment horizontal="left" vertical="center"/>
      <protection/>
    </xf>
    <xf numFmtId="186" fontId="34" fillId="0" borderId="48" xfId="72" applyNumberFormat="1" applyFont="1" applyBorder="1" applyAlignment="1">
      <alignment horizontal="right"/>
    </xf>
    <xf numFmtId="186" fontId="34" fillId="0" borderId="50" xfId="72" applyNumberFormat="1" applyFont="1" applyBorder="1" applyAlignment="1">
      <alignment horizontal="right"/>
    </xf>
    <xf numFmtId="186" fontId="34" fillId="0" borderId="36" xfId="72" applyNumberFormat="1" applyFont="1" applyBorder="1" applyAlignment="1">
      <alignment horizontal="right"/>
    </xf>
    <xf numFmtId="186" fontId="34" fillId="17" borderId="50" xfId="72" applyNumberFormat="1" applyFont="1" applyFill="1" applyBorder="1" applyAlignment="1">
      <alignment/>
    </xf>
    <xf numFmtId="186" fontId="34" fillId="18" borderId="48" xfId="72" applyNumberFormat="1" applyFont="1" applyFill="1" applyBorder="1" applyAlignment="1">
      <alignment horizontal="right"/>
    </xf>
    <xf numFmtId="186" fontId="34" fillId="18" borderId="50" xfId="72" applyNumberFormat="1" applyFont="1" applyFill="1" applyBorder="1" applyAlignment="1">
      <alignment horizontal="right"/>
    </xf>
    <xf numFmtId="186" fontId="34" fillId="18" borderId="36" xfId="72" applyNumberFormat="1" applyFont="1" applyFill="1" applyBorder="1" applyAlignment="1">
      <alignment horizontal="right"/>
    </xf>
    <xf numFmtId="0" fontId="28" fillId="0" borderId="0" xfId="54" applyFont="1" applyFill="1" applyAlignment="1">
      <alignment horizontal="right"/>
      <protection/>
    </xf>
    <xf numFmtId="203" fontId="34" fillId="0" borderId="66" xfId="74" applyNumberFormat="1" applyFont="1" applyFill="1" applyBorder="1" applyAlignment="1">
      <alignment horizontal="right"/>
    </xf>
    <xf numFmtId="0" fontId="0" fillId="0" borderId="14" xfId="0" applyFill="1" applyBorder="1" applyAlignment="1">
      <alignment/>
    </xf>
    <xf numFmtId="206" fontId="34" fillId="0" borderId="16" xfId="74" applyNumberFormat="1" applyFont="1" applyFill="1" applyBorder="1" applyAlignment="1">
      <alignment horizontal="right"/>
    </xf>
    <xf numFmtId="206" fontId="34" fillId="0" borderId="10" xfId="74" applyNumberFormat="1" applyFont="1" applyFill="1" applyBorder="1" applyAlignment="1">
      <alignment horizontal="right"/>
    </xf>
    <xf numFmtId="206" fontId="32" fillId="0" borderId="22" xfId="74" applyNumberFormat="1" applyFont="1" applyFill="1" applyBorder="1" applyAlignment="1">
      <alignment horizontal="right"/>
    </xf>
    <xf numFmtId="206" fontId="32" fillId="0" borderId="23" xfId="74" applyNumberFormat="1" applyFont="1" applyFill="1" applyBorder="1" applyAlignment="1">
      <alignment horizontal="right"/>
    </xf>
    <xf numFmtId="206" fontId="32" fillId="0" borderId="19" xfId="74" applyNumberFormat="1" applyFont="1" applyFill="1" applyBorder="1" applyAlignment="1">
      <alignment horizontal="right"/>
    </xf>
    <xf numFmtId="206" fontId="32" fillId="0" borderId="21" xfId="74" applyNumberFormat="1" applyFont="1" applyFill="1" applyBorder="1" applyAlignment="1">
      <alignment horizontal="right"/>
    </xf>
    <xf numFmtId="206" fontId="34" fillId="0" borderId="22" xfId="74" applyNumberFormat="1" applyFont="1" applyFill="1" applyBorder="1" applyAlignment="1">
      <alignment horizontal="right"/>
    </xf>
    <xf numFmtId="206" fontId="34" fillId="0" borderId="23" xfId="74" applyNumberFormat="1" applyFont="1" applyFill="1" applyBorder="1" applyAlignment="1">
      <alignment horizontal="right"/>
    </xf>
    <xf numFmtId="206" fontId="34" fillId="0" borderId="24" xfId="74" applyNumberFormat="1" applyFont="1" applyFill="1" applyBorder="1" applyAlignment="1">
      <alignment horizontal="right"/>
    </xf>
    <xf numFmtId="206" fontId="34" fillId="0" borderId="25" xfId="74" applyNumberFormat="1" applyFont="1" applyFill="1" applyBorder="1" applyAlignment="1">
      <alignment horizontal="right"/>
    </xf>
    <xf numFmtId="206" fontId="34" fillId="0" borderId="19" xfId="74" applyNumberFormat="1" applyFont="1" applyFill="1" applyBorder="1" applyAlignment="1">
      <alignment horizontal="right"/>
    </xf>
    <xf numFmtId="206" fontId="34" fillId="0" borderId="21" xfId="74" applyNumberFormat="1" applyFont="1" applyFill="1" applyBorder="1" applyAlignment="1">
      <alignment horizontal="right"/>
    </xf>
    <xf numFmtId="186" fontId="34" fillId="0" borderId="37" xfId="72" applyNumberFormat="1" applyFont="1" applyFill="1" applyBorder="1" applyAlignment="1">
      <alignment/>
    </xf>
    <xf numFmtId="194" fontId="34" fillId="0" borderId="37" xfId="54" applyNumberFormat="1" applyFont="1" applyFill="1" applyBorder="1" applyAlignment="1">
      <alignment/>
      <protection/>
    </xf>
    <xf numFmtId="186" fontId="34" fillId="0" borderId="48" xfId="72" applyNumberFormat="1" applyFont="1" applyFill="1" applyBorder="1" applyAlignment="1">
      <alignment horizontal="right"/>
    </xf>
    <xf numFmtId="186" fontId="34" fillId="0" borderId="50" xfId="72" applyNumberFormat="1" applyFont="1" applyFill="1" applyBorder="1" applyAlignment="1">
      <alignment horizontal="right"/>
    </xf>
    <xf numFmtId="186" fontId="34" fillId="0" borderId="36" xfId="72" applyNumberFormat="1" applyFont="1" applyFill="1" applyBorder="1" applyAlignment="1">
      <alignment horizontal="right"/>
    </xf>
    <xf numFmtId="0" fontId="33" fillId="0" borderId="0" xfId="54" applyFont="1" applyAlignment="1">
      <alignment horizontal="center"/>
      <protection/>
    </xf>
    <xf numFmtId="194" fontId="34" fillId="0" borderId="42" xfId="72" applyNumberFormat="1" applyFont="1" applyFill="1" applyBorder="1" applyAlignment="1">
      <alignment/>
    </xf>
    <xf numFmtId="194" fontId="34" fillId="0" borderId="68" xfId="72" applyNumberFormat="1" applyFont="1" applyFill="1" applyBorder="1" applyAlignment="1">
      <alignment/>
    </xf>
    <xf numFmtId="194" fontId="34" fillId="0" borderId="36" xfId="72" applyNumberFormat="1" applyFont="1" applyFill="1" applyBorder="1" applyAlignment="1">
      <alignment/>
    </xf>
    <xf numFmtId="194" fontId="34" fillId="0" borderId="37" xfId="72" applyNumberFormat="1" applyFont="1" applyFill="1" applyBorder="1" applyAlignment="1">
      <alignment/>
    </xf>
    <xf numFmtId="186" fontId="34" fillId="0" borderId="36" xfId="72" applyNumberFormat="1" applyFont="1" applyFill="1" applyBorder="1" applyAlignment="1">
      <alignment/>
    </xf>
    <xf numFmtId="186" fontId="34" fillId="0" borderId="42" xfId="72" applyNumberFormat="1" applyFont="1" applyFill="1" applyBorder="1" applyAlignment="1">
      <alignment/>
    </xf>
    <xf numFmtId="186" fontId="34" fillId="0" borderId="60" xfId="72" applyNumberFormat="1" applyFont="1" applyFill="1" applyBorder="1" applyAlignment="1">
      <alignment/>
    </xf>
    <xf numFmtId="186" fontId="34" fillId="0" borderId="64" xfId="54" applyNumberFormat="1" applyFont="1" applyFill="1" applyBorder="1" applyAlignment="1">
      <alignment/>
      <protection/>
    </xf>
    <xf numFmtId="186" fontId="34" fillId="0" borderId="65" xfId="54" applyNumberFormat="1" applyFont="1" applyFill="1" applyBorder="1" applyAlignment="1">
      <alignment/>
      <protection/>
    </xf>
    <xf numFmtId="186" fontId="34" fillId="0" borderId="37" xfId="54" applyNumberFormat="1" applyFont="1" applyFill="1" applyBorder="1" applyAlignment="1">
      <alignment/>
      <protection/>
    </xf>
    <xf numFmtId="186" fontId="34" fillId="0" borderId="48" xfId="72" applyNumberFormat="1" applyFont="1" applyFill="1" applyBorder="1" applyAlignment="1">
      <alignment/>
    </xf>
    <xf numFmtId="194" fontId="34" fillId="0" borderId="60" xfId="72" applyNumberFormat="1" applyFont="1" applyFill="1" applyBorder="1" applyAlignment="1">
      <alignment/>
    </xf>
    <xf numFmtId="186" fontId="34" fillId="0" borderId="64" xfId="72" applyNumberFormat="1" applyFont="1" applyFill="1" applyBorder="1" applyAlignment="1">
      <alignment/>
    </xf>
    <xf numFmtId="186" fontId="34" fillId="0" borderId="65" xfId="72" applyNumberFormat="1" applyFont="1" applyFill="1" applyBorder="1" applyAlignment="1">
      <alignment/>
    </xf>
    <xf numFmtId="0" fontId="8" fillId="0" borderId="64" xfId="54" applyFont="1" applyFill="1" applyBorder="1" applyAlignment="1">
      <alignment horizontal="center"/>
      <protection/>
    </xf>
    <xf numFmtId="0" fontId="8" fillId="0" borderId="65" xfId="54" applyFill="1" applyBorder="1" applyAlignment="1">
      <alignment horizontal="center"/>
      <protection/>
    </xf>
    <xf numFmtId="0" fontId="29" fillId="0" borderId="0" xfId="0" applyFont="1" applyAlignment="1">
      <alignment horizontal="right" vertical="center"/>
    </xf>
    <xf numFmtId="0" fontId="54" fillId="0" borderId="0" xfId="59" applyFont="1" applyAlignment="1">
      <alignment horizontal="right" vertical="center" wrapText="1"/>
      <protection/>
    </xf>
    <xf numFmtId="0" fontId="28" fillId="0" borderId="0" xfId="56" applyFont="1" applyFill="1" applyAlignment="1">
      <alignment horizontal="right"/>
      <protection/>
    </xf>
    <xf numFmtId="49" fontId="49" fillId="2" borderId="69" xfId="59" applyNumberFormat="1" applyFont="1" applyFill="1" applyBorder="1" applyAlignment="1">
      <alignment horizontal="center" vertical="center" wrapText="1"/>
      <protection/>
    </xf>
    <xf numFmtId="49" fontId="49" fillId="2" borderId="53" xfId="59" applyNumberFormat="1" applyFont="1" applyFill="1" applyBorder="1" applyAlignment="1">
      <alignment horizontal="center" vertical="center" wrapText="1"/>
      <protection/>
    </xf>
    <xf numFmtId="49" fontId="49" fillId="2" borderId="52" xfId="59" applyNumberFormat="1" applyFont="1" applyFill="1" applyBorder="1" applyAlignment="1">
      <alignment horizontal="center" vertical="center" wrapText="1"/>
      <protection/>
    </xf>
    <xf numFmtId="49" fontId="49" fillId="2" borderId="49" xfId="59" applyNumberFormat="1" applyFont="1" applyFill="1" applyBorder="1" applyAlignment="1">
      <alignment horizontal="center" vertical="center" wrapText="1"/>
      <protection/>
    </xf>
    <xf numFmtId="0" fontId="38" fillId="0" borderId="0" xfId="59" applyFont="1" applyAlignment="1">
      <alignment horizontal="center" wrapText="1"/>
      <protection/>
    </xf>
    <xf numFmtId="0" fontId="38" fillId="0" borderId="0" xfId="59" applyFont="1" applyAlignment="1">
      <alignment horizontal="center" vertical="center" wrapText="1"/>
      <protection/>
    </xf>
    <xf numFmtId="0" fontId="28" fillId="0" borderId="0" xfId="59" applyFont="1" applyAlignment="1">
      <alignment wrapText="1"/>
      <protection/>
    </xf>
    <xf numFmtId="0" fontId="53" fillId="0" borderId="0" xfId="0" applyFont="1" applyAlignment="1">
      <alignment horizontal="center" vertical="top"/>
    </xf>
    <xf numFmtId="171" fontId="28" fillId="0" borderId="0" xfId="72" applyFont="1" applyAlignment="1">
      <alignment horizontal="right"/>
    </xf>
    <xf numFmtId="171" fontId="28" fillId="0" borderId="0" xfId="72" applyFont="1" applyAlignment="1">
      <alignment horizontal="right" vertical="center"/>
    </xf>
    <xf numFmtId="171" fontId="29" fillId="0" borderId="0" xfId="72" applyFont="1" applyAlignment="1">
      <alignment horizontal="right" vertical="center"/>
    </xf>
    <xf numFmtId="171" fontId="53" fillId="0" borderId="0" xfId="72" applyFont="1" applyAlignment="1">
      <alignment horizontal="center" vertical="top"/>
    </xf>
    <xf numFmtId="49" fontId="49" fillId="0" borderId="52" xfId="59" applyNumberFormat="1" applyFont="1" applyFill="1" applyBorder="1" applyAlignment="1">
      <alignment horizontal="center" vertical="center" wrapText="1"/>
      <protection/>
    </xf>
    <xf numFmtId="49" fontId="49" fillId="0" borderId="70" xfId="59" applyNumberFormat="1" applyFont="1" applyFill="1" applyBorder="1" applyAlignment="1">
      <alignment horizontal="center" vertical="center" wrapText="1"/>
      <protection/>
    </xf>
    <xf numFmtId="49" fontId="49" fillId="0" borderId="49" xfId="59" applyNumberFormat="1" applyFont="1" applyFill="1" applyBorder="1" applyAlignment="1">
      <alignment horizontal="center" vertical="center" wrapText="1"/>
      <protection/>
    </xf>
    <xf numFmtId="49" fontId="49" fillId="0" borderId="69" xfId="59" applyNumberFormat="1" applyFont="1" applyFill="1" applyBorder="1" applyAlignment="1">
      <alignment horizontal="center" vertical="center" wrapText="1"/>
      <protection/>
    </xf>
    <xf numFmtId="49" fontId="49" fillId="0" borderId="27" xfId="59" applyNumberFormat="1" applyFont="1" applyFill="1" applyBorder="1" applyAlignment="1">
      <alignment horizontal="center" vertical="center" wrapText="1"/>
      <protection/>
    </xf>
    <xf numFmtId="49" fontId="49" fillId="0" borderId="53" xfId="59" applyNumberFormat="1" applyFont="1" applyFill="1" applyBorder="1" applyAlignment="1">
      <alignment horizontal="center" vertical="center" wrapText="1"/>
      <protection/>
    </xf>
    <xf numFmtId="0" fontId="38" fillId="0" borderId="0" xfId="60" applyFont="1" applyAlignment="1">
      <alignment horizontal="center"/>
      <protection/>
    </xf>
    <xf numFmtId="0" fontId="0" fillId="0" borderId="52" xfId="59" applyFont="1" applyBorder="1" applyAlignment="1">
      <alignment horizontal="left" wrapText="1"/>
      <protection/>
    </xf>
    <xf numFmtId="0" fontId="0" fillId="0" borderId="70" xfId="59" applyFont="1" applyBorder="1" applyAlignment="1">
      <alignment horizontal="left" wrapText="1"/>
      <protection/>
    </xf>
    <xf numFmtId="0" fontId="0" fillId="0" borderId="49" xfId="59" applyFont="1" applyBorder="1" applyAlignment="1">
      <alignment horizontal="left" wrapText="1"/>
      <protection/>
    </xf>
    <xf numFmtId="0" fontId="0" fillId="0" borderId="52" xfId="59" applyFont="1" applyBorder="1" applyAlignment="1">
      <alignment horizontal="right"/>
      <protection/>
    </xf>
    <xf numFmtId="0" fontId="0" fillId="0" borderId="70" xfId="59" applyFont="1" applyBorder="1" applyAlignment="1">
      <alignment horizontal="right"/>
      <protection/>
    </xf>
    <xf numFmtId="0" fontId="0" fillId="0" borderId="49" xfId="59" applyFont="1" applyBorder="1" applyAlignment="1">
      <alignment horizontal="right"/>
      <protection/>
    </xf>
    <xf numFmtId="0" fontId="0" fillId="0" borderId="37" xfId="59" applyFont="1" applyFill="1" applyBorder="1" applyAlignment="1">
      <alignment horizontal="center"/>
      <protection/>
    </xf>
    <xf numFmtId="0" fontId="4" fillId="0" borderId="52" xfId="59" applyFont="1" applyFill="1" applyBorder="1" applyAlignment="1">
      <alignment horizontal="center" wrapText="1"/>
      <protection/>
    </xf>
    <xf numFmtId="0" fontId="4" fillId="0" borderId="70" xfId="59" applyFont="1" applyFill="1" applyBorder="1" applyAlignment="1">
      <alignment horizontal="center" wrapText="1"/>
      <protection/>
    </xf>
    <xf numFmtId="0" fontId="4" fillId="0" borderId="49" xfId="59" applyFont="1" applyFill="1" applyBorder="1" applyAlignment="1">
      <alignment horizontal="center" wrapText="1"/>
      <protection/>
    </xf>
    <xf numFmtId="0" fontId="4" fillId="0" borderId="52" xfId="59" applyFont="1" applyBorder="1" applyAlignment="1">
      <alignment horizontal="center" wrapText="1"/>
      <protection/>
    </xf>
    <xf numFmtId="0" fontId="0" fillId="0" borderId="70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171" fontId="38" fillId="0" borderId="0" xfId="72" applyFont="1" applyAlignment="1">
      <alignment horizontal="center"/>
    </xf>
    <xf numFmtId="0" fontId="28" fillId="0" borderId="0" xfId="57" applyFont="1" applyAlignment="1">
      <alignment horizontal="right"/>
      <protection/>
    </xf>
    <xf numFmtId="0" fontId="7" fillId="0" borderId="0" xfId="57" applyFont="1" applyAlignment="1">
      <alignment horizontal="center" wrapText="1"/>
      <protection/>
    </xf>
    <xf numFmtId="0" fontId="28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0" fillId="0" borderId="71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8" fillId="0" borderId="0" xfId="58" applyFont="1" applyAlignment="1">
      <alignment horizontal="right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,13,15,17,18" xfId="53"/>
    <cellStyle name="Обычный_3 и 4 2012 г" xfId="54"/>
    <cellStyle name="Обычный_8,10,14,16 2012 г" xfId="55"/>
    <cellStyle name="Обычный_pril k resh_07092011" xfId="56"/>
    <cellStyle name="Обычный_Бюджет 2007" xfId="57"/>
    <cellStyle name="Обычный_Исполнение бюджета 2 квартал ПЕЧАТЬ" xfId="58"/>
    <cellStyle name="Обычный_классификация" xfId="59"/>
    <cellStyle name="Обычный_прил 12_pril181_01062011" xfId="60"/>
    <cellStyle name="Обычный_Приложения 1-9 к бюджету 2007 Поправк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Тысячи [0]_Лист1" xfId="70"/>
    <cellStyle name="Тысячи_Лист1" xfId="71"/>
    <cellStyle name="Comma" xfId="72"/>
    <cellStyle name="Comma [0]" xfId="73"/>
    <cellStyle name="Финансовый_3 и 4 2012 г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zoomScale="75" zoomScaleNormal="75" zoomScalePageLayoutView="0" workbookViewId="0" topLeftCell="A1">
      <selection activeCell="L5" sqref="L5"/>
    </sheetView>
  </sheetViews>
  <sheetFormatPr defaultColWidth="9.140625" defaultRowHeight="12.75"/>
  <cols>
    <col min="1" max="2" width="9.140625" style="16" customWidth="1"/>
    <col min="3" max="3" width="15.57421875" style="16" customWidth="1"/>
    <col min="4" max="9" width="9.140625" style="16" customWidth="1"/>
    <col min="10" max="10" width="26.421875" style="16" customWidth="1"/>
    <col min="11" max="11" width="9.140625" style="17" customWidth="1"/>
    <col min="12" max="12" width="8.00390625" style="17" customWidth="1"/>
    <col min="13" max="15" width="17.421875" style="93" hidden="1" customWidth="1"/>
    <col min="16" max="16" width="17.421875" style="94" hidden="1" customWidth="1"/>
    <col min="17" max="17" width="18.28125" style="95" hidden="1" customWidth="1"/>
    <col min="18" max="18" width="9.140625" style="16" customWidth="1"/>
    <col min="19" max="19" width="17.140625" style="16" customWidth="1"/>
    <col min="20" max="20" width="4.28125" style="16" customWidth="1"/>
    <col min="21" max="21" width="17.140625" style="16" customWidth="1"/>
    <col min="22" max="22" width="9.140625" style="16" customWidth="1"/>
    <col min="23" max="23" width="15.7109375" style="16" customWidth="1"/>
    <col min="24" max="16384" width="9.140625" style="16" customWidth="1"/>
  </cols>
  <sheetData>
    <row r="1" ht="15">
      <c r="L1" s="604" t="s">
        <v>61</v>
      </c>
    </row>
    <row r="2" ht="15">
      <c r="L2" s="604" t="s">
        <v>62</v>
      </c>
    </row>
    <row r="3" ht="15">
      <c r="L3" s="604" t="s">
        <v>475</v>
      </c>
    </row>
    <row r="4" ht="15">
      <c r="L4" s="604" t="s">
        <v>63</v>
      </c>
    </row>
    <row r="5" ht="15">
      <c r="L5" s="124" t="s">
        <v>243</v>
      </c>
    </row>
    <row r="7" spans="11:21" ht="15">
      <c r="K7" s="690" t="s">
        <v>300</v>
      </c>
      <c r="L7" s="690"/>
      <c r="M7" s="163"/>
      <c r="N7" s="163"/>
      <c r="O7" s="163"/>
      <c r="P7" s="163"/>
      <c r="Q7" s="163"/>
      <c r="R7" s="163"/>
      <c r="S7" s="163"/>
      <c r="T7" s="163"/>
      <c r="U7" s="163"/>
    </row>
    <row r="8" spans="10:21" ht="15">
      <c r="J8" s="691" t="s">
        <v>95</v>
      </c>
      <c r="K8" s="691"/>
      <c r="L8" s="691"/>
      <c r="Q8" s="167"/>
      <c r="S8" s="163"/>
      <c r="T8" s="163"/>
      <c r="U8" s="163"/>
    </row>
    <row r="9" spans="10:21" ht="15">
      <c r="J9" s="691" t="s">
        <v>475</v>
      </c>
      <c r="K9" s="691"/>
      <c r="L9" s="691"/>
      <c r="M9" s="163"/>
      <c r="N9" s="163"/>
      <c r="O9" s="163"/>
      <c r="P9" s="163"/>
      <c r="Q9" s="163"/>
      <c r="R9" s="163"/>
      <c r="S9" s="163"/>
      <c r="T9" s="163"/>
      <c r="U9" s="163"/>
    </row>
    <row r="10" spans="9:21" ht="15">
      <c r="I10" s="691" t="s">
        <v>476</v>
      </c>
      <c r="J10" s="691"/>
      <c r="K10" s="691"/>
      <c r="L10" s="691"/>
      <c r="M10" s="163"/>
      <c r="N10" s="163"/>
      <c r="O10" s="163"/>
      <c r="P10" s="163"/>
      <c r="Q10" s="163"/>
      <c r="R10" s="163"/>
      <c r="S10" s="163"/>
      <c r="T10" s="163"/>
      <c r="U10" s="163"/>
    </row>
    <row r="11" spans="10:21" ht="15">
      <c r="J11" s="689" t="s">
        <v>394</v>
      </c>
      <c r="K11" s="689"/>
      <c r="L11" s="689"/>
      <c r="Q11" s="166"/>
      <c r="R11" s="139" t="s">
        <v>91</v>
      </c>
      <c r="T11" s="164"/>
      <c r="U11" s="164"/>
    </row>
    <row r="12" spans="17:21" ht="15">
      <c r="Q12" s="166"/>
      <c r="R12" s="123"/>
      <c r="S12" s="123"/>
      <c r="T12" s="123"/>
      <c r="U12" s="123"/>
    </row>
    <row r="13" spans="17:21" ht="15">
      <c r="Q13" s="166"/>
      <c r="R13" s="123"/>
      <c r="S13" s="123"/>
      <c r="T13" s="123"/>
      <c r="U13" s="123"/>
    </row>
    <row r="14" spans="12:20" ht="15">
      <c r="L14" s="123" t="s">
        <v>479</v>
      </c>
      <c r="Q14" s="166"/>
      <c r="R14" s="123"/>
      <c r="S14" s="123"/>
      <c r="T14" s="123"/>
    </row>
    <row r="15" spans="17:21" ht="15">
      <c r="Q15" s="166"/>
      <c r="R15" s="123"/>
      <c r="S15" s="123"/>
      <c r="T15" s="123"/>
      <c r="U15" s="123"/>
    </row>
    <row r="16" spans="12:20" ht="15">
      <c r="L16" s="123" t="s">
        <v>90</v>
      </c>
      <c r="Q16" s="166"/>
      <c r="R16" s="123"/>
      <c r="S16" s="123"/>
      <c r="T16" s="123"/>
    </row>
    <row r="17" spans="10:12" ht="15">
      <c r="J17" s="123"/>
      <c r="K17" s="123"/>
      <c r="L17" s="123"/>
    </row>
    <row r="18" spans="10:12" ht="15">
      <c r="J18" s="123"/>
      <c r="K18" s="123"/>
      <c r="L18" s="123"/>
    </row>
    <row r="20" spans="1:12" ht="19.5" customHeight="1">
      <c r="A20" s="711" t="s">
        <v>301</v>
      </c>
      <c r="B20" s="711"/>
      <c r="C20" s="711"/>
      <c r="D20" s="711"/>
      <c r="E20" s="711"/>
      <c r="F20" s="711"/>
      <c r="G20" s="711"/>
      <c r="H20" s="711"/>
      <c r="I20" s="711"/>
      <c r="J20" s="711"/>
      <c r="K20" s="711"/>
      <c r="L20" s="711"/>
    </row>
    <row r="21" spans="1:12" ht="17.25">
      <c r="A21" s="711" t="s">
        <v>634</v>
      </c>
      <c r="B21" s="711"/>
      <c r="C21" s="711"/>
      <c r="D21" s="711"/>
      <c r="E21" s="711"/>
      <c r="F21" s="711"/>
      <c r="G21" s="711"/>
      <c r="H21" s="711"/>
      <c r="I21" s="711"/>
      <c r="J21" s="711"/>
      <c r="K21" s="711"/>
      <c r="L21" s="711"/>
    </row>
    <row r="22" spans="1:12" ht="17.25">
      <c r="A22" s="711" t="s">
        <v>96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</row>
    <row r="23" spans="11:12" ht="15" thickBot="1">
      <c r="K23" s="821" t="s">
        <v>477</v>
      </c>
      <c r="L23" s="821"/>
    </row>
    <row r="24" spans="1:17" ht="15">
      <c r="A24" s="738" t="s">
        <v>302</v>
      </c>
      <c r="B24" s="739"/>
      <c r="C24" s="740"/>
      <c r="D24" s="702" t="s">
        <v>303</v>
      </c>
      <c r="E24" s="703"/>
      <c r="F24" s="703"/>
      <c r="G24" s="703"/>
      <c r="H24" s="703"/>
      <c r="I24" s="703"/>
      <c r="J24" s="704"/>
      <c r="K24" s="817" t="s">
        <v>355</v>
      </c>
      <c r="L24" s="818"/>
      <c r="M24" s="683" t="s">
        <v>256</v>
      </c>
      <c r="N24" s="685" t="s">
        <v>257</v>
      </c>
      <c r="O24" s="685" t="s">
        <v>258</v>
      </c>
      <c r="P24" s="748" t="s">
        <v>259</v>
      </c>
      <c r="Q24" s="687" t="s">
        <v>260</v>
      </c>
    </row>
    <row r="25" spans="1:17" ht="15" thickBot="1">
      <c r="A25" s="741" t="s">
        <v>304</v>
      </c>
      <c r="B25" s="742"/>
      <c r="C25" s="743"/>
      <c r="D25" s="708"/>
      <c r="E25" s="709"/>
      <c r="F25" s="709"/>
      <c r="G25" s="709"/>
      <c r="H25" s="709"/>
      <c r="I25" s="709"/>
      <c r="J25" s="710"/>
      <c r="K25" s="819"/>
      <c r="L25" s="820"/>
      <c r="M25" s="684"/>
      <c r="N25" s="686"/>
      <c r="O25" s="686"/>
      <c r="P25" s="749"/>
      <c r="Q25" s="688"/>
    </row>
    <row r="26" spans="1:17" ht="15" thickBot="1">
      <c r="A26" s="19"/>
      <c r="B26" s="20">
        <v>1</v>
      </c>
      <c r="C26" s="21"/>
      <c r="D26" s="19"/>
      <c r="E26" s="22"/>
      <c r="F26" s="22"/>
      <c r="G26" s="20">
        <v>2</v>
      </c>
      <c r="H26" s="22"/>
      <c r="I26" s="22"/>
      <c r="J26" s="21"/>
      <c r="K26" s="815">
        <v>3</v>
      </c>
      <c r="L26" s="816"/>
      <c r="M26" s="97"/>
      <c r="N26" s="97"/>
      <c r="O26" s="97"/>
      <c r="P26" s="98"/>
      <c r="Q26" s="99"/>
    </row>
    <row r="27" spans="1:17" ht="15" customHeight="1">
      <c r="A27" s="668" t="s">
        <v>305</v>
      </c>
      <c r="B27" s="669"/>
      <c r="C27" s="670"/>
      <c r="D27" s="716" t="s">
        <v>262</v>
      </c>
      <c r="E27" s="717"/>
      <c r="F27" s="717"/>
      <c r="G27" s="717"/>
      <c r="H27" s="717"/>
      <c r="I27" s="717"/>
      <c r="J27" s="718"/>
      <c r="K27" s="675">
        <f>K29+K40+K46+K52+K67+K73+K85+K36+K33</f>
        <v>39761.9</v>
      </c>
      <c r="L27" s="665"/>
      <c r="M27" s="682">
        <v>17235.358</v>
      </c>
      <c r="N27" s="682"/>
      <c r="O27" s="682"/>
      <c r="P27" s="681">
        <f>P29+P40+P46+P52+P67+P73+P85</f>
        <v>24582.394</v>
      </c>
      <c r="Q27" s="682">
        <v>20829</v>
      </c>
    </row>
    <row r="28" spans="1:17" ht="13.5" customHeight="1" thickBot="1">
      <c r="A28" s="658"/>
      <c r="B28" s="659"/>
      <c r="C28" s="660"/>
      <c r="D28" s="719"/>
      <c r="E28" s="720"/>
      <c r="F28" s="720"/>
      <c r="G28" s="720"/>
      <c r="H28" s="720"/>
      <c r="I28" s="720"/>
      <c r="J28" s="721"/>
      <c r="K28" s="666"/>
      <c r="L28" s="667"/>
      <c r="M28" s="682"/>
      <c r="N28" s="682"/>
      <c r="O28" s="682"/>
      <c r="P28" s="681"/>
      <c r="Q28" s="682"/>
    </row>
    <row r="29" spans="1:17" ht="15">
      <c r="A29" s="28" t="s">
        <v>306</v>
      </c>
      <c r="B29" s="23"/>
      <c r="C29" s="29"/>
      <c r="D29" s="30"/>
      <c r="E29" s="23"/>
      <c r="F29" s="23"/>
      <c r="G29" s="23"/>
      <c r="H29" s="23"/>
      <c r="I29" s="23"/>
      <c r="J29" s="29"/>
      <c r="K29" s="675">
        <f>K31</f>
        <v>9775.4</v>
      </c>
      <c r="L29" s="665"/>
      <c r="M29" s="682">
        <v>4523.7</v>
      </c>
      <c r="N29" s="682"/>
      <c r="O29" s="682"/>
      <c r="P29" s="681">
        <f>P31</f>
        <v>5592.7</v>
      </c>
      <c r="Q29" s="765">
        <v>4938.464</v>
      </c>
    </row>
    <row r="30" spans="1:17" ht="15.75" thickBot="1">
      <c r="A30" s="24" t="s">
        <v>263</v>
      </c>
      <c r="B30" s="25"/>
      <c r="C30" s="26"/>
      <c r="D30" s="31" t="s">
        <v>265</v>
      </c>
      <c r="E30" s="25"/>
      <c r="F30" s="25"/>
      <c r="G30" s="25"/>
      <c r="H30" s="25"/>
      <c r="I30" s="25"/>
      <c r="J30" s="26"/>
      <c r="K30" s="666"/>
      <c r="L30" s="667"/>
      <c r="M30" s="682"/>
      <c r="N30" s="682"/>
      <c r="O30" s="682"/>
      <c r="P30" s="681"/>
      <c r="Q30" s="765"/>
    </row>
    <row r="31" spans="1:17" ht="15">
      <c r="A31" s="738" t="s">
        <v>307</v>
      </c>
      <c r="B31" s="739"/>
      <c r="C31" s="740"/>
      <c r="D31" s="35"/>
      <c r="E31" s="33"/>
      <c r="F31" s="33"/>
      <c r="G31" s="33"/>
      <c r="H31" s="33"/>
      <c r="I31" s="33"/>
      <c r="J31" s="34"/>
      <c r="K31" s="712">
        <v>9775.4</v>
      </c>
      <c r="L31" s="713"/>
      <c r="M31" s="682">
        <v>4523.7</v>
      </c>
      <c r="N31" s="682">
        <v>534.5</v>
      </c>
      <c r="O31" s="750">
        <v>534.5</v>
      </c>
      <c r="P31" s="681">
        <f>M31+N31+O31</f>
        <v>5592.7</v>
      </c>
      <c r="Q31" s="765">
        <v>4938.464</v>
      </c>
    </row>
    <row r="32" spans="1:17" ht="15" thickBot="1">
      <c r="A32" s="741"/>
      <c r="B32" s="742"/>
      <c r="C32" s="743"/>
      <c r="D32" s="36" t="s">
        <v>308</v>
      </c>
      <c r="E32" s="37"/>
      <c r="F32" s="37"/>
      <c r="G32" s="37"/>
      <c r="H32" s="37"/>
      <c r="I32" s="37"/>
      <c r="J32" s="38"/>
      <c r="K32" s="714"/>
      <c r="L32" s="715"/>
      <c r="M32" s="682"/>
      <c r="N32" s="682"/>
      <c r="O32" s="750"/>
      <c r="P32" s="681"/>
      <c r="Q32" s="765"/>
    </row>
    <row r="33" spans="1:17" ht="15" customHeight="1">
      <c r="A33" s="692" t="s">
        <v>104</v>
      </c>
      <c r="B33" s="693"/>
      <c r="C33" s="694"/>
      <c r="D33" s="698" t="s">
        <v>105</v>
      </c>
      <c r="E33" s="699"/>
      <c r="F33" s="699"/>
      <c r="G33" s="699"/>
      <c r="H33" s="699"/>
      <c r="I33" s="699"/>
      <c r="J33" s="700"/>
      <c r="K33" s="675">
        <f>K35</f>
        <v>1521.6</v>
      </c>
      <c r="L33" s="665"/>
      <c r="M33" s="682">
        <v>9794</v>
      </c>
      <c r="N33" s="682"/>
      <c r="O33" s="682"/>
      <c r="P33" s="681" t="e">
        <f>#REF!+P36+P37</f>
        <v>#REF!</v>
      </c>
      <c r="Q33" s="680">
        <v>12087.28833</v>
      </c>
    </row>
    <row r="34" spans="1:17" ht="15.75" customHeight="1" thickBot="1">
      <c r="A34" s="695"/>
      <c r="B34" s="696"/>
      <c r="C34" s="697"/>
      <c r="D34" s="672"/>
      <c r="E34" s="673"/>
      <c r="F34" s="673"/>
      <c r="G34" s="673"/>
      <c r="H34" s="673"/>
      <c r="I34" s="673"/>
      <c r="J34" s="674"/>
      <c r="K34" s="666"/>
      <c r="L34" s="667"/>
      <c r="M34" s="682"/>
      <c r="N34" s="682"/>
      <c r="O34" s="682"/>
      <c r="P34" s="681"/>
      <c r="Q34" s="680"/>
    </row>
    <row r="35" spans="1:17" ht="30.75" customHeight="1" thickBot="1">
      <c r="A35" s="663" t="s">
        <v>107</v>
      </c>
      <c r="B35" s="664"/>
      <c r="C35" s="656"/>
      <c r="D35" s="655" t="s">
        <v>106</v>
      </c>
      <c r="E35" s="653"/>
      <c r="F35" s="653"/>
      <c r="G35" s="653"/>
      <c r="H35" s="653"/>
      <c r="I35" s="653"/>
      <c r="J35" s="648"/>
      <c r="K35" s="657">
        <v>1521.6</v>
      </c>
      <c r="L35" s="654"/>
      <c r="M35" s="100">
        <v>124</v>
      </c>
      <c r="N35" s="100"/>
      <c r="O35" s="100"/>
      <c r="P35" s="101">
        <f>M35+N35+O35</f>
        <v>124</v>
      </c>
      <c r="Q35" s="104">
        <v>206.22338</v>
      </c>
    </row>
    <row r="36" spans="1:17" ht="15" customHeight="1">
      <c r="A36" s="692" t="s">
        <v>97</v>
      </c>
      <c r="B36" s="693"/>
      <c r="C36" s="694"/>
      <c r="D36" s="759" t="s">
        <v>98</v>
      </c>
      <c r="E36" s="760"/>
      <c r="F36" s="760"/>
      <c r="G36" s="760"/>
      <c r="H36" s="760"/>
      <c r="I36" s="760"/>
      <c r="J36" s="761"/>
      <c r="K36" s="675">
        <f>K39</f>
        <v>123.4</v>
      </c>
      <c r="L36" s="665"/>
      <c r="M36" s="682">
        <v>9794</v>
      </c>
      <c r="N36" s="682"/>
      <c r="O36" s="682"/>
      <c r="P36" s="681">
        <f>P39+P40+P41</f>
        <v>15318</v>
      </c>
      <c r="Q36" s="680">
        <v>12087.28833</v>
      </c>
    </row>
    <row r="37" spans="1:17" ht="15.75" customHeight="1" thickBot="1">
      <c r="A37" s="695"/>
      <c r="B37" s="696"/>
      <c r="C37" s="697"/>
      <c r="D37" s="762"/>
      <c r="E37" s="763"/>
      <c r="F37" s="763"/>
      <c r="G37" s="763"/>
      <c r="H37" s="763"/>
      <c r="I37" s="763"/>
      <c r="J37" s="764"/>
      <c r="K37" s="666"/>
      <c r="L37" s="667"/>
      <c r="M37" s="682"/>
      <c r="N37" s="682"/>
      <c r="O37" s="682"/>
      <c r="P37" s="681"/>
      <c r="Q37" s="680"/>
    </row>
    <row r="38" spans="1:12" ht="15.75" hidden="1" thickBot="1">
      <c r="A38" s="24"/>
      <c r="B38" s="25"/>
      <c r="C38" s="25"/>
      <c r="D38" s="147"/>
      <c r="E38" s="148"/>
      <c r="F38" s="148"/>
      <c r="G38" s="148"/>
      <c r="H38" s="148"/>
      <c r="I38" s="148"/>
      <c r="J38" s="149"/>
      <c r="K38" s="587"/>
      <c r="L38" s="586"/>
    </row>
    <row r="39" spans="1:17" ht="15" thickBot="1">
      <c r="A39" s="724" t="s">
        <v>99</v>
      </c>
      <c r="B39" s="725"/>
      <c r="C39" s="726"/>
      <c r="D39" s="822" t="s">
        <v>100</v>
      </c>
      <c r="E39" s="823"/>
      <c r="F39" s="823"/>
      <c r="G39" s="823"/>
      <c r="H39" s="823"/>
      <c r="I39" s="823"/>
      <c r="J39" s="824"/>
      <c r="K39" s="657">
        <v>123.4</v>
      </c>
      <c r="L39" s="654"/>
      <c r="M39" s="100">
        <v>124</v>
      </c>
      <c r="N39" s="100"/>
      <c r="O39" s="100"/>
      <c r="P39" s="101">
        <f>M39+N39+O39</f>
        <v>124</v>
      </c>
      <c r="Q39" s="104">
        <v>206.22338</v>
      </c>
    </row>
    <row r="40" spans="1:17" ht="15" customHeight="1">
      <c r="A40" s="692" t="s">
        <v>309</v>
      </c>
      <c r="B40" s="693"/>
      <c r="C40" s="694"/>
      <c r="D40" s="759" t="s">
        <v>310</v>
      </c>
      <c r="E40" s="760"/>
      <c r="F40" s="760"/>
      <c r="G40" s="760"/>
      <c r="H40" s="760"/>
      <c r="I40" s="760"/>
      <c r="J40" s="761"/>
      <c r="K40" s="675">
        <f>K43+K45+K44</f>
        <v>19081.5</v>
      </c>
      <c r="L40" s="665"/>
      <c r="M40" s="682">
        <v>9794</v>
      </c>
      <c r="N40" s="682"/>
      <c r="O40" s="682"/>
      <c r="P40" s="681">
        <f>P43+P44+P45</f>
        <v>15194</v>
      </c>
      <c r="Q40" s="680">
        <v>12087.28833</v>
      </c>
    </row>
    <row r="41" spans="1:17" ht="15.75" customHeight="1" thickBot="1">
      <c r="A41" s="695"/>
      <c r="B41" s="696"/>
      <c r="C41" s="697"/>
      <c r="D41" s="762"/>
      <c r="E41" s="763"/>
      <c r="F41" s="763"/>
      <c r="G41" s="763"/>
      <c r="H41" s="763"/>
      <c r="I41" s="763"/>
      <c r="J41" s="764"/>
      <c r="K41" s="666"/>
      <c r="L41" s="667"/>
      <c r="M41" s="682"/>
      <c r="N41" s="682"/>
      <c r="O41" s="682"/>
      <c r="P41" s="681"/>
      <c r="Q41" s="680"/>
    </row>
    <row r="42" spans="1:12" ht="15.75" hidden="1" thickBot="1">
      <c r="A42" s="24"/>
      <c r="B42" s="25"/>
      <c r="C42" s="25"/>
      <c r="D42" s="42"/>
      <c r="E42" s="43"/>
      <c r="F42" s="43"/>
      <c r="G42" s="43"/>
      <c r="H42" s="43"/>
      <c r="I42" s="43"/>
      <c r="J42" s="44"/>
      <c r="K42" s="587"/>
      <c r="L42" s="586"/>
    </row>
    <row r="43" spans="1:17" ht="15" thickBot="1">
      <c r="A43" s="724" t="s">
        <v>311</v>
      </c>
      <c r="B43" s="725"/>
      <c r="C43" s="726"/>
      <c r="D43" s="19" t="s">
        <v>449</v>
      </c>
      <c r="E43" s="22"/>
      <c r="F43" s="22"/>
      <c r="G43" s="22"/>
      <c r="H43" s="22"/>
      <c r="I43" s="22"/>
      <c r="J43" s="21"/>
      <c r="K43" s="657">
        <v>393</v>
      </c>
      <c r="L43" s="654"/>
      <c r="M43" s="100">
        <v>124</v>
      </c>
      <c r="N43" s="100"/>
      <c r="O43" s="100"/>
      <c r="P43" s="101">
        <f>M43+N43+O43</f>
        <v>124</v>
      </c>
      <c r="Q43" s="104">
        <v>206.22338</v>
      </c>
    </row>
    <row r="44" spans="1:17" ht="15" thickBot="1">
      <c r="A44" s="724" t="s">
        <v>313</v>
      </c>
      <c r="B44" s="725"/>
      <c r="C44" s="726"/>
      <c r="D44" s="46" t="s">
        <v>443</v>
      </c>
      <c r="E44" s="47"/>
      <c r="F44" s="47"/>
      <c r="G44" s="47"/>
      <c r="H44" s="47"/>
      <c r="I44" s="47"/>
      <c r="J44" s="48"/>
      <c r="K44" s="657">
        <v>5888.5</v>
      </c>
      <c r="L44" s="654"/>
      <c r="M44" s="100">
        <v>1970</v>
      </c>
      <c r="N44" s="100">
        <v>700</v>
      </c>
      <c r="O44" s="103">
        <v>700</v>
      </c>
      <c r="P44" s="101">
        <f>M44+N44+O44</f>
        <v>3370</v>
      </c>
      <c r="Q44" s="104">
        <v>2811.74088</v>
      </c>
    </row>
    <row r="45" spans="1:17" ht="15" thickBot="1">
      <c r="A45" s="724" t="s">
        <v>312</v>
      </c>
      <c r="B45" s="725"/>
      <c r="C45" s="726"/>
      <c r="D45" s="19" t="s">
        <v>450</v>
      </c>
      <c r="E45" s="22"/>
      <c r="F45" s="22"/>
      <c r="G45" s="22"/>
      <c r="H45" s="22"/>
      <c r="I45" s="22"/>
      <c r="J45" s="21"/>
      <c r="K45" s="657">
        <v>12800</v>
      </c>
      <c r="L45" s="654"/>
      <c r="M45" s="100">
        <v>7700</v>
      </c>
      <c r="N45" s="100">
        <v>2000</v>
      </c>
      <c r="O45" s="103">
        <v>2000</v>
      </c>
      <c r="P45" s="101">
        <f>M45+N45+O45</f>
        <v>11700</v>
      </c>
      <c r="Q45" s="104">
        <v>9069.32407</v>
      </c>
    </row>
    <row r="46" spans="1:17" ht="15" customHeight="1">
      <c r="A46" s="692" t="s">
        <v>314</v>
      </c>
      <c r="B46" s="693"/>
      <c r="C46" s="694"/>
      <c r="D46" s="759" t="s">
        <v>315</v>
      </c>
      <c r="E46" s="760"/>
      <c r="F46" s="760"/>
      <c r="G46" s="760"/>
      <c r="H46" s="760"/>
      <c r="I46" s="760"/>
      <c r="J46" s="761"/>
      <c r="K46" s="675">
        <f>K48</f>
        <v>7</v>
      </c>
      <c r="L46" s="665"/>
      <c r="M46" s="682">
        <v>17</v>
      </c>
      <c r="N46" s="682"/>
      <c r="O46" s="682"/>
      <c r="P46" s="681">
        <f>M46+N46+O46</f>
        <v>17</v>
      </c>
      <c r="Q46" s="682">
        <v>3.965</v>
      </c>
    </row>
    <row r="47" spans="1:17" ht="13.5" customHeight="1" thickBot="1">
      <c r="A47" s="695"/>
      <c r="B47" s="696"/>
      <c r="C47" s="697"/>
      <c r="D47" s="762"/>
      <c r="E47" s="763"/>
      <c r="F47" s="763"/>
      <c r="G47" s="763"/>
      <c r="H47" s="763"/>
      <c r="I47" s="763"/>
      <c r="J47" s="764"/>
      <c r="K47" s="666"/>
      <c r="L47" s="667"/>
      <c r="M47" s="682"/>
      <c r="N47" s="682"/>
      <c r="O47" s="682"/>
      <c r="P47" s="681"/>
      <c r="Q47" s="682"/>
    </row>
    <row r="48" spans="1:17" ht="15">
      <c r="A48" s="702" t="s">
        <v>317</v>
      </c>
      <c r="B48" s="703"/>
      <c r="C48" s="704"/>
      <c r="D48" s="35" t="s">
        <v>316</v>
      </c>
      <c r="E48" s="33"/>
      <c r="F48" s="33"/>
      <c r="G48" s="33"/>
      <c r="H48" s="33"/>
      <c r="I48" s="33"/>
      <c r="J48" s="33"/>
      <c r="K48" s="712">
        <v>7</v>
      </c>
      <c r="L48" s="713"/>
      <c r="M48" s="682">
        <v>17</v>
      </c>
      <c r="N48" s="682"/>
      <c r="O48" s="682"/>
      <c r="P48" s="681">
        <f>M48+N48+O48</f>
        <v>17</v>
      </c>
      <c r="Q48" s="682">
        <v>3.965</v>
      </c>
    </row>
    <row r="49" spans="1:17" ht="15">
      <c r="A49" s="705"/>
      <c r="B49" s="706"/>
      <c r="C49" s="707"/>
      <c r="D49" s="49" t="s">
        <v>318</v>
      </c>
      <c r="E49" s="47"/>
      <c r="F49" s="47"/>
      <c r="G49" s="47"/>
      <c r="H49" s="47"/>
      <c r="I49" s="47"/>
      <c r="J49" s="47"/>
      <c r="K49" s="722"/>
      <c r="L49" s="723"/>
      <c r="M49" s="682"/>
      <c r="N49" s="682"/>
      <c r="O49" s="682"/>
      <c r="P49" s="681"/>
      <c r="Q49" s="682"/>
    </row>
    <row r="50" spans="1:17" ht="15">
      <c r="A50" s="705"/>
      <c r="B50" s="706"/>
      <c r="C50" s="707"/>
      <c r="D50" s="49" t="s">
        <v>319</v>
      </c>
      <c r="E50" s="47"/>
      <c r="F50" s="47"/>
      <c r="G50" s="47"/>
      <c r="H50" s="47"/>
      <c r="I50" s="47"/>
      <c r="J50" s="47"/>
      <c r="K50" s="722"/>
      <c r="L50" s="723"/>
      <c r="M50" s="682"/>
      <c r="N50" s="682"/>
      <c r="O50" s="682"/>
      <c r="P50" s="681"/>
      <c r="Q50" s="682"/>
    </row>
    <row r="51" spans="1:17" ht="15" thickBot="1">
      <c r="A51" s="708"/>
      <c r="B51" s="709"/>
      <c r="C51" s="710"/>
      <c r="D51" s="50" t="s">
        <v>320</v>
      </c>
      <c r="E51" s="37"/>
      <c r="F51" s="37"/>
      <c r="G51" s="37"/>
      <c r="H51" s="37"/>
      <c r="I51" s="37"/>
      <c r="J51" s="37"/>
      <c r="K51" s="714"/>
      <c r="L51" s="715"/>
      <c r="M51" s="682"/>
      <c r="N51" s="682"/>
      <c r="O51" s="682"/>
      <c r="P51" s="681"/>
      <c r="Q51" s="682"/>
    </row>
    <row r="52" spans="1:17" ht="15">
      <c r="A52" s="692" t="s">
        <v>322</v>
      </c>
      <c r="B52" s="693"/>
      <c r="C52" s="694"/>
      <c r="D52" s="30" t="s">
        <v>321</v>
      </c>
      <c r="E52" s="23"/>
      <c r="F52" s="23"/>
      <c r="G52" s="23"/>
      <c r="H52" s="23"/>
      <c r="I52" s="23"/>
      <c r="J52" s="29"/>
      <c r="K52" s="787">
        <f>K55+K59+K63</f>
        <v>2980</v>
      </c>
      <c r="L52" s="788"/>
      <c r="M52" s="682">
        <v>2183.658</v>
      </c>
      <c r="N52" s="682"/>
      <c r="O52" s="682"/>
      <c r="P52" s="681">
        <f>P55+P59+P63</f>
        <v>2913.6940000000004</v>
      </c>
      <c r="Q52" s="766">
        <v>2859.29671</v>
      </c>
    </row>
    <row r="53" spans="1:17" ht="15">
      <c r="A53" s="784"/>
      <c r="B53" s="785"/>
      <c r="C53" s="786"/>
      <c r="D53" s="39" t="s">
        <v>266</v>
      </c>
      <c r="E53" s="40"/>
      <c r="F53" s="40"/>
      <c r="G53" s="40"/>
      <c r="H53" s="40"/>
      <c r="I53" s="40"/>
      <c r="J53" s="41"/>
      <c r="K53" s="789"/>
      <c r="L53" s="790"/>
      <c r="M53" s="682"/>
      <c r="N53" s="682"/>
      <c r="O53" s="682"/>
      <c r="P53" s="681"/>
      <c r="Q53" s="766"/>
    </row>
    <row r="54" spans="1:17" ht="15.75" thickBot="1">
      <c r="A54" s="695"/>
      <c r="B54" s="696"/>
      <c r="C54" s="697"/>
      <c r="D54" s="31" t="s">
        <v>323</v>
      </c>
      <c r="E54" s="25"/>
      <c r="F54" s="25"/>
      <c r="G54" s="25"/>
      <c r="H54" s="25"/>
      <c r="I54" s="25"/>
      <c r="J54" s="26"/>
      <c r="K54" s="791"/>
      <c r="L54" s="792"/>
      <c r="M54" s="682"/>
      <c r="N54" s="682"/>
      <c r="O54" s="682"/>
      <c r="P54" s="681"/>
      <c r="Q54" s="766"/>
    </row>
    <row r="55" spans="1:17" ht="15">
      <c r="A55" s="702" t="s">
        <v>255</v>
      </c>
      <c r="B55" s="703"/>
      <c r="C55" s="704"/>
      <c r="D55" s="32" t="s">
        <v>324</v>
      </c>
      <c r="E55" s="33"/>
      <c r="F55" s="33"/>
      <c r="G55" s="33"/>
      <c r="H55" s="33"/>
      <c r="I55" s="33"/>
      <c r="J55" s="34"/>
      <c r="K55" s="744">
        <v>1305</v>
      </c>
      <c r="L55" s="745"/>
      <c r="M55" s="682">
        <v>1030</v>
      </c>
      <c r="N55" s="682">
        <v>140</v>
      </c>
      <c r="O55" s="750">
        <v>140</v>
      </c>
      <c r="P55" s="681">
        <f>M55+N55+O55</f>
        <v>1310</v>
      </c>
      <c r="Q55" s="766">
        <v>1430.72931</v>
      </c>
    </row>
    <row r="56" spans="1:17" ht="15">
      <c r="A56" s="705"/>
      <c r="B56" s="706"/>
      <c r="C56" s="707"/>
      <c r="D56" s="49" t="s">
        <v>267</v>
      </c>
      <c r="E56" s="47"/>
      <c r="F56" s="47"/>
      <c r="G56" s="47"/>
      <c r="H56" s="47"/>
      <c r="I56" s="47"/>
      <c r="J56" s="48"/>
      <c r="K56" s="746"/>
      <c r="L56" s="747"/>
      <c r="M56" s="682"/>
      <c r="N56" s="682"/>
      <c r="O56" s="750"/>
      <c r="P56" s="681"/>
      <c r="Q56" s="766"/>
    </row>
    <row r="57" spans="1:17" ht="15">
      <c r="A57" s="705"/>
      <c r="B57" s="706"/>
      <c r="C57" s="707"/>
      <c r="D57" s="49" t="s">
        <v>268</v>
      </c>
      <c r="E57" s="47"/>
      <c r="F57" s="47"/>
      <c r="G57" s="47"/>
      <c r="H57" s="47"/>
      <c r="I57" s="47"/>
      <c r="J57" s="48"/>
      <c r="K57" s="746"/>
      <c r="L57" s="747"/>
      <c r="M57" s="682"/>
      <c r="N57" s="682"/>
      <c r="O57" s="750"/>
      <c r="P57" s="681"/>
      <c r="Q57" s="766"/>
    </row>
    <row r="58" spans="1:17" ht="15" thickBot="1">
      <c r="A58" s="708"/>
      <c r="B58" s="709"/>
      <c r="C58" s="710"/>
      <c r="D58" s="50" t="s">
        <v>325</v>
      </c>
      <c r="E58" s="37"/>
      <c r="F58" s="37"/>
      <c r="G58" s="37"/>
      <c r="H58" s="37"/>
      <c r="I58" s="37"/>
      <c r="J58" s="38"/>
      <c r="K58" s="647"/>
      <c r="L58" s="701"/>
      <c r="M58" s="682"/>
      <c r="N58" s="682"/>
      <c r="O58" s="750"/>
      <c r="P58" s="681"/>
      <c r="Q58" s="766"/>
    </row>
    <row r="59" spans="1:17" ht="15">
      <c r="A59" s="702" t="s">
        <v>327</v>
      </c>
      <c r="B59" s="703"/>
      <c r="C59" s="704"/>
      <c r="D59" s="35" t="s">
        <v>326</v>
      </c>
      <c r="E59" s="33"/>
      <c r="F59" s="33"/>
      <c r="G59" s="33"/>
      <c r="H59" s="33"/>
      <c r="I59" s="33"/>
      <c r="J59" s="34"/>
      <c r="K59" s="744">
        <v>1180</v>
      </c>
      <c r="L59" s="745"/>
      <c r="M59" s="682">
        <v>928.55</v>
      </c>
      <c r="N59" s="682">
        <v>200</v>
      </c>
      <c r="O59" s="750">
        <v>200</v>
      </c>
      <c r="P59" s="681">
        <f>M59+N59+O59</f>
        <v>1328.55</v>
      </c>
      <c r="Q59" s="766">
        <v>1007.7294</v>
      </c>
    </row>
    <row r="60" spans="1:17" ht="14.25" customHeight="1">
      <c r="A60" s="705"/>
      <c r="B60" s="706"/>
      <c r="C60" s="707"/>
      <c r="D60" s="49" t="s">
        <v>328</v>
      </c>
      <c r="E60" s="47"/>
      <c r="F60" s="47"/>
      <c r="G60" s="47"/>
      <c r="H60" s="47"/>
      <c r="I60" s="47"/>
      <c r="J60" s="48"/>
      <c r="K60" s="746"/>
      <c r="L60" s="747"/>
      <c r="M60" s="682"/>
      <c r="N60" s="682"/>
      <c r="O60" s="750"/>
      <c r="P60" s="681"/>
      <c r="Q60" s="766"/>
    </row>
    <row r="61" spans="1:17" ht="15.75" customHeight="1">
      <c r="A61" s="705"/>
      <c r="B61" s="706"/>
      <c r="C61" s="707"/>
      <c r="D61" s="49" t="s">
        <v>269</v>
      </c>
      <c r="E61" s="47"/>
      <c r="F61" s="47"/>
      <c r="G61" s="47"/>
      <c r="H61" s="47"/>
      <c r="I61" s="47"/>
      <c r="J61" s="48"/>
      <c r="K61" s="746"/>
      <c r="L61" s="747"/>
      <c r="M61" s="682"/>
      <c r="N61" s="682"/>
      <c r="O61" s="750"/>
      <c r="P61" s="681"/>
      <c r="Q61" s="766"/>
    </row>
    <row r="62" spans="1:17" ht="15.75" customHeight="1" thickBot="1">
      <c r="A62" s="708"/>
      <c r="B62" s="709"/>
      <c r="C62" s="710"/>
      <c r="D62" s="50" t="s">
        <v>270</v>
      </c>
      <c r="E62" s="37"/>
      <c r="F62" s="37"/>
      <c r="G62" s="37"/>
      <c r="H62" s="37"/>
      <c r="I62" s="37"/>
      <c r="J62" s="38"/>
      <c r="K62" s="647"/>
      <c r="L62" s="701"/>
      <c r="M62" s="682"/>
      <c r="N62" s="682"/>
      <c r="O62" s="750"/>
      <c r="P62" s="681"/>
      <c r="Q62" s="766"/>
    </row>
    <row r="63" spans="1:17" ht="15" customHeight="1">
      <c r="A63" s="702" t="s">
        <v>330</v>
      </c>
      <c r="B63" s="703"/>
      <c r="C63" s="704"/>
      <c r="D63" s="32" t="s">
        <v>329</v>
      </c>
      <c r="E63" s="33"/>
      <c r="F63" s="33"/>
      <c r="G63" s="33"/>
      <c r="H63" s="33"/>
      <c r="I63" s="33"/>
      <c r="J63" s="34"/>
      <c r="K63" s="809">
        <v>495</v>
      </c>
      <c r="L63" s="810"/>
      <c r="M63" s="756">
        <v>225.108</v>
      </c>
      <c r="N63" s="825">
        <f>24.9+0.118</f>
        <v>25.017999999999997</v>
      </c>
      <c r="O63" s="829">
        <v>25.018</v>
      </c>
      <c r="P63" s="751">
        <f>M63+N63+O63</f>
        <v>275.144</v>
      </c>
      <c r="Q63" s="825">
        <v>420.838</v>
      </c>
    </row>
    <row r="64" spans="1:17" ht="12.75" customHeight="1">
      <c r="A64" s="705"/>
      <c r="B64" s="706"/>
      <c r="C64" s="707"/>
      <c r="D64" s="49" t="s">
        <v>271</v>
      </c>
      <c r="E64" s="47"/>
      <c r="F64" s="47"/>
      <c r="G64" s="47"/>
      <c r="H64" s="47"/>
      <c r="I64" s="47"/>
      <c r="J64" s="48"/>
      <c r="K64" s="811"/>
      <c r="L64" s="812"/>
      <c r="M64" s="757"/>
      <c r="N64" s="826"/>
      <c r="O64" s="830"/>
      <c r="P64" s="828"/>
      <c r="Q64" s="826"/>
    </row>
    <row r="65" spans="1:17" ht="12.75" customHeight="1">
      <c r="A65" s="705"/>
      <c r="B65" s="706"/>
      <c r="C65" s="707"/>
      <c r="D65" s="49" t="s">
        <v>272</v>
      </c>
      <c r="E65" s="47"/>
      <c r="F65" s="47"/>
      <c r="G65" s="47"/>
      <c r="H65" s="47"/>
      <c r="I65" s="47"/>
      <c r="J65" s="48"/>
      <c r="K65" s="811"/>
      <c r="L65" s="812"/>
      <c r="M65" s="757"/>
      <c r="N65" s="826"/>
      <c r="O65" s="830"/>
      <c r="P65" s="828"/>
      <c r="Q65" s="826"/>
    </row>
    <row r="66" spans="1:17" ht="12.75" customHeight="1" thickBot="1">
      <c r="A66" s="708"/>
      <c r="B66" s="709"/>
      <c r="C66" s="710"/>
      <c r="D66" s="50" t="s">
        <v>273</v>
      </c>
      <c r="E66" s="37"/>
      <c r="F66" s="37"/>
      <c r="G66" s="37"/>
      <c r="H66" s="37"/>
      <c r="I66" s="37"/>
      <c r="J66" s="38"/>
      <c r="K66" s="813"/>
      <c r="L66" s="814"/>
      <c r="M66" s="758"/>
      <c r="N66" s="827"/>
      <c r="O66" s="831"/>
      <c r="P66" s="767"/>
      <c r="Q66" s="827"/>
    </row>
    <row r="67" spans="1:17" ht="15">
      <c r="A67" s="692" t="s">
        <v>331</v>
      </c>
      <c r="B67" s="693"/>
      <c r="C67" s="694"/>
      <c r="D67" s="28" t="s">
        <v>274</v>
      </c>
      <c r="E67" s="23"/>
      <c r="F67" s="23"/>
      <c r="G67" s="23"/>
      <c r="H67" s="23"/>
      <c r="I67" s="23"/>
      <c r="J67" s="29"/>
      <c r="K67" s="649">
        <f>K69+K72</f>
        <v>22</v>
      </c>
      <c r="L67" s="650"/>
      <c r="M67" s="682">
        <v>97</v>
      </c>
      <c r="N67" s="682"/>
      <c r="O67" s="682"/>
      <c r="P67" s="681">
        <f>P69+P72</f>
        <v>125</v>
      </c>
      <c r="Q67" s="766">
        <v>435.29176</v>
      </c>
    </row>
    <row r="68" spans="1:17" ht="15.75" thickBot="1">
      <c r="A68" s="695"/>
      <c r="B68" s="696"/>
      <c r="C68" s="697"/>
      <c r="D68" s="24" t="s">
        <v>275</v>
      </c>
      <c r="E68" s="25"/>
      <c r="F68" s="25"/>
      <c r="G68" s="25"/>
      <c r="H68" s="25"/>
      <c r="I68" s="25"/>
      <c r="J68" s="26"/>
      <c r="K68" s="651"/>
      <c r="L68" s="652"/>
      <c r="M68" s="682"/>
      <c r="N68" s="682"/>
      <c r="O68" s="682"/>
      <c r="P68" s="681"/>
      <c r="Q68" s="766"/>
    </row>
    <row r="69" spans="1:17" ht="15" customHeight="1" hidden="1">
      <c r="A69" s="702" t="s">
        <v>276</v>
      </c>
      <c r="B69" s="703"/>
      <c r="C69" s="704"/>
      <c r="D69" s="32" t="s">
        <v>277</v>
      </c>
      <c r="E69" s="33"/>
      <c r="F69" s="33"/>
      <c r="G69" s="33"/>
      <c r="H69" s="33"/>
      <c r="I69" s="33"/>
      <c r="J69" s="34"/>
      <c r="K69" s="744"/>
      <c r="L69" s="793"/>
      <c r="M69" s="682">
        <v>69</v>
      </c>
      <c r="N69" s="682">
        <v>7</v>
      </c>
      <c r="O69" s="682">
        <v>7</v>
      </c>
      <c r="P69" s="681">
        <f>M69+N69+O69</f>
        <v>83</v>
      </c>
      <c r="Q69" s="682">
        <v>0.5</v>
      </c>
    </row>
    <row r="70" spans="1:17" ht="15" customHeight="1" hidden="1">
      <c r="A70" s="705"/>
      <c r="B70" s="706"/>
      <c r="C70" s="707"/>
      <c r="D70" s="49" t="s">
        <v>278</v>
      </c>
      <c r="E70" s="47"/>
      <c r="F70" s="47"/>
      <c r="G70" s="47"/>
      <c r="H70" s="47"/>
      <c r="I70" s="47"/>
      <c r="J70" s="48"/>
      <c r="K70" s="794"/>
      <c r="L70" s="795"/>
      <c r="M70" s="682"/>
      <c r="N70" s="682"/>
      <c r="O70" s="682"/>
      <c r="P70" s="681"/>
      <c r="Q70" s="682"/>
    </row>
    <row r="71" spans="1:17" ht="6.75" customHeight="1" hidden="1">
      <c r="A71" s="798"/>
      <c r="B71" s="799"/>
      <c r="C71" s="800"/>
      <c r="D71" s="106"/>
      <c r="E71" s="56"/>
      <c r="F71" s="56"/>
      <c r="G71" s="56"/>
      <c r="H71" s="56"/>
      <c r="I71" s="56"/>
      <c r="J71" s="57"/>
      <c r="K71" s="796"/>
      <c r="L71" s="797"/>
      <c r="M71" s="682"/>
      <c r="N71" s="682"/>
      <c r="O71" s="682"/>
      <c r="P71" s="681"/>
      <c r="Q71" s="682"/>
    </row>
    <row r="72" spans="1:17" ht="15" thickBot="1">
      <c r="A72" s="806" t="s">
        <v>279</v>
      </c>
      <c r="B72" s="807"/>
      <c r="C72" s="808"/>
      <c r="D72" s="49" t="s">
        <v>280</v>
      </c>
      <c r="E72" s="47"/>
      <c r="F72" s="47"/>
      <c r="G72" s="47"/>
      <c r="H72" s="47"/>
      <c r="I72" s="47"/>
      <c r="J72" s="48"/>
      <c r="K72" s="804">
        <v>22</v>
      </c>
      <c r="L72" s="805"/>
      <c r="M72" s="100">
        <v>28</v>
      </c>
      <c r="N72" s="100">
        <v>7</v>
      </c>
      <c r="O72" s="100">
        <v>7</v>
      </c>
      <c r="P72" s="101">
        <f>M72+N72+O72</f>
        <v>42</v>
      </c>
      <c r="Q72" s="105">
        <v>434.79176</v>
      </c>
    </row>
    <row r="73" spans="1:17" ht="15">
      <c r="A73" s="692" t="s">
        <v>333</v>
      </c>
      <c r="B73" s="693"/>
      <c r="C73" s="694"/>
      <c r="D73" s="30" t="s">
        <v>332</v>
      </c>
      <c r="E73" s="23"/>
      <c r="F73" s="23"/>
      <c r="G73" s="23"/>
      <c r="H73" s="23"/>
      <c r="I73" s="23"/>
      <c r="J73" s="29"/>
      <c r="K73" s="649">
        <f>K76+K81+K75</f>
        <v>6160</v>
      </c>
      <c r="L73" s="650"/>
      <c r="M73" s="682">
        <v>530</v>
      </c>
      <c r="N73" s="682"/>
      <c r="O73" s="682"/>
      <c r="P73" s="681">
        <f>P75+P76+P81</f>
        <v>590</v>
      </c>
      <c r="Q73" s="766">
        <v>375.10428</v>
      </c>
    </row>
    <row r="74" spans="1:17" ht="15.75" thickBot="1">
      <c r="A74" s="695"/>
      <c r="B74" s="696"/>
      <c r="C74" s="697"/>
      <c r="D74" s="31" t="s">
        <v>334</v>
      </c>
      <c r="E74" s="25"/>
      <c r="F74" s="25"/>
      <c r="G74" s="25"/>
      <c r="H74" s="25"/>
      <c r="I74" s="25"/>
      <c r="J74" s="26"/>
      <c r="K74" s="651"/>
      <c r="L74" s="652"/>
      <c r="M74" s="737"/>
      <c r="N74" s="737"/>
      <c r="O74" s="737"/>
      <c r="P74" s="751"/>
      <c r="Q74" s="768"/>
    </row>
    <row r="75" spans="1:17" ht="15" hidden="1">
      <c r="A75" s="801" t="s">
        <v>281</v>
      </c>
      <c r="B75" s="802"/>
      <c r="C75" s="803"/>
      <c r="D75" s="107" t="s">
        <v>282</v>
      </c>
      <c r="E75" s="108"/>
      <c r="F75" s="108"/>
      <c r="G75" s="108"/>
      <c r="H75" s="108"/>
      <c r="I75" s="108"/>
      <c r="J75" s="109"/>
      <c r="K75" s="754"/>
      <c r="L75" s="755"/>
      <c r="M75" s="110"/>
      <c r="N75" s="111"/>
      <c r="O75" s="111"/>
      <c r="P75" s="112"/>
      <c r="Q75" s="113">
        <v>62.085</v>
      </c>
    </row>
    <row r="76" spans="1:17" ht="15">
      <c r="A76" s="776" t="s">
        <v>283</v>
      </c>
      <c r="B76" s="777"/>
      <c r="C76" s="778"/>
      <c r="D76" s="49" t="s">
        <v>284</v>
      </c>
      <c r="E76" s="47"/>
      <c r="F76" s="47"/>
      <c r="G76" s="47"/>
      <c r="H76" s="47"/>
      <c r="I76" s="47"/>
      <c r="J76" s="48"/>
      <c r="K76" s="746">
        <v>4960</v>
      </c>
      <c r="L76" s="747"/>
      <c r="M76" s="783">
        <v>190</v>
      </c>
      <c r="N76" s="783">
        <v>30</v>
      </c>
      <c r="O76" s="783">
        <v>30</v>
      </c>
      <c r="P76" s="767">
        <f>M76+N76+O76</f>
        <v>250</v>
      </c>
      <c r="Q76" s="769">
        <v>243.4375</v>
      </c>
    </row>
    <row r="77" spans="1:17" ht="15">
      <c r="A77" s="705"/>
      <c r="B77" s="706"/>
      <c r="C77" s="707"/>
      <c r="D77" s="49" t="s">
        <v>336</v>
      </c>
      <c r="E77" s="47"/>
      <c r="F77" s="47"/>
      <c r="G77" s="47"/>
      <c r="H77" s="47"/>
      <c r="I77" s="47"/>
      <c r="J77" s="48"/>
      <c r="K77" s="746"/>
      <c r="L77" s="747"/>
      <c r="M77" s="682"/>
      <c r="N77" s="682"/>
      <c r="O77" s="682"/>
      <c r="P77" s="681"/>
      <c r="Q77" s="766"/>
    </row>
    <row r="78" spans="1:17" ht="15">
      <c r="A78" s="705"/>
      <c r="B78" s="706"/>
      <c r="C78" s="707"/>
      <c r="D78" s="49" t="s">
        <v>285</v>
      </c>
      <c r="E78" s="47"/>
      <c r="F78" s="47"/>
      <c r="G78" s="47"/>
      <c r="H78" s="47"/>
      <c r="I78" s="47"/>
      <c r="J78" s="48"/>
      <c r="K78" s="746"/>
      <c r="L78" s="747"/>
      <c r="M78" s="682"/>
      <c r="N78" s="682"/>
      <c r="O78" s="682"/>
      <c r="P78" s="681"/>
      <c r="Q78" s="766"/>
    </row>
    <row r="79" spans="1:17" ht="15">
      <c r="A79" s="705"/>
      <c r="B79" s="706"/>
      <c r="C79" s="707"/>
      <c r="D79" s="49" t="s">
        <v>337</v>
      </c>
      <c r="E79" s="47"/>
      <c r="F79" s="47"/>
      <c r="G79" s="47"/>
      <c r="H79" s="47"/>
      <c r="I79" s="47"/>
      <c r="J79" s="48"/>
      <c r="K79" s="746"/>
      <c r="L79" s="747"/>
      <c r="M79" s="682"/>
      <c r="N79" s="682"/>
      <c r="O79" s="682"/>
      <c r="P79" s="681"/>
      <c r="Q79" s="766"/>
    </row>
    <row r="80" spans="1:17" ht="15" thickBot="1">
      <c r="A80" s="708"/>
      <c r="B80" s="709"/>
      <c r="C80" s="710"/>
      <c r="D80" s="50" t="s">
        <v>338</v>
      </c>
      <c r="E80" s="37"/>
      <c r="F80" s="37"/>
      <c r="G80" s="37"/>
      <c r="H80" s="37"/>
      <c r="I80" s="37"/>
      <c r="J80" s="38"/>
      <c r="K80" s="647"/>
      <c r="L80" s="701"/>
      <c r="M80" s="682"/>
      <c r="N80" s="682"/>
      <c r="O80" s="682"/>
      <c r="P80" s="681"/>
      <c r="Q80" s="766"/>
    </row>
    <row r="81" spans="1:17" ht="15">
      <c r="A81" s="702" t="s">
        <v>286</v>
      </c>
      <c r="B81" s="703"/>
      <c r="C81" s="704"/>
      <c r="D81" s="49" t="s">
        <v>339</v>
      </c>
      <c r="E81" s="47"/>
      <c r="F81" s="47"/>
      <c r="G81" s="47"/>
      <c r="H81" s="47"/>
      <c r="I81" s="47"/>
      <c r="J81" s="48"/>
      <c r="K81" s="744">
        <v>1200</v>
      </c>
      <c r="L81" s="745"/>
      <c r="M81" s="682">
        <v>340</v>
      </c>
      <c r="N81" s="682"/>
      <c r="O81" s="682"/>
      <c r="P81" s="681">
        <f>M81+N81+O81</f>
        <v>340</v>
      </c>
      <c r="Q81" s="766">
        <v>69.58178</v>
      </c>
    </row>
    <row r="82" spans="1:17" ht="15">
      <c r="A82" s="705"/>
      <c r="B82" s="706"/>
      <c r="C82" s="707"/>
      <c r="D82" s="49" t="s">
        <v>340</v>
      </c>
      <c r="E82" s="47"/>
      <c r="F82" s="47"/>
      <c r="G82" s="47"/>
      <c r="H82" s="47"/>
      <c r="I82" s="47"/>
      <c r="J82" s="48"/>
      <c r="K82" s="746"/>
      <c r="L82" s="747"/>
      <c r="M82" s="682"/>
      <c r="N82" s="682"/>
      <c r="O82" s="682"/>
      <c r="P82" s="681"/>
      <c r="Q82" s="766"/>
    </row>
    <row r="83" spans="1:17" ht="15" thickBot="1">
      <c r="A83" s="705"/>
      <c r="B83" s="706"/>
      <c r="C83" s="707"/>
      <c r="D83" s="49" t="s">
        <v>341</v>
      </c>
      <c r="E83" s="47"/>
      <c r="F83" s="47"/>
      <c r="G83" s="47"/>
      <c r="H83" s="47"/>
      <c r="I83" s="47"/>
      <c r="J83" s="48"/>
      <c r="K83" s="746"/>
      <c r="L83" s="747"/>
      <c r="M83" s="682"/>
      <c r="N83" s="682"/>
      <c r="O83" s="682"/>
      <c r="P83" s="681"/>
      <c r="Q83" s="766"/>
    </row>
    <row r="84" spans="1:17" ht="15.75" customHeight="1" hidden="1" thickBot="1">
      <c r="A84" s="46"/>
      <c r="B84" s="47"/>
      <c r="C84" s="48"/>
      <c r="D84" s="49"/>
      <c r="E84" s="47"/>
      <c r="F84" s="47"/>
      <c r="G84" s="47"/>
      <c r="H84" s="47"/>
      <c r="I84" s="47"/>
      <c r="J84" s="48"/>
      <c r="K84" s="746"/>
      <c r="L84" s="747"/>
      <c r="M84" s="100"/>
      <c r="N84" s="100"/>
      <c r="O84" s="100"/>
      <c r="P84" s="101"/>
      <c r="Q84" s="102"/>
    </row>
    <row r="85" spans="1:17" ht="15">
      <c r="A85" s="668" t="s">
        <v>342</v>
      </c>
      <c r="B85" s="669"/>
      <c r="C85" s="670"/>
      <c r="D85" s="28"/>
      <c r="E85" s="23"/>
      <c r="F85" s="23"/>
      <c r="G85" s="23"/>
      <c r="H85" s="23"/>
      <c r="I85" s="23"/>
      <c r="J85" s="29"/>
      <c r="K85" s="649">
        <f>K87</f>
        <v>91</v>
      </c>
      <c r="L85" s="650"/>
      <c r="M85" s="682">
        <v>90</v>
      </c>
      <c r="N85" s="682"/>
      <c r="O85" s="682"/>
      <c r="P85" s="681">
        <f>P87</f>
        <v>150</v>
      </c>
      <c r="Q85" s="766">
        <v>129.83756</v>
      </c>
    </row>
    <row r="86" spans="1:17" ht="15.75" thickBot="1">
      <c r="A86" s="658"/>
      <c r="B86" s="659"/>
      <c r="C86" s="660"/>
      <c r="D86" s="52" t="s">
        <v>343</v>
      </c>
      <c r="E86" s="53"/>
      <c r="F86" s="53"/>
      <c r="G86" s="53"/>
      <c r="H86" s="53"/>
      <c r="I86" s="53"/>
      <c r="J86" s="54"/>
      <c r="K86" s="781"/>
      <c r="L86" s="782"/>
      <c r="M86" s="682"/>
      <c r="N86" s="682"/>
      <c r="O86" s="682"/>
      <c r="P86" s="681"/>
      <c r="Q86" s="766"/>
    </row>
    <row r="87" spans="1:17" ht="15">
      <c r="A87" s="738" t="s">
        <v>344</v>
      </c>
      <c r="B87" s="739"/>
      <c r="C87" s="740"/>
      <c r="D87" s="28"/>
      <c r="E87" s="23"/>
      <c r="F87" s="23"/>
      <c r="G87" s="23"/>
      <c r="H87" s="23"/>
      <c r="I87" s="23"/>
      <c r="J87" s="29"/>
      <c r="K87" s="744">
        <v>91</v>
      </c>
      <c r="L87" s="745"/>
      <c r="M87" s="682">
        <v>90</v>
      </c>
      <c r="N87" s="682">
        <v>30</v>
      </c>
      <c r="O87" s="682">
        <v>30</v>
      </c>
      <c r="P87" s="681">
        <f>M87+N87+O87</f>
        <v>150</v>
      </c>
      <c r="Q87" s="766">
        <v>117.42056</v>
      </c>
    </row>
    <row r="88" spans="1:17" ht="15.75" thickBot="1">
      <c r="A88" s="741"/>
      <c r="B88" s="742"/>
      <c r="C88" s="743"/>
      <c r="D88" s="55" t="s">
        <v>287</v>
      </c>
      <c r="E88" s="53"/>
      <c r="F88" s="53"/>
      <c r="G88" s="53"/>
      <c r="H88" s="53"/>
      <c r="I88" s="53"/>
      <c r="J88" s="54"/>
      <c r="K88" s="752"/>
      <c r="L88" s="753"/>
      <c r="M88" s="682"/>
      <c r="N88" s="682"/>
      <c r="O88" s="682"/>
      <c r="P88" s="681"/>
      <c r="Q88" s="766"/>
    </row>
    <row r="89" spans="1:17" ht="15">
      <c r="A89" s="668" t="s">
        <v>345</v>
      </c>
      <c r="B89" s="669"/>
      <c r="C89" s="670"/>
      <c r="D89" s="28"/>
      <c r="E89" s="23"/>
      <c r="F89" s="23"/>
      <c r="G89" s="23"/>
      <c r="H89" s="23"/>
      <c r="I89" s="23"/>
      <c r="J89" s="29"/>
      <c r="K89" s="649">
        <f>K92+K95+K96+L97+K98+K93+L94</f>
        <v>26227.166000000005</v>
      </c>
      <c r="L89" s="650"/>
      <c r="M89" s="682">
        <v>8484.062</v>
      </c>
      <c r="N89" s="682"/>
      <c r="O89" s="682"/>
      <c r="P89" s="681">
        <f>P92+P95+P96+P97+P98</f>
        <v>8524.062</v>
      </c>
      <c r="Q89" s="766">
        <v>3580.94595</v>
      </c>
    </row>
    <row r="90" spans="1:17" ht="15">
      <c r="A90" s="773"/>
      <c r="B90" s="774"/>
      <c r="C90" s="775"/>
      <c r="D90" s="51" t="s">
        <v>346</v>
      </c>
      <c r="E90" s="40"/>
      <c r="F90" s="40"/>
      <c r="G90" s="40"/>
      <c r="H90" s="40"/>
      <c r="I90" s="40"/>
      <c r="J90" s="41"/>
      <c r="K90" s="779"/>
      <c r="L90" s="780"/>
      <c r="M90" s="682"/>
      <c r="N90" s="682"/>
      <c r="O90" s="682"/>
      <c r="P90" s="681"/>
      <c r="Q90" s="766"/>
    </row>
    <row r="91" spans="1:17" ht="0.75" customHeight="1" thickBot="1">
      <c r="A91" s="24"/>
      <c r="B91" s="25"/>
      <c r="C91" s="26"/>
      <c r="D91" s="24"/>
      <c r="E91" s="25"/>
      <c r="F91" s="25"/>
      <c r="G91" s="25"/>
      <c r="H91" s="25"/>
      <c r="I91" s="25"/>
      <c r="J91" s="26"/>
      <c r="K91" s="651"/>
      <c r="L91" s="652"/>
      <c r="M91" s="100"/>
      <c r="N91" s="100"/>
      <c r="O91" s="100"/>
      <c r="P91" s="101"/>
      <c r="Q91" s="102"/>
    </row>
    <row r="92" spans="1:17" ht="34.5" customHeight="1" thickBot="1">
      <c r="A92" s="731" t="s">
        <v>288</v>
      </c>
      <c r="B92" s="732"/>
      <c r="C92" s="733"/>
      <c r="D92" s="734" t="s">
        <v>289</v>
      </c>
      <c r="E92" s="735"/>
      <c r="F92" s="735"/>
      <c r="G92" s="735"/>
      <c r="H92" s="735"/>
      <c r="I92" s="735"/>
      <c r="J92" s="736"/>
      <c r="K92" s="729">
        <v>16774.2</v>
      </c>
      <c r="L92" s="730"/>
      <c r="M92" s="100">
        <v>6410.5</v>
      </c>
      <c r="N92" s="100"/>
      <c r="O92" s="100"/>
      <c r="P92" s="101">
        <f>M92</f>
        <v>6410.5</v>
      </c>
      <c r="Q92" s="102">
        <v>1538.52</v>
      </c>
    </row>
    <row r="93" spans="1:17" ht="34.5" customHeight="1" thickBot="1">
      <c r="A93" s="731" t="s">
        <v>347</v>
      </c>
      <c r="B93" s="732"/>
      <c r="C93" s="733"/>
      <c r="D93" s="734" t="s">
        <v>348</v>
      </c>
      <c r="E93" s="735"/>
      <c r="F93" s="735"/>
      <c r="G93" s="735"/>
      <c r="H93" s="735"/>
      <c r="I93" s="735"/>
      <c r="J93" s="736"/>
      <c r="K93" s="727">
        <v>8007.1</v>
      </c>
      <c r="L93" s="728"/>
      <c r="M93" s="100"/>
      <c r="N93" s="100"/>
      <c r="O93" s="100"/>
      <c r="P93" s="101"/>
      <c r="Q93" s="102"/>
    </row>
    <row r="94" spans="1:17" ht="36.75" customHeight="1" hidden="1" thickBot="1">
      <c r="A94" s="731" t="s">
        <v>101</v>
      </c>
      <c r="B94" s="732"/>
      <c r="C94" s="733"/>
      <c r="D94" s="734" t="s">
        <v>102</v>
      </c>
      <c r="E94" s="735"/>
      <c r="F94" s="735"/>
      <c r="G94" s="735"/>
      <c r="H94" s="735"/>
      <c r="I94" s="735"/>
      <c r="J94" s="736"/>
      <c r="K94" s="115"/>
      <c r="L94" s="116"/>
      <c r="M94" s="100">
        <v>485.562</v>
      </c>
      <c r="N94" s="100"/>
      <c r="O94" s="100"/>
      <c r="P94" s="101">
        <v>485.562</v>
      </c>
      <c r="Q94" s="102">
        <v>485.562</v>
      </c>
    </row>
    <row r="95" spans="1:21" ht="36.75" customHeight="1" thickBot="1">
      <c r="A95" s="731" t="s">
        <v>349</v>
      </c>
      <c r="B95" s="732"/>
      <c r="C95" s="733"/>
      <c r="D95" s="734" t="s">
        <v>350</v>
      </c>
      <c r="E95" s="735"/>
      <c r="F95" s="735"/>
      <c r="G95" s="735"/>
      <c r="H95" s="735"/>
      <c r="I95" s="735"/>
      <c r="J95" s="736"/>
      <c r="K95" s="661">
        <f>617-11.117+11.117-17.834</f>
        <v>599.166</v>
      </c>
      <c r="L95" s="662"/>
      <c r="M95" s="100">
        <v>485.562</v>
      </c>
      <c r="N95" s="100"/>
      <c r="O95" s="100"/>
      <c r="P95" s="101">
        <v>485.562</v>
      </c>
      <c r="Q95" s="102">
        <v>485.562</v>
      </c>
      <c r="U95" s="585"/>
    </row>
    <row r="96" spans="1:23" ht="36.75" customHeight="1" thickBot="1">
      <c r="A96" s="731" t="s">
        <v>290</v>
      </c>
      <c r="B96" s="732"/>
      <c r="C96" s="733"/>
      <c r="D96" s="734" t="s">
        <v>292</v>
      </c>
      <c r="E96" s="735"/>
      <c r="F96" s="735"/>
      <c r="G96" s="735"/>
      <c r="H96" s="735"/>
      <c r="I96" s="735"/>
      <c r="J96" s="736"/>
      <c r="K96" s="661">
        <f>546.7+0.014</f>
        <v>546.714</v>
      </c>
      <c r="L96" s="662"/>
      <c r="M96" s="100">
        <v>10</v>
      </c>
      <c r="N96" s="100"/>
      <c r="O96" s="100"/>
      <c r="P96" s="101">
        <v>10</v>
      </c>
      <c r="Q96" s="102">
        <v>10</v>
      </c>
      <c r="U96" s="585"/>
      <c r="W96" s="585"/>
    </row>
    <row r="97" spans="1:17" ht="50.25" customHeight="1" hidden="1" thickBot="1">
      <c r="A97" s="731" t="s">
        <v>293</v>
      </c>
      <c r="B97" s="732"/>
      <c r="C97" s="733"/>
      <c r="D97" s="734" t="s">
        <v>294</v>
      </c>
      <c r="E97" s="735"/>
      <c r="F97" s="735"/>
      <c r="G97" s="735"/>
      <c r="H97" s="735"/>
      <c r="I97" s="735"/>
      <c r="J97" s="736"/>
      <c r="K97" s="161"/>
      <c r="L97" s="162"/>
      <c r="M97" s="100">
        <v>613</v>
      </c>
      <c r="N97" s="100"/>
      <c r="O97" s="100"/>
      <c r="P97" s="101">
        <v>613</v>
      </c>
      <c r="Q97" s="102">
        <v>613</v>
      </c>
    </row>
    <row r="98" spans="1:17" ht="34.5" customHeight="1" thickBot="1">
      <c r="A98" s="731" t="s">
        <v>351</v>
      </c>
      <c r="B98" s="732"/>
      <c r="C98" s="733"/>
      <c r="D98" s="770" t="s">
        <v>352</v>
      </c>
      <c r="E98" s="771"/>
      <c r="F98" s="771"/>
      <c r="G98" s="771"/>
      <c r="H98" s="771"/>
      <c r="I98" s="771"/>
      <c r="J98" s="772"/>
      <c r="K98" s="647">
        <f>300+11.117-11.117-0.014</f>
        <v>299.986</v>
      </c>
      <c r="L98" s="701"/>
      <c r="M98" s="100">
        <v>965</v>
      </c>
      <c r="N98" s="100">
        <v>20</v>
      </c>
      <c r="O98" s="100">
        <v>20</v>
      </c>
      <c r="P98" s="101">
        <f>M98+N98+O98</f>
        <v>1005</v>
      </c>
      <c r="Q98" s="102">
        <v>1222.22</v>
      </c>
    </row>
    <row r="99" spans="1:17" ht="12.75" customHeight="1">
      <c r="A99" s="668" t="s">
        <v>353</v>
      </c>
      <c r="B99" s="669"/>
      <c r="C99" s="670"/>
      <c r="D99" s="32"/>
      <c r="E99" s="33"/>
      <c r="F99" s="33"/>
      <c r="G99" s="33"/>
      <c r="H99" s="33"/>
      <c r="I99" s="33"/>
      <c r="J99" s="34"/>
      <c r="K99" s="649">
        <f>K27+K89</f>
        <v>65989.066</v>
      </c>
      <c r="L99" s="650"/>
      <c r="M99" s="682">
        <v>25719.42</v>
      </c>
      <c r="N99" s="682"/>
      <c r="O99" s="682"/>
      <c r="P99" s="751">
        <f>P27+P89</f>
        <v>33106.456</v>
      </c>
      <c r="Q99" s="682"/>
    </row>
    <row r="100" spans="1:17" ht="16.5" customHeight="1" thickBot="1">
      <c r="A100" s="658"/>
      <c r="B100" s="659"/>
      <c r="C100" s="660"/>
      <c r="D100" s="24"/>
      <c r="E100" s="25"/>
      <c r="F100" s="25"/>
      <c r="G100" s="37"/>
      <c r="H100" s="37"/>
      <c r="I100" s="37"/>
      <c r="J100" s="38"/>
      <c r="K100" s="651"/>
      <c r="L100" s="652"/>
      <c r="M100" s="682"/>
      <c r="N100" s="682"/>
      <c r="O100" s="682"/>
      <c r="P100" s="767"/>
      <c r="Q100" s="682"/>
    </row>
    <row r="101" spans="11:16" ht="15">
      <c r="K101" s="114"/>
      <c r="L101" s="114"/>
      <c r="N101" s="93">
        <f>SUM(N27:N100)</f>
        <v>3693.518</v>
      </c>
      <c r="O101" s="93">
        <f>SUM(O27:O100)</f>
        <v>3693.518</v>
      </c>
      <c r="P101" s="94">
        <f>M99+N101+O101</f>
        <v>33106.456</v>
      </c>
    </row>
  </sheetData>
  <sheetProtection/>
  <mergeCells count="205">
    <mergeCell ref="K44:L44"/>
    <mergeCell ref="N40:N41"/>
    <mergeCell ref="K43:L43"/>
    <mergeCell ref="Q63:Q66"/>
    <mergeCell ref="P63:P66"/>
    <mergeCell ref="O63:O66"/>
    <mergeCell ref="N63:N66"/>
    <mergeCell ref="Q55:Q58"/>
    <mergeCell ref="Q59:Q62"/>
    <mergeCell ref="N55:N58"/>
    <mergeCell ref="P36:P37"/>
    <mergeCell ref="Q36:Q37"/>
    <mergeCell ref="M36:M37"/>
    <mergeCell ref="N36:N37"/>
    <mergeCell ref="O36:O37"/>
    <mergeCell ref="A36:C37"/>
    <mergeCell ref="A39:C39"/>
    <mergeCell ref="K39:L39"/>
    <mergeCell ref="K36:L37"/>
    <mergeCell ref="D36:J37"/>
    <mergeCell ref="D39:J39"/>
    <mergeCell ref="A20:L20"/>
    <mergeCell ref="K26:L26"/>
    <mergeCell ref="A24:C24"/>
    <mergeCell ref="A25:C25"/>
    <mergeCell ref="D24:J25"/>
    <mergeCell ref="K24:L25"/>
    <mergeCell ref="A22:L22"/>
    <mergeCell ref="K23:L23"/>
    <mergeCell ref="N76:N80"/>
    <mergeCell ref="N81:N83"/>
    <mergeCell ref="P76:P80"/>
    <mergeCell ref="P81:P83"/>
    <mergeCell ref="O76:O80"/>
    <mergeCell ref="O81:O83"/>
    <mergeCell ref="N85:N86"/>
    <mergeCell ref="N87:N88"/>
    <mergeCell ref="P85:P86"/>
    <mergeCell ref="P87:P88"/>
    <mergeCell ref="O85:O86"/>
    <mergeCell ref="O87:O88"/>
    <mergeCell ref="A59:C62"/>
    <mergeCell ref="A55:C58"/>
    <mergeCell ref="A73:C74"/>
    <mergeCell ref="K73:L74"/>
    <mergeCell ref="K72:L72"/>
    <mergeCell ref="A67:C68"/>
    <mergeCell ref="A72:C72"/>
    <mergeCell ref="K63:L66"/>
    <mergeCell ref="A52:C54"/>
    <mergeCell ref="K52:L54"/>
    <mergeCell ref="M85:M86"/>
    <mergeCell ref="K67:L68"/>
    <mergeCell ref="A63:C66"/>
    <mergeCell ref="M73:M74"/>
    <mergeCell ref="M59:M62"/>
    <mergeCell ref="K69:L71"/>
    <mergeCell ref="A69:C71"/>
    <mergeCell ref="A75:C75"/>
    <mergeCell ref="M99:M100"/>
    <mergeCell ref="M89:M90"/>
    <mergeCell ref="M69:M71"/>
    <mergeCell ref="M76:M80"/>
    <mergeCell ref="M81:M83"/>
    <mergeCell ref="A98:C98"/>
    <mergeCell ref="M67:M68"/>
    <mergeCell ref="D98:J98"/>
    <mergeCell ref="M87:M88"/>
    <mergeCell ref="A89:C90"/>
    <mergeCell ref="K81:L84"/>
    <mergeCell ref="A81:C83"/>
    <mergeCell ref="A76:C80"/>
    <mergeCell ref="K89:L91"/>
    <mergeCell ref="K85:L86"/>
    <mergeCell ref="Q99:Q100"/>
    <mergeCell ref="Q69:Q71"/>
    <mergeCell ref="Q73:Q74"/>
    <mergeCell ref="Q89:Q90"/>
    <mergeCell ref="Q87:Q88"/>
    <mergeCell ref="Q85:Q86"/>
    <mergeCell ref="Q76:Q80"/>
    <mergeCell ref="Q81:Q83"/>
    <mergeCell ref="N89:N90"/>
    <mergeCell ref="N99:N100"/>
    <mergeCell ref="P89:P90"/>
    <mergeCell ref="P99:P100"/>
    <mergeCell ref="O89:O90"/>
    <mergeCell ref="O99:O100"/>
    <mergeCell ref="Q67:Q68"/>
    <mergeCell ref="N67:N68"/>
    <mergeCell ref="P67:P68"/>
    <mergeCell ref="O67:O68"/>
    <mergeCell ref="N59:N62"/>
    <mergeCell ref="P55:P58"/>
    <mergeCell ref="P59:P62"/>
    <mergeCell ref="O55:O58"/>
    <mergeCell ref="Q48:Q51"/>
    <mergeCell ref="M52:M54"/>
    <mergeCell ref="Q52:Q54"/>
    <mergeCell ref="N48:N51"/>
    <mergeCell ref="N52:N54"/>
    <mergeCell ref="P48:P51"/>
    <mergeCell ref="P52:P54"/>
    <mergeCell ref="O48:O51"/>
    <mergeCell ref="Q40:Q41"/>
    <mergeCell ref="M46:M47"/>
    <mergeCell ref="Q46:Q47"/>
    <mergeCell ref="P40:P41"/>
    <mergeCell ref="P46:P47"/>
    <mergeCell ref="O40:O41"/>
    <mergeCell ref="O46:O47"/>
    <mergeCell ref="Q29:Q30"/>
    <mergeCell ref="M31:M32"/>
    <mergeCell ref="Q31:Q32"/>
    <mergeCell ref="P29:P30"/>
    <mergeCell ref="P31:P32"/>
    <mergeCell ref="O29:O30"/>
    <mergeCell ref="O31:O32"/>
    <mergeCell ref="M29:M30"/>
    <mergeCell ref="N29:N30"/>
    <mergeCell ref="N31:N32"/>
    <mergeCell ref="A31:C32"/>
    <mergeCell ref="N46:N47"/>
    <mergeCell ref="M40:M41"/>
    <mergeCell ref="O27:O28"/>
    <mergeCell ref="A45:C45"/>
    <mergeCell ref="A44:C44"/>
    <mergeCell ref="A46:C47"/>
    <mergeCell ref="D40:J41"/>
    <mergeCell ref="D46:J47"/>
    <mergeCell ref="K27:L28"/>
    <mergeCell ref="K87:L88"/>
    <mergeCell ref="K75:L75"/>
    <mergeCell ref="M48:M51"/>
    <mergeCell ref="M55:M58"/>
    <mergeCell ref="K76:L80"/>
    <mergeCell ref="K59:L62"/>
    <mergeCell ref="M63:M66"/>
    <mergeCell ref="N69:N71"/>
    <mergeCell ref="N73:N74"/>
    <mergeCell ref="K55:L58"/>
    <mergeCell ref="P24:P25"/>
    <mergeCell ref="P27:P28"/>
    <mergeCell ref="N24:N25"/>
    <mergeCell ref="O52:O54"/>
    <mergeCell ref="O59:O62"/>
    <mergeCell ref="P69:P71"/>
    <mergeCell ref="P73:P74"/>
    <mergeCell ref="O69:O71"/>
    <mergeCell ref="O73:O74"/>
    <mergeCell ref="A97:C97"/>
    <mergeCell ref="D97:J97"/>
    <mergeCell ref="A85:C86"/>
    <mergeCell ref="A87:C88"/>
    <mergeCell ref="D94:J94"/>
    <mergeCell ref="A92:C92"/>
    <mergeCell ref="A96:C96"/>
    <mergeCell ref="D96:J96"/>
    <mergeCell ref="A94:C94"/>
    <mergeCell ref="D92:J92"/>
    <mergeCell ref="A95:C95"/>
    <mergeCell ref="D95:J95"/>
    <mergeCell ref="K93:L93"/>
    <mergeCell ref="K92:L92"/>
    <mergeCell ref="A93:C93"/>
    <mergeCell ref="D93:J93"/>
    <mergeCell ref="A48:C51"/>
    <mergeCell ref="K45:L45"/>
    <mergeCell ref="A27:C28"/>
    <mergeCell ref="A21:L21"/>
    <mergeCell ref="K31:L32"/>
    <mergeCell ref="K29:L30"/>
    <mergeCell ref="D27:J28"/>
    <mergeCell ref="K46:L47"/>
    <mergeCell ref="K48:L51"/>
    <mergeCell ref="A43:C43"/>
    <mergeCell ref="A99:C100"/>
    <mergeCell ref="K95:L95"/>
    <mergeCell ref="K96:L96"/>
    <mergeCell ref="A35:C35"/>
    <mergeCell ref="K35:L35"/>
    <mergeCell ref="D35:J35"/>
    <mergeCell ref="A40:C41"/>
    <mergeCell ref="K40:L41"/>
    <mergeCell ref="K99:L100"/>
    <mergeCell ref="K98:L98"/>
    <mergeCell ref="A33:C34"/>
    <mergeCell ref="D33:J34"/>
    <mergeCell ref="K33:L34"/>
    <mergeCell ref="M33:M34"/>
    <mergeCell ref="J11:L11"/>
    <mergeCell ref="K7:L7"/>
    <mergeCell ref="J8:L8"/>
    <mergeCell ref="J9:L9"/>
    <mergeCell ref="I10:L10"/>
    <mergeCell ref="Q33:Q34"/>
    <mergeCell ref="P33:P34"/>
    <mergeCell ref="N27:N28"/>
    <mergeCell ref="M24:M25"/>
    <mergeCell ref="O24:O25"/>
    <mergeCell ref="N33:N34"/>
    <mergeCell ref="O33:O34"/>
    <mergeCell ref="Q24:Q25"/>
    <mergeCell ref="M27:M28"/>
    <mergeCell ref="Q27:Q28"/>
  </mergeCells>
  <printOptions horizontalCentered="1"/>
  <pageMargins left="0.95" right="0.26" top="0.26" bottom="0.4724409448818898" header="0.28" footer="0.5511811023622047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94"/>
  <sheetViews>
    <sheetView zoomScaleSheetLayoutView="50" zoomScalePageLayoutView="0" workbookViewId="0" topLeftCell="A373">
      <selection activeCell="Q200" sqref="Q200"/>
    </sheetView>
  </sheetViews>
  <sheetFormatPr defaultColWidth="9.140625" defaultRowHeight="12.75"/>
  <cols>
    <col min="1" max="1" width="8.8515625" style="168" customWidth="1"/>
    <col min="2" max="2" width="60.28125" style="246" customWidth="1"/>
    <col min="3" max="3" width="10.00390625" style="247" hidden="1" customWidth="1"/>
    <col min="4" max="4" width="9.28125" style="248" hidden="1" customWidth="1"/>
    <col min="5" max="5" width="10.421875" style="248" hidden="1" customWidth="1"/>
    <col min="6" max="6" width="11.57421875" style="430" customWidth="1"/>
    <col min="7" max="7" width="10.28125" style="430" customWidth="1"/>
    <col min="8" max="8" width="10.421875" style="430" customWidth="1"/>
    <col min="9" max="9" width="22.140625" style="431" customWidth="1"/>
    <col min="10" max="10" width="14.7109375" style="263" hidden="1" customWidth="1"/>
    <col min="11" max="11" width="15.8515625" style="263" hidden="1" customWidth="1"/>
    <col min="12" max="12" width="18.7109375" style="263" hidden="1" customWidth="1"/>
    <col min="13" max="16384" width="9.140625" style="168" customWidth="1"/>
  </cols>
  <sheetData>
    <row r="1" ht="15">
      <c r="I1" s="604" t="s">
        <v>499</v>
      </c>
    </row>
    <row r="2" ht="15">
      <c r="I2" s="604" t="s">
        <v>62</v>
      </c>
    </row>
    <row r="3" ht="15">
      <c r="I3" s="604" t="s">
        <v>475</v>
      </c>
    </row>
    <row r="4" ht="15">
      <c r="I4" s="604" t="s">
        <v>63</v>
      </c>
    </row>
    <row r="5" ht="15">
      <c r="I5" s="124" t="s">
        <v>65</v>
      </c>
    </row>
    <row r="7" spans="4:17" ht="15">
      <c r="D7" s="691" t="s">
        <v>517</v>
      </c>
      <c r="E7" s="691"/>
      <c r="F7" s="691"/>
      <c r="G7" s="691"/>
      <c r="H7" s="691"/>
      <c r="I7" s="691"/>
      <c r="L7" s="146" t="s">
        <v>518</v>
      </c>
      <c r="M7" s="163"/>
      <c r="N7" s="163"/>
      <c r="O7" s="163"/>
      <c r="P7" s="163"/>
      <c r="Q7" s="163"/>
    </row>
    <row r="8" spans="4:17" ht="15">
      <c r="D8" s="691" t="s">
        <v>95</v>
      </c>
      <c r="E8" s="691"/>
      <c r="F8" s="691"/>
      <c r="G8" s="691"/>
      <c r="H8" s="691"/>
      <c r="I8" s="691"/>
      <c r="L8" s="146" t="s">
        <v>95</v>
      </c>
      <c r="M8" s="167"/>
      <c r="O8" s="163"/>
      <c r="P8" s="163"/>
      <c r="Q8" s="163"/>
    </row>
    <row r="9" spans="4:17" ht="15">
      <c r="D9" s="691" t="s">
        <v>475</v>
      </c>
      <c r="E9" s="691"/>
      <c r="F9" s="691"/>
      <c r="G9" s="691"/>
      <c r="H9" s="691"/>
      <c r="I9" s="691"/>
      <c r="L9" s="146" t="s">
        <v>475</v>
      </c>
      <c r="M9" s="163"/>
      <c r="N9" s="163"/>
      <c r="O9" s="163"/>
      <c r="P9" s="163"/>
      <c r="Q9" s="163"/>
    </row>
    <row r="10" spans="4:17" ht="15">
      <c r="D10" s="691" t="s">
        <v>476</v>
      </c>
      <c r="E10" s="691"/>
      <c r="F10" s="691"/>
      <c r="G10" s="691"/>
      <c r="H10" s="691"/>
      <c r="I10" s="691"/>
      <c r="L10" s="146" t="s">
        <v>476</v>
      </c>
      <c r="M10" s="163"/>
      <c r="N10" s="163"/>
      <c r="O10" s="163"/>
      <c r="P10" s="163"/>
      <c r="Q10" s="163"/>
    </row>
    <row r="11" spans="4:17" ht="15">
      <c r="D11" s="689" t="s">
        <v>399</v>
      </c>
      <c r="E11" s="689"/>
      <c r="F11" s="689"/>
      <c r="G11" s="689"/>
      <c r="H11" s="689"/>
      <c r="I11" s="689"/>
      <c r="L11" s="486" t="s">
        <v>103</v>
      </c>
      <c r="M11" s="166"/>
      <c r="N11" s="139" t="s">
        <v>91</v>
      </c>
      <c r="P11" s="164"/>
      <c r="Q11" s="164"/>
    </row>
    <row r="12" spans="12:17" ht="15">
      <c r="L12" s="248"/>
      <c r="M12" s="166"/>
      <c r="N12" s="123"/>
      <c r="O12" s="123"/>
      <c r="P12" s="123"/>
      <c r="Q12" s="123"/>
    </row>
    <row r="13" spans="5:17" ht="15">
      <c r="E13" s="124"/>
      <c r="F13" s="124"/>
      <c r="G13" s="124"/>
      <c r="H13" s="124"/>
      <c r="I13" s="432" t="s">
        <v>479</v>
      </c>
      <c r="L13" s="248"/>
      <c r="M13" s="166"/>
      <c r="N13" s="123"/>
      <c r="O13" s="123"/>
      <c r="P13" s="123"/>
      <c r="Q13" s="123"/>
    </row>
    <row r="14" spans="5:16" ht="15">
      <c r="E14" s="124"/>
      <c r="F14" s="124"/>
      <c r="G14" s="124"/>
      <c r="H14" s="124"/>
      <c r="I14" s="433"/>
      <c r="L14" s="248"/>
      <c r="M14" s="166"/>
      <c r="O14" s="123"/>
      <c r="P14" s="123"/>
    </row>
    <row r="15" spans="5:17" ht="15">
      <c r="E15" s="124"/>
      <c r="F15" s="124"/>
      <c r="G15" s="124"/>
      <c r="H15" s="124"/>
      <c r="I15" s="432" t="s">
        <v>92</v>
      </c>
      <c r="L15" s="248"/>
      <c r="M15" s="166"/>
      <c r="N15" s="123"/>
      <c r="O15" s="123"/>
      <c r="P15" s="123"/>
      <c r="Q15" s="123"/>
    </row>
    <row r="16" spans="2:16" ht="15">
      <c r="B16" s="388"/>
      <c r="C16" s="389"/>
      <c r="D16" s="390"/>
      <c r="E16" s="390"/>
      <c r="F16" s="434"/>
      <c r="G16" s="434"/>
      <c r="H16" s="434"/>
      <c r="I16" s="435">
        <v>69983.1</v>
      </c>
      <c r="J16" s="392" t="s">
        <v>414</v>
      </c>
      <c r="K16" s="393">
        <v>72195.9</v>
      </c>
      <c r="L16" s="394">
        <v>73707.5</v>
      </c>
      <c r="M16" s="166"/>
      <c r="N16" s="123"/>
      <c r="O16" s="123"/>
      <c r="P16" s="123"/>
    </row>
    <row r="17" spans="2:12" ht="12.75">
      <c r="B17" s="388"/>
      <c r="C17" s="389"/>
      <c r="D17" s="390"/>
      <c r="E17" s="390"/>
      <c r="F17" s="434"/>
      <c r="G17" s="436" t="s">
        <v>416</v>
      </c>
      <c r="H17" s="434"/>
      <c r="I17" s="437">
        <f>I16-I26</f>
        <v>0</v>
      </c>
      <c r="J17" s="392" t="s">
        <v>415</v>
      </c>
      <c r="K17" s="393">
        <v>1804.9</v>
      </c>
      <c r="L17" s="397">
        <v>3685.4</v>
      </c>
    </row>
    <row r="18" spans="2:12" ht="15">
      <c r="B18" s="870"/>
      <c r="C18" s="870"/>
      <c r="D18" s="870"/>
      <c r="E18" s="870"/>
      <c r="F18" s="870"/>
      <c r="G18" s="870"/>
      <c r="H18" s="870"/>
      <c r="I18" s="870"/>
      <c r="J18" s="398" t="s">
        <v>416</v>
      </c>
      <c r="K18" s="401">
        <f>K16-K17-K26</f>
        <v>-0.00018000000272877514</v>
      </c>
      <c r="L18" s="402">
        <f>L16-L17-L26</f>
        <v>0.0004174000059720129</v>
      </c>
    </row>
    <row r="19" spans="1:12" ht="15" customHeight="1">
      <c r="A19" s="504"/>
      <c r="B19" s="513" t="s">
        <v>506</v>
      </c>
      <c r="C19" s="513"/>
      <c r="D19" s="513"/>
      <c r="E19" s="513"/>
      <c r="F19" s="513"/>
      <c r="G19" s="579"/>
      <c r="H19" s="513"/>
      <c r="I19" s="513"/>
      <c r="J19" s="513"/>
      <c r="K19" s="513"/>
      <c r="L19" s="513"/>
    </row>
    <row r="20" spans="1:12" ht="17.25" customHeight="1">
      <c r="A20" s="890" t="s">
        <v>505</v>
      </c>
      <c r="B20" s="890"/>
      <c r="C20" s="890"/>
      <c r="D20" s="890"/>
      <c r="E20" s="890"/>
      <c r="F20" s="890"/>
      <c r="G20" s="890"/>
      <c r="H20" s="890"/>
      <c r="I20" s="890"/>
      <c r="J20" s="169"/>
      <c r="K20" s="168"/>
      <c r="L20" s="168"/>
    </row>
    <row r="21" spans="1:12" ht="15" customHeight="1">
      <c r="A21" s="890" t="s">
        <v>30</v>
      </c>
      <c r="B21" s="890"/>
      <c r="C21" s="890"/>
      <c r="D21" s="890"/>
      <c r="E21" s="890"/>
      <c r="F21" s="890"/>
      <c r="G21" s="890"/>
      <c r="H21" s="890"/>
      <c r="I21" s="890"/>
      <c r="J21" s="169"/>
      <c r="K21" s="168"/>
      <c r="L21" s="168"/>
    </row>
    <row r="22" spans="1:12" ht="18.75" customHeight="1">
      <c r="A22" s="890" t="s">
        <v>2</v>
      </c>
      <c r="B22" s="890"/>
      <c r="C22" s="890"/>
      <c r="D22" s="890"/>
      <c r="E22" s="890"/>
      <c r="F22" s="890"/>
      <c r="G22" s="890"/>
      <c r="H22" s="890"/>
      <c r="I22" s="890"/>
      <c r="J22" s="169"/>
      <c r="K22" s="168"/>
      <c r="L22" s="168"/>
    </row>
    <row r="23" spans="1:12" ht="15.75" customHeight="1">
      <c r="A23" s="890" t="s">
        <v>3</v>
      </c>
      <c r="B23" s="890"/>
      <c r="C23" s="890"/>
      <c r="D23" s="890"/>
      <c r="E23" s="890"/>
      <c r="F23" s="890"/>
      <c r="G23" s="890"/>
      <c r="H23" s="890"/>
      <c r="I23" s="890"/>
      <c r="J23" s="169"/>
      <c r="K23" s="168"/>
      <c r="L23" s="168"/>
    </row>
    <row r="24" spans="2:12" ht="15">
      <c r="B24" s="171"/>
      <c r="C24" s="172"/>
      <c r="D24" s="173"/>
      <c r="E24" s="173"/>
      <c r="F24" s="438"/>
      <c r="G24" s="438"/>
      <c r="H24" s="438"/>
      <c r="I24" s="439" t="s">
        <v>110</v>
      </c>
      <c r="J24" s="264"/>
      <c r="K24" s="264"/>
      <c r="L24" s="264"/>
    </row>
    <row r="25" spans="2:12" ht="66" hidden="1">
      <c r="B25" s="175" t="s">
        <v>452</v>
      </c>
      <c r="C25" s="176" t="s">
        <v>111</v>
      </c>
      <c r="D25" s="176" t="s">
        <v>112</v>
      </c>
      <c r="E25" s="176" t="s">
        <v>360</v>
      </c>
      <c r="F25" s="440" t="s">
        <v>113</v>
      </c>
      <c r="G25" s="440" t="s">
        <v>114</v>
      </c>
      <c r="H25" s="440" t="s">
        <v>510</v>
      </c>
      <c r="I25" s="441" t="s">
        <v>115</v>
      </c>
      <c r="J25" s="265"/>
      <c r="K25" s="280" t="s">
        <v>614</v>
      </c>
      <c r="L25" s="280" t="s">
        <v>615</v>
      </c>
    </row>
    <row r="26" spans="2:12" s="180" customFormat="1" ht="15" hidden="1">
      <c r="B26" s="178" t="s">
        <v>116</v>
      </c>
      <c r="C26" s="179" t="s">
        <v>460</v>
      </c>
      <c r="D26" s="179" t="s">
        <v>460</v>
      </c>
      <c r="E26" s="179" t="s">
        <v>460</v>
      </c>
      <c r="F26" s="442" t="s">
        <v>460</v>
      </c>
      <c r="G26" s="442" t="s">
        <v>460</v>
      </c>
      <c r="H26" s="442" t="s">
        <v>460</v>
      </c>
      <c r="I26" s="443">
        <f>I27+I70+I75+I89+I111+I150+I158+I172+I179</f>
        <v>69983.1</v>
      </c>
      <c r="J26" s="266"/>
      <c r="K26" s="320">
        <f>K27+K70+K75+K89+K111+K150+K158+K172+K179</f>
        <v>70391.00018</v>
      </c>
      <c r="L26" s="320">
        <f>L27+L70+L75+L89+L111+L150+L158+L172+L179</f>
        <v>70022.0995826</v>
      </c>
    </row>
    <row r="27" spans="2:12" s="180" customFormat="1" ht="13.5" hidden="1">
      <c r="B27" s="182" t="s">
        <v>297</v>
      </c>
      <c r="C27" s="220" t="s">
        <v>478</v>
      </c>
      <c r="D27" s="183" t="s">
        <v>471</v>
      </c>
      <c r="E27" s="183"/>
      <c r="F27" s="345"/>
      <c r="G27" s="345"/>
      <c r="H27" s="345"/>
      <c r="I27" s="346">
        <f>I31+I36+I54+I61+I66</f>
        <v>16206.808</v>
      </c>
      <c r="J27" s="267"/>
      <c r="K27" s="319">
        <f>K31+K36+K54+K61+K66</f>
        <v>16980.08218</v>
      </c>
      <c r="L27" s="319">
        <f>L31+L36+L54+L61+L66</f>
        <v>17936.364582600003</v>
      </c>
    </row>
    <row r="28" spans="2:12" s="180" customFormat="1" ht="26.25" hidden="1">
      <c r="B28" s="185" t="s">
        <v>117</v>
      </c>
      <c r="C28" s="186"/>
      <c r="D28" s="187" t="s">
        <v>471</v>
      </c>
      <c r="E28" s="187" t="s">
        <v>118</v>
      </c>
      <c r="F28" s="188"/>
      <c r="G28" s="444"/>
      <c r="H28" s="187" t="s">
        <v>118</v>
      </c>
      <c r="I28" s="445"/>
      <c r="J28" s="268"/>
      <c r="K28" s="268"/>
      <c r="L28" s="268"/>
    </row>
    <row r="29" spans="2:12" s="180" customFormat="1" ht="39" hidden="1">
      <c r="B29" s="185" t="s">
        <v>119</v>
      </c>
      <c r="C29" s="186"/>
      <c r="D29" s="189" t="s">
        <v>471</v>
      </c>
      <c r="E29" s="189" t="s">
        <v>118</v>
      </c>
      <c r="F29" s="188">
        <v>9100000</v>
      </c>
      <c r="G29" s="444"/>
      <c r="H29" s="187" t="s">
        <v>118</v>
      </c>
      <c r="I29" s="445"/>
      <c r="J29" s="268"/>
      <c r="K29" s="268"/>
      <c r="L29" s="268"/>
    </row>
    <row r="30" spans="2:12" s="180" customFormat="1" ht="25.5" customHeight="1" hidden="1">
      <c r="B30" s="191" t="s">
        <v>120</v>
      </c>
      <c r="C30" s="186"/>
      <c r="D30" s="192" t="s">
        <v>471</v>
      </c>
      <c r="E30" s="192" t="s">
        <v>118</v>
      </c>
      <c r="F30" s="197">
        <v>9100003</v>
      </c>
      <c r="G30" s="444"/>
      <c r="H30" s="196" t="s">
        <v>118</v>
      </c>
      <c r="I30" s="445"/>
      <c r="J30" s="268"/>
      <c r="K30" s="268"/>
      <c r="L30" s="268"/>
    </row>
    <row r="31" spans="2:12" s="180" customFormat="1" ht="39" hidden="1">
      <c r="B31" s="185" t="s">
        <v>72</v>
      </c>
      <c r="C31" s="186"/>
      <c r="D31" s="187" t="s">
        <v>471</v>
      </c>
      <c r="E31" s="187" t="s">
        <v>121</v>
      </c>
      <c r="F31" s="197"/>
      <c r="G31" s="444"/>
      <c r="H31" s="187" t="s">
        <v>121</v>
      </c>
      <c r="I31" s="446">
        <f>I32</f>
        <v>2155.786</v>
      </c>
      <c r="J31" s="268"/>
      <c r="K31" s="317">
        <f>K32</f>
        <v>2285.1331600000003</v>
      </c>
      <c r="L31" s="317">
        <f>L32</f>
        <v>2445.0924812000003</v>
      </c>
    </row>
    <row r="32" spans="2:12" s="180" customFormat="1" ht="39" hidden="1">
      <c r="B32" s="194" t="s">
        <v>119</v>
      </c>
      <c r="C32" s="186"/>
      <c r="D32" s="189" t="s">
        <v>471</v>
      </c>
      <c r="E32" s="187" t="s">
        <v>121</v>
      </c>
      <c r="F32" s="188">
        <v>9100000</v>
      </c>
      <c r="G32" s="444"/>
      <c r="H32" s="187" t="s">
        <v>121</v>
      </c>
      <c r="I32" s="446">
        <f>I33</f>
        <v>2155.786</v>
      </c>
      <c r="J32" s="317"/>
      <c r="K32" s="317">
        <f>K33</f>
        <v>2285.1331600000003</v>
      </c>
      <c r="L32" s="317">
        <f>L33</f>
        <v>2445.0924812000003</v>
      </c>
    </row>
    <row r="33" spans="2:12" s="180" customFormat="1" ht="21.75" customHeight="1" hidden="1">
      <c r="B33" s="195" t="s">
        <v>122</v>
      </c>
      <c r="C33" s="186"/>
      <c r="D33" s="192" t="s">
        <v>471</v>
      </c>
      <c r="E33" s="196" t="s">
        <v>121</v>
      </c>
      <c r="F33" s="188">
        <v>9100004</v>
      </c>
      <c r="G33" s="444"/>
      <c r="H33" s="196" t="s">
        <v>121</v>
      </c>
      <c r="I33" s="446">
        <f>I34+I35</f>
        <v>2155.786</v>
      </c>
      <c r="J33" s="268"/>
      <c r="K33" s="317">
        <f>K34+K35</f>
        <v>2285.1331600000003</v>
      </c>
      <c r="L33" s="317">
        <f>L34+L35</f>
        <v>2445.0924812000003</v>
      </c>
    </row>
    <row r="34" spans="2:12" s="180" customFormat="1" ht="15.75" customHeight="1" hidden="1">
      <c r="B34" s="252" t="s">
        <v>586</v>
      </c>
      <c r="C34" s="186"/>
      <c r="D34" s="192" t="s">
        <v>471</v>
      </c>
      <c r="E34" s="196" t="s">
        <v>121</v>
      </c>
      <c r="F34" s="197">
        <v>9100004</v>
      </c>
      <c r="G34" s="447">
        <v>120</v>
      </c>
      <c r="H34" s="196" t="s">
        <v>121</v>
      </c>
      <c r="I34" s="448">
        <v>1300.211</v>
      </c>
      <c r="J34" s="317"/>
      <c r="K34" s="301">
        <f>I34*106%</f>
        <v>1378.22366</v>
      </c>
      <c r="L34" s="301">
        <f>K34*107%</f>
        <v>1474.6993162</v>
      </c>
    </row>
    <row r="35" spans="2:12" s="180" customFormat="1" ht="18" customHeight="1" hidden="1">
      <c r="B35" s="252" t="s">
        <v>587</v>
      </c>
      <c r="C35" s="186"/>
      <c r="D35" s="192" t="s">
        <v>471</v>
      </c>
      <c r="E35" s="196" t="s">
        <v>121</v>
      </c>
      <c r="F35" s="197">
        <v>9100004</v>
      </c>
      <c r="G35" s="447">
        <v>240</v>
      </c>
      <c r="H35" s="196" t="s">
        <v>121</v>
      </c>
      <c r="I35" s="276">
        <v>855.575</v>
      </c>
      <c r="J35" s="268"/>
      <c r="K35" s="270">
        <f>I35*106%</f>
        <v>906.9095000000001</v>
      </c>
      <c r="L35" s="270">
        <f>K35*107%</f>
        <v>970.3931650000002</v>
      </c>
    </row>
    <row r="36" spans="2:12" ht="39" hidden="1">
      <c r="B36" s="198" t="s">
        <v>123</v>
      </c>
      <c r="C36" s="199" t="s">
        <v>356</v>
      </c>
      <c r="D36" s="200" t="s">
        <v>471</v>
      </c>
      <c r="E36" s="200" t="s">
        <v>124</v>
      </c>
      <c r="F36" s="440" t="s">
        <v>460</v>
      </c>
      <c r="G36" s="440" t="s">
        <v>460</v>
      </c>
      <c r="H36" s="440" t="s">
        <v>124</v>
      </c>
      <c r="I36" s="324">
        <f>I37</f>
        <v>11843.717</v>
      </c>
      <c r="J36" s="269"/>
      <c r="K36" s="313">
        <f>K37</f>
        <v>12487.644020000002</v>
      </c>
      <c r="L36" s="313">
        <f>L37</f>
        <v>13283.967101400003</v>
      </c>
    </row>
    <row r="37" spans="2:12" ht="42.75" customHeight="1" hidden="1">
      <c r="B37" s="198" t="s">
        <v>119</v>
      </c>
      <c r="C37" s="200" t="s">
        <v>356</v>
      </c>
      <c r="D37" s="200" t="s">
        <v>471</v>
      </c>
      <c r="E37" s="200" t="s">
        <v>124</v>
      </c>
      <c r="F37" s="440">
        <v>9100000</v>
      </c>
      <c r="G37" s="440" t="s">
        <v>460</v>
      </c>
      <c r="H37" s="440" t="s">
        <v>124</v>
      </c>
      <c r="I37" s="324">
        <f>I38+I41+I43+I45+I48+I51</f>
        <v>11843.717</v>
      </c>
      <c r="J37" s="269"/>
      <c r="K37" s="313">
        <f>K38+K41+K43+K45+K48+K51</f>
        <v>12487.644020000002</v>
      </c>
      <c r="L37" s="313">
        <f>L38+L41+L43+L45+L48+L51</f>
        <v>13283.967101400003</v>
      </c>
    </row>
    <row r="38" spans="2:12" ht="21" customHeight="1" hidden="1">
      <c r="B38" s="201" t="s">
        <v>122</v>
      </c>
      <c r="C38" s="199" t="s">
        <v>356</v>
      </c>
      <c r="D38" s="199" t="s">
        <v>471</v>
      </c>
      <c r="E38" s="199" t="s">
        <v>124</v>
      </c>
      <c r="F38" s="440">
        <v>9100004</v>
      </c>
      <c r="G38" s="449" t="s">
        <v>460</v>
      </c>
      <c r="H38" s="449" t="s">
        <v>124</v>
      </c>
      <c r="I38" s="450">
        <f>I39+I40</f>
        <v>9577.506</v>
      </c>
      <c r="J38" s="270"/>
      <c r="K38" s="259">
        <f>K39+K40</f>
        <v>10152.15636</v>
      </c>
      <c r="L38" s="259">
        <f>L39+L40</f>
        <v>10862.807305200002</v>
      </c>
    </row>
    <row r="39" spans="2:12" ht="21" customHeight="1" hidden="1">
      <c r="B39" s="252" t="s">
        <v>586</v>
      </c>
      <c r="C39" s="199"/>
      <c r="D39" s="199" t="s">
        <v>471</v>
      </c>
      <c r="E39" s="199" t="s">
        <v>124</v>
      </c>
      <c r="F39" s="449">
        <v>9100004</v>
      </c>
      <c r="G39" s="449">
        <v>120</v>
      </c>
      <c r="H39" s="449" t="s">
        <v>124</v>
      </c>
      <c r="I39" s="325">
        <v>7361.933</v>
      </c>
      <c r="J39" s="301"/>
      <c r="K39" s="301">
        <f>I39*106%</f>
        <v>7803.64898</v>
      </c>
      <c r="L39" s="301">
        <f>K39*107%</f>
        <v>8349.904408600001</v>
      </c>
    </row>
    <row r="40" spans="2:12" ht="21" customHeight="1" hidden="1">
      <c r="B40" s="252" t="s">
        <v>587</v>
      </c>
      <c r="C40" s="199"/>
      <c r="D40" s="199" t="s">
        <v>471</v>
      </c>
      <c r="E40" s="199" t="s">
        <v>124</v>
      </c>
      <c r="F40" s="449">
        <v>9100004</v>
      </c>
      <c r="G40" s="449">
        <v>240</v>
      </c>
      <c r="H40" s="449" t="s">
        <v>124</v>
      </c>
      <c r="I40" s="325">
        <v>2215.573</v>
      </c>
      <c r="J40" s="301"/>
      <c r="K40" s="301">
        <f>I40*106%</f>
        <v>2348.50738</v>
      </c>
      <c r="L40" s="301">
        <f>K40*107%</f>
        <v>2512.9028966</v>
      </c>
    </row>
    <row r="41" spans="2:12" ht="26.25" hidden="1">
      <c r="B41" s="201" t="s">
        <v>125</v>
      </c>
      <c r="C41" s="199" t="s">
        <v>356</v>
      </c>
      <c r="D41" s="199" t="s">
        <v>471</v>
      </c>
      <c r="E41" s="199" t="s">
        <v>124</v>
      </c>
      <c r="F41" s="451" t="s">
        <v>126</v>
      </c>
      <c r="G41" s="452"/>
      <c r="H41" s="449" t="s">
        <v>124</v>
      </c>
      <c r="I41" s="448">
        <f>I42</f>
        <v>1154.611</v>
      </c>
      <c r="J41" s="281"/>
      <c r="K41" s="281">
        <f>K42</f>
        <v>1223.88766</v>
      </c>
      <c r="L41" s="281">
        <f>L42</f>
        <v>1309.5597962000002</v>
      </c>
    </row>
    <row r="42" spans="2:12" ht="12.75" hidden="1">
      <c r="B42" s="252" t="s">
        <v>586</v>
      </c>
      <c r="C42" s="199"/>
      <c r="D42" s="199" t="s">
        <v>471</v>
      </c>
      <c r="E42" s="199" t="s">
        <v>124</v>
      </c>
      <c r="F42" s="452" t="s">
        <v>126</v>
      </c>
      <c r="G42" s="449">
        <v>120</v>
      </c>
      <c r="H42" s="449" t="s">
        <v>124</v>
      </c>
      <c r="I42" s="448">
        <v>1154.611</v>
      </c>
      <c r="J42" s="281"/>
      <c r="K42" s="301">
        <f>I42*106%</f>
        <v>1223.88766</v>
      </c>
      <c r="L42" s="301">
        <f>K42*107%</f>
        <v>1309.5597962000002</v>
      </c>
    </row>
    <row r="43" spans="2:12" ht="26.25" hidden="1">
      <c r="B43" s="223" t="s">
        <v>568</v>
      </c>
      <c r="C43" s="199"/>
      <c r="D43" s="199" t="s">
        <v>471</v>
      </c>
      <c r="E43" s="199" t="s">
        <v>124</v>
      </c>
      <c r="F43" s="451" t="s">
        <v>127</v>
      </c>
      <c r="G43" s="452"/>
      <c r="H43" s="449" t="s">
        <v>124</v>
      </c>
      <c r="I43" s="322">
        <f>I44</f>
        <v>171.8</v>
      </c>
      <c r="J43" s="269"/>
      <c r="K43" s="269">
        <f>K44</f>
        <v>171.8</v>
      </c>
      <c r="L43" s="269">
        <f>L44</f>
        <v>171.8</v>
      </c>
    </row>
    <row r="44" spans="2:12" ht="12.75" hidden="1">
      <c r="B44" s="252" t="s">
        <v>605</v>
      </c>
      <c r="C44" s="199"/>
      <c r="D44" s="199" t="s">
        <v>471</v>
      </c>
      <c r="E44" s="199" t="s">
        <v>124</v>
      </c>
      <c r="F44" s="452" t="s">
        <v>127</v>
      </c>
      <c r="G44" s="452" t="s">
        <v>602</v>
      </c>
      <c r="H44" s="449" t="s">
        <v>124</v>
      </c>
      <c r="I44" s="296">
        <v>171.8</v>
      </c>
      <c r="J44" s="270"/>
      <c r="K44" s="270">
        <v>171.8</v>
      </c>
      <c r="L44" s="270">
        <v>171.8</v>
      </c>
    </row>
    <row r="45" spans="2:12" ht="45.75" customHeight="1" hidden="1">
      <c r="B45" s="203" t="s">
        <v>569</v>
      </c>
      <c r="C45" s="199"/>
      <c r="D45" s="202" t="s">
        <v>471</v>
      </c>
      <c r="E45" s="202" t="s">
        <v>124</v>
      </c>
      <c r="F45" s="451" t="s">
        <v>128</v>
      </c>
      <c r="G45" s="452"/>
      <c r="H45" s="452" t="s">
        <v>124</v>
      </c>
      <c r="I45" s="322">
        <f>I47</f>
        <v>263</v>
      </c>
      <c r="J45" s="269"/>
      <c r="K45" s="269">
        <f>K47</f>
        <v>263</v>
      </c>
      <c r="L45" s="269">
        <f>L47</f>
        <v>263</v>
      </c>
    </row>
    <row r="46" spans="2:12" ht="46.5" customHeight="1" hidden="1">
      <c r="B46" s="249" t="s">
        <v>570</v>
      </c>
      <c r="C46" s="202"/>
      <c r="D46" s="202" t="s">
        <v>471</v>
      </c>
      <c r="E46" s="202" t="s">
        <v>124</v>
      </c>
      <c r="F46" s="452" t="s">
        <v>129</v>
      </c>
      <c r="G46" s="452"/>
      <c r="H46" s="452" t="s">
        <v>124</v>
      </c>
      <c r="I46" s="276"/>
      <c r="J46" s="271"/>
      <c r="K46" s="271"/>
      <c r="L46" s="271"/>
    </row>
    <row r="47" spans="2:12" ht="15" customHeight="1" hidden="1">
      <c r="B47" s="252" t="s">
        <v>86</v>
      </c>
      <c r="C47" s="202"/>
      <c r="D47" s="202" t="s">
        <v>471</v>
      </c>
      <c r="E47" s="202" t="s">
        <v>124</v>
      </c>
      <c r="F47" s="452" t="s">
        <v>128</v>
      </c>
      <c r="G47" s="452" t="s">
        <v>601</v>
      </c>
      <c r="H47" s="452" t="s">
        <v>124</v>
      </c>
      <c r="I47" s="276">
        <v>263</v>
      </c>
      <c r="J47" s="271"/>
      <c r="K47" s="271">
        <v>263</v>
      </c>
      <c r="L47" s="271">
        <v>263</v>
      </c>
    </row>
    <row r="48" spans="2:12" ht="67.5" customHeight="1" hidden="1">
      <c r="B48" s="204" t="s">
        <v>571</v>
      </c>
      <c r="C48" s="202"/>
      <c r="D48" s="202" t="s">
        <v>471</v>
      </c>
      <c r="E48" s="202" t="s">
        <v>124</v>
      </c>
      <c r="F48" s="451" t="s">
        <v>130</v>
      </c>
      <c r="G48" s="452"/>
      <c r="H48" s="452" t="s">
        <v>124</v>
      </c>
      <c r="I48" s="445">
        <f>I49</f>
        <v>130.1</v>
      </c>
      <c r="J48" s="268"/>
      <c r="K48" s="268">
        <f>K49</f>
        <v>130.1</v>
      </c>
      <c r="L48" s="268">
        <f>L49</f>
        <v>130.1</v>
      </c>
    </row>
    <row r="49" spans="2:12" ht="15" customHeight="1" hidden="1">
      <c r="B49" s="252" t="s">
        <v>86</v>
      </c>
      <c r="C49" s="202"/>
      <c r="D49" s="202" t="s">
        <v>471</v>
      </c>
      <c r="E49" s="202" t="s">
        <v>124</v>
      </c>
      <c r="F49" s="452" t="s">
        <v>130</v>
      </c>
      <c r="G49" s="452" t="s">
        <v>601</v>
      </c>
      <c r="H49" s="452" t="s">
        <v>124</v>
      </c>
      <c r="I49" s="276">
        <v>130.1</v>
      </c>
      <c r="J49" s="271"/>
      <c r="K49" s="271">
        <v>130.1</v>
      </c>
      <c r="L49" s="271">
        <v>130.1</v>
      </c>
    </row>
    <row r="50" spans="2:12" ht="60" customHeight="1" hidden="1">
      <c r="B50" s="205" t="s">
        <v>131</v>
      </c>
      <c r="C50" s="199"/>
      <c r="D50" s="199" t="s">
        <v>471</v>
      </c>
      <c r="E50" s="199" t="s">
        <v>124</v>
      </c>
      <c r="F50" s="452" t="s">
        <v>132</v>
      </c>
      <c r="G50" s="452"/>
      <c r="H50" s="449" t="s">
        <v>124</v>
      </c>
      <c r="I50" s="276"/>
      <c r="J50" s="271"/>
      <c r="K50" s="271"/>
      <c r="L50" s="271"/>
    </row>
    <row r="51" spans="2:12" ht="52.5" hidden="1">
      <c r="B51" s="206" t="s">
        <v>133</v>
      </c>
      <c r="C51" s="199"/>
      <c r="D51" s="199" t="s">
        <v>471</v>
      </c>
      <c r="E51" s="199" t="s">
        <v>124</v>
      </c>
      <c r="F51" s="451" t="s">
        <v>134</v>
      </c>
      <c r="G51" s="452"/>
      <c r="H51" s="449" t="s">
        <v>124</v>
      </c>
      <c r="I51" s="445">
        <f>I52+I53</f>
        <v>546.7</v>
      </c>
      <c r="J51" s="268"/>
      <c r="K51" s="268">
        <f>K52+K53</f>
        <v>546.7</v>
      </c>
      <c r="L51" s="268">
        <f>L52+L53</f>
        <v>546.7</v>
      </c>
    </row>
    <row r="52" spans="2:12" ht="12.75" hidden="1">
      <c r="B52" s="255" t="s">
        <v>586</v>
      </c>
      <c r="C52" s="199"/>
      <c r="D52" s="199" t="s">
        <v>471</v>
      </c>
      <c r="E52" s="199" t="s">
        <v>124</v>
      </c>
      <c r="F52" s="452" t="s">
        <v>134</v>
      </c>
      <c r="G52" s="452" t="s">
        <v>585</v>
      </c>
      <c r="H52" s="449" t="s">
        <v>124</v>
      </c>
      <c r="I52" s="276">
        <f>546.7-45.2</f>
        <v>501.50000000000006</v>
      </c>
      <c r="J52" s="271"/>
      <c r="K52" s="271">
        <f>546.7-45.2</f>
        <v>501.50000000000006</v>
      </c>
      <c r="L52" s="271">
        <f>546.7-45.2</f>
        <v>501.50000000000006</v>
      </c>
    </row>
    <row r="53" spans="2:12" ht="12.75" hidden="1">
      <c r="B53" s="252" t="s">
        <v>587</v>
      </c>
      <c r="C53" s="199"/>
      <c r="D53" s="199"/>
      <c r="E53" s="199"/>
      <c r="F53" s="452"/>
      <c r="G53" s="452" t="s">
        <v>210</v>
      </c>
      <c r="H53" s="449"/>
      <c r="I53" s="276">
        <v>45.2</v>
      </c>
      <c r="J53" s="276"/>
      <c r="K53" s="276">
        <v>45.2</v>
      </c>
      <c r="L53" s="276">
        <v>45.2</v>
      </c>
    </row>
    <row r="54" spans="2:12" ht="42" customHeight="1" hidden="1">
      <c r="B54" s="198" t="s">
        <v>73</v>
      </c>
      <c r="C54" s="202"/>
      <c r="D54" s="200" t="s">
        <v>471</v>
      </c>
      <c r="E54" s="207" t="s">
        <v>264</v>
      </c>
      <c r="F54" s="440" t="s">
        <v>460</v>
      </c>
      <c r="G54" s="440" t="s">
        <v>460</v>
      </c>
      <c r="H54" s="451" t="s">
        <v>264</v>
      </c>
      <c r="I54" s="322">
        <f>I55</f>
        <v>99.305</v>
      </c>
      <c r="J54" s="269"/>
      <c r="K54" s="269">
        <f aca="true" t="shared" si="0" ref="K54:L56">K55</f>
        <v>99.305</v>
      </c>
      <c r="L54" s="269">
        <f t="shared" si="0"/>
        <v>99.305</v>
      </c>
    </row>
    <row r="55" spans="2:12" ht="39" hidden="1">
      <c r="B55" s="198" t="s">
        <v>119</v>
      </c>
      <c r="C55" s="202"/>
      <c r="D55" s="200" t="s">
        <v>471</v>
      </c>
      <c r="E55" s="200" t="s">
        <v>264</v>
      </c>
      <c r="F55" s="451" t="s">
        <v>135</v>
      </c>
      <c r="G55" s="453"/>
      <c r="H55" s="440" t="s">
        <v>264</v>
      </c>
      <c r="I55" s="322">
        <f>I56</f>
        <v>99.305</v>
      </c>
      <c r="J55" s="269"/>
      <c r="K55" s="269">
        <f t="shared" si="0"/>
        <v>99.305</v>
      </c>
      <c r="L55" s="269">
        <f t="shared" si="0"/>
        <v>99.305</v>
      </c>
    </row>
    <row r="56" spans="2:12" ht="45.75" customHeight="1" hidden="1">
      <c r="B56" s="203" t="s">
        <v>572</v>
      </c>
      <c r="C56" s="202"/>
      <c r="D56" s="199" t="s">
        <v>471</v>
      </c>
      <c r="E56" s="199" t="s">
        <v>264</v>
      </c>
      <c r="F56" s="452" t="s">
        <v>136</v>
      </c>
      <c r="G56" s="452"/>
      <c r="H56" s="449" t="s">
        <v>264</v>
      </c>
      <c r="I56" s="276">
        <f>I57</f>
        <v>99.305</v>
      </c>
      <c r="J56" s="271"/>
      <c r="K56" s="271">
        <f t="shared" si="0"/>
        <v>99.305</v>
      </c>
      <c r="L56" s="271">
        <f t="shared" si="0"/>
        <v>99.305</v>
      </c>
    </row>
    <row r="57" spans="2:12" ht="13.5" customHeight="1" hidden="1">
      <c r="B57" s="252" t="s">
        <v>86</v>
      </c>
      <c r="C57" s="202"/>
      <c r="D57" s="199" t="s">
        <v>471</v>
      </c>
      <c r="E57" s="199" t="s">
        <v>264</v>
      </c>
      <c r="F57" s="452" t="s">
        <v>136</v>
      </c>
      <c r="G57" s="452" t="s">
        <v>601</v>
      </c>
      <c r="H57" s="449" t="s">
        <v>264</v>
      </c>
      <c r="I57" s="276">
        <v>99.305</v>
      </c>
      <c r="J57" s="271"/>
      <c r="K57" s="271">
        <v>99.305</v>
      </c>
      <c r="L57" s="271">
        <v>99.305</v>
      </c>
    </row>
    <row r="58" spans="2:12" ht="13.5" hidden="1">
      <c r="B58" s="209" t="s">
        <v>74</v>
      </c>
      <c r="C58" s="210"/>
      <c r="D58" s="211" t="s">
        <v>471</v>
      </c>
      <c r="E58" s="212" t="s">
        <v>137</v>
      </c>
      <c r="F58" s="452"/>
      <c r="G58" s="452"/>
      <c r="H58" s="370" t="s">
        <v>137</v>
      </c>
      <c r="I58" s="276"/>
      <c r="J58" s="271"/>
      <c r="K58" s="271"/>
      <c r="L58" s="271"/>
    </row>
    <row r="59" spans="2:12" ht="39" hidden="1">
      <c r="B59" s="198" t="s">
        <v>624</v>
      </c>
      <c r="C59" s="202"/>
      <c r="D59" s="200" t="s">
        <v>471</v>
      </c>
      <c r="E59" s="207" t="s">
        <v>137</v>
      </c>
      <c r="F59" s="451" t="s">
        <v>139</v>
      </c>
      <c r="G59" s="452"/>
      <c r="H59" s="451" t="s">
        <v>137</v>
      </c>
      <c r="I59" s="276"/>
      <c r="J59" s="271"/>
      <c r="K59" s="271"/>
      <c r="L59" s="271"/>
    </row>
    <row r="60" spans="2:12" ht="26.25" hidden="1">
      <c r="B60" s="213" t="s">
        <v>75</v>
      </c>
      <c r="C60" s="210"/>
      <c r="D60" s="199" t="s">
        <v>471</v>
      </c>
      <c r="E60" s="202" t="s">
        <v>137</v>
      </c>
      <c r="F60" s="452" t="s">
        <v>140</v>
      </c>
      <c r="G60" s="452"/>
      <c r="H60" s="452" t="s">
        <v>137</v>
      </c>
      <c r="I60" s="276"/>
      <c r="J60" s="271"/>
      <c r="K60" s="271"/>
      <c r="L60" s="271"/>
    </row>
    <row r="61" spans="2:12" ht="12.75" hidden="1">
      <c r="B61" s="198" t="s">
        <v>80</v>
      </c>
      <c r="C61" s="202"/>
      <c r="D61" s="200" t="s">
        <v>471</v>
      </c>
      <c r="E61" s="207" t="s">
        <v>141</v>
      </c>
      <c r="F61" s="440" t="s">
        <v>460</v>
      </c>
      <c r="G61" s="440" t="s">
        <v>460</v>
      </c>
      <c r="H61" s="451" t="s">
        <v>141</v>
      </c>
      <c r="I61" s="324">
        <f>I62</f>
        <v>2000</v>
      </c>
      <c r="J61" s="313"/>
      <c r="K61" s="313">
        <f aca="true" t="shared" si="1" ref="K61:L63">K62</f>
        <v>2000</v>
      </c>
      <c r="L61" s="313">
        <f t="shared" si="1"/>
        <v>2000</v>
      </c>
    </row>
    <row r="62" spans="2:12" s="180" customFormat="1" ht="39" hidden="1">
      <c r="B62" s="198" t="s">
        <v>624</v>
      </c>
      <c r="C62" s="202"/>
      <c r="D62" s="200" t="s">
        <v>471</v>
      </c>
      <c r="E62" s="207" t="s">
        <v>141</v>
      </c>
      <c r="F62" s="440">
        <v>9900000</v>
      </c>
      <c r="G62" s="440"/>
      <c r="H62" s="451" t="s">
        <v>141</v>
      </c>
      <c r="I62" s="325">
        <f>I63</f>
        <v>2000</v>
      </c>
      <c r="J62" s="301"/>
      <c r="K62" s="301">
        <f t="shared" si="1"/>
        <v>2000</v>
      </c>
      <c r="L62" s="301">
        <f t="shared" si="1"/>
        <v>2000</v>
      </c>
    </row>
    <row r="63" spans="2:12" ht="26.25" hidden="1">
      <c r="B63" s="201" t="s">
        <v>142</v>
      </c>
      <c r="C63" s="202"/>
      <c r="D63" s="199" t="s">
        <v>471</v>
      </c>
      <c r="E63" s="202" t="s">
        <v>141</v>
      </c>
      <c r="F63" s="452" t="s">
        <v>143</v>
      </c>
      <c r="G63" s="449" t="s">
        <v>460</v>
      </c>
      <c r="H63" s="452" t="s">
        <v>141</v>
      </c>
      <c r="I63" s="325">
        <f>I64</f>
        <v>2000</v>
      </c>
      <c r="J63" s="301"/>
      <c r="K63" s="301">
        <f t="shared" si="1"/>
        <v>2000</v>
      </c>
      <c r="L63" s="301">
        <f t="shared" si="1"/>
        <v>2000</v>
      </c>
    </row>
    <row r="64" spans="2:12" ht="12.75" hidden="1">
      <c r="B64" s="252" t="s">
        <v>610</v>
      </c>
      <c r="C64" s="202"/>
      <c r="D64" s="199" t="s">
        <v>471</v>
      </c>
      <c r="E64" s="202" t="s">
        <v>141</v>
      </c>
      <c r="F64" s="452" t="s">
        <v>143</v>
      </c>
      <c r="G64" s="449">
        <v>870</v>
      </c>
      <c r="H64" s="452" t="s">
        <v>141</v>
      </c>
      <c r="I64" s="325">
        <v>2000</v>
      </c>
      <c r="J64" s="301"/>
      <c r="K64" s="301">
        <v>2000</v>
      </c>
      <c r="L64" s="301">
        <v>2000</v>
      </c>
    </row>
    <row r="65" spans="2:12" ht="12.75" hidden="1">
      <c r="B65" s="198" t="s">
        <v>83</v>
      </c>
      <c r="C65" s="199"/>
      <c r="D65" s="200" t="s">
        <v>471</v>
      </c>
      <c r="E65" s="207" t="s">
        <v>298</v>
      </c>
      <c r="F65" s="451"/>
      <c r="G65" s="440"/>
      <c r="H65" s="451" t="s">
        <v>298</v>
      </c>
      <c r="I65" s="445">
        <f>I66</f>
        <v>108</v>
      </c>
      <c r="J65" s="268"/>
      <c r="K65" s="268">
        <f>K66</f>
        <v>108</v>
      </c>
      <c r="L65" s="268">
        <f>L66</f>
        <v>108</v>
      </c>
    </row>
    <row r="66" spans="2:12" ht="26.25" hidden="1">
      <c r="B66" s="198" t="s">
        <v>84</v>
      </c>
      <c r="C66" s="207"/>
      <c r="D66" s="207" t="s">
        <v>471</v>
      </c>
      <c r="E66" s="207" t="s">
        <v>298</v>
      </c>
      <c r="F66" s="451" t="s">
        <v>152</v>
      </c>
      <c r="G66" s="451"/>
      <c r="H66" s="451" t="s">
        <v>298</v>
      </c>
      <c r="I66" s="322">
        <f>I67</f>
        <v>108</v>
      </c>
      <c r="J66" s="269"/>
      <c r="K66" s="269">
        <f>K67</f>
        <v>108</v>
      </c>
      <c r="L66" s="269">
        <f>L67</f>
        <v>108</v>
      </c>
    </row>
    <row r="67" spans="2:12" ht="12.75" hidden="1">
      <c r="B67" s="214" t="s">
        <v>153</v>
      </c>
      <c r="C67" s="207"/>
      <c r="D67" s="202" t="s">
        <v>471</v>
      </c>
      <c r="E67" s="202" t="s">
        <v>298</v>
      </c>
      <c r="F67" s="452" t="s">
        <v>154</v>
      </c>
      <c r="G67" s="451"/>
      <c r="H67" s="452" t="s">
        <v>298</v>
      </c>
      <c r="I67" s="296">
        <f>I68+I69</f>
        <v>108</v>
      </c>
      <c r="J67" s="270"/>
      <c r="K67" s="270">
        <f>K68+K69</f>
        <v>108</v>
      </c>
      <c r="L67" s="270">
        <f>L68+L69</f>
        <v>108</v>
      </c>
    </row>
    <row r="68" spans="2:12" ht="12.75" hidden="1">
      <c r="B68" s="252" t="s">
        <v>587</v>
      </c>
      <c r="C68" s="207"/>
      <c r="D68" s="202" t="s">
        <v>471</v>
      </c>
      <c r="E68" s="202" t="s">
        <v>298</v>
      </c>
      <c r="F68" s="452" t="s">
        <v>154</v>
      </c>
      <c r="G68" s="452" t="s">
        <v>210</v>
      </c>
      <c r="H68" s="452" t="s">
        <v>298</v>
      </c>
      <c r="I68" s="296">
        <v>105</v>
      </c>
      <c r="J68" s="296"/>
      <c r="K68" s="296">
        <v>105</v>
      </c>
      <c r="L68" s="296">
        <v>105</v>
      </c>
    </row>
    <row r="69" spans="2:12" ht="12.75" hidden="1">
      <c r="B69" s="252" t="s">
        <v>609</v>
      </c>
      <c r="C69" s="207"/>
      <c r="D69" s="202" t="s">
        <v>471</v>
      </c>
      <c r="E69" s="202" t="s">
        <v>298</v>
      </c>
      <c r="F69" s="452" t="s">
        <v>154</v>
      </c>
      <c r="G69" s="452" t="s">
        <v>607</v>
      </c>
      <c r="H69" s="452" t="s">
        <v>298</v>
      </c>
      <c r="I69" s="296">
        <v>3</v>
      </c>
      <c r="J69" s="296"/>
      <c r="K69" s="296">
        <v>3</v>
      </c>
      <c r="L69" s="296">
        <v>3</v>
      </c>
    </row>
    <row r="70" spans="2:12" ht="13.5" hidden="1">
      <c r="B70" s="216" t="s">
        <v>155</v>
      </c>
      <c r="C70" s="217"/>
      <c r="D70" s="217" t="s">
        <v>156</v>
      </c>
      <c r="E70" s="217"/>
      <c r="F70" s="370"/>
      <c r="G70" s="370"/>
      <c r="H70" s="370"/>
      <c r="I70" s="367">
        <f>I71</f>
        <v>605.883</v>
      </c>
      <c r="J70" s="272"/>
      <c r="K70" s="272">
        <f>K71</f>
        <v>605.883</v>
      </c>
      <c r="L70" s="272">
        <f>L71</f>
        <v>605.883</v>
      </c>
    </row>
    <row r="71" spans="2:12" ht="12.75" hidden="1">
      <c r="B71" s="198" t="s">
        <v>157</v>
      </c>
      <c r="C71" s="207"/>
      <c r="D71" s="207" t="s">
        <v>156</v>
      </c>
      <c r="E71" s="207" t="s">
        <v>158</v>
      </c>
      <c r="F71" s="451"/>
      <c r="G71" s="451"/>
      <c r="H71" s="451" t="s">
        <v>158</v>
      </c>
      <c r="I71" s="296">
        <f>I72</f>
        <v>605.883</v>
      </c>
      <c r="J71" s="270"/>
      <c r="K71" s="270">
        <f>K72</f>
        <v>605.883</v>
      </c>
      <c r="L71" s="270">
        <f>L72</f>
        <v>605.883</v>
      </c>
    </row>
    <row r="72" spans="2:12" ht="26.25" hidden="1">
      <c r="B72" s="203" t="s">
        <v>159</v>
      </c>
      <c r="C72" s="202"/>
      <c r="D72" s="202" t="s">
        <v>156</v>
      </c>
      <c r="E72" s="202" t="s">
        <v>158</v>
      </c>
      <c r="F72" s="454" t="s">
        <v>160</v>
      </c>
      <c r="G72" s="452"/>
      <c r="H72" s="452" t="s">
        <v>158</v>
      </c>
      <c r="I72" s="296">
        <f>I73+I74</f>
        <v>605.883</v>
      </c>
      <c r="J72" s="270"/>
      <c r="K72" s="270">
        <f>K73+K74</f>
        <v>605.883</v>
      </c>
      <c r="L72" s="270">
        <f>L73+L74</f>
        <v>605.883</v>
      </c>
    </row>
    <row r="73" spans="2:12" ht="12.75" hidden="1">
      <c r="B73" s="255" t="s">
        <v>586</v>
      </c>
      <c r="C73" s="202"/>
      <c r="D73" s="202" t="s">
        <v>156</v>
      </c>
      <c r="E73" s="202" t="s">
        <v>158</v>
      </c>
      <c r="F73" s="454" t="s">
        <v>160</v>
      </c>
      <c r="G73" s="452" t="s">
        <v>585</v>
      </c>
      <c r="H73" s="452" t="s">
        <v>158</v>
      </c>
      <c r="I73" s="296">
        <v>555.32</v>
      </c>
      <c r="J73" s="270"/>
      <c r="K73" s="270">
        <v>555.32</v>
      </c>
      <c r="L73" s="270">
        <v>555.32</v>
      </c>
    </row>
    <row r="74" spans="2:12" ht="12.75" hidden="1">
      <c r="B74" s="252" t="s">
        <v>587</v>
      </c>
      <c r="C74" s="202"/>
      <c r="D74" s="202" t="s">
        <v>156</v>
      </c>
      <c r="E74" s="202" t="s">
        <v>158</v>
      </c>
      <c r="F74" s="454" t="s">
        <v>160</v>
      </c>
      <c r="G74" s="452" t="s">
        <v>210</v>
      </c>
      <c r="H74" s="452" t="s">
        <v>158</v>
      </c>
      <c r="I74" s="296">
        <v>50.563</v>
      </c>
      <c r="J74" s="270"/>
      <c r="K74" s="270">
        <v>50.563</v>
      </c>
      <c r="L74" s="270">
        <v>50.563</v>
      </c>
    </row>
    <row r="75" spans="2:12" ht="32.25" customHeight="1" hidden="1">
      <c r="B75" s="182" t="s">
        <v>474</v>
      </c>
      <c r="C75" s="220"/>
      <c r="D75" s="220" t="s">
        <v>251</v>
      </c>
      <c r="E75" s="220"/>
      <c r="F75" s="344"/>
      <c r="G75" s="344"/>
      <c r="H75" s="344"/>
      <c r="I75" s="362">
        <f>I76</f>
        <v>1397</v>
      </c>
      <c r="J75" s="315"/>
      <c r="K75" s="315">
        <f>K76</f>
        <v>1182</v>
      </c>
      <c r="L75" s="315">
        <f>L76</f>
        <v>1022</v>
      </c>
    </row>
    <row r="76" spans="2:12" ht="26.25" hidden="1">
      <c r="B76" s="198" t="s">
        <v>161</v>
      </c>
      <c r="C76" s="202"/>
      <c r="D76" s="207" t="s">
        <v>251</v>
      </c>
      <c r="E76" s="207" t="s">
        <v>252</v>
      </c>
      <c r="F76" s="452"/>
      <c r="G76" s="452"/>
      <c r="H76" s="451" t="s">
        <v>252</v>
      </c>
      <c r="I76" s="325">
        <f>I77</f>
        <v>1397</v>
      </c>
      <c r="J76" s="301"/>
      <c r="K76" s="301">
        <f>K77</f>
        <v>1182</v>
      </c>
      <c r="L76" s="301">
        <f>L77</f>
        <v>1022</v>
      </c>
    </row>
    <row r="77" spans="2:12" ht="39" customHeight="1" hidden="1">
      <c r="B77" s="198" t="s">
        <v>565</v>
      </c>
      <c r="C77" s="207"/>
      <c r="D77" s="207" t="s">
        <v>251</v>
      </c>
      <c r="E77" s="207" t="s">
        <v>252</v>
      </c>
      <c r="F77" s="451" t="s">
        <v>162</v>
      </c>
      <c r="G77" s="455"/>
      <c r="H77" s="451" t="s">
        <v>252</v>
      </c>
      <c r="I77" s="456">
        <f>I78+I83</f>
        <v>1397</v>
      </c>
      <c r="J77" s="285"/>
      <c r="K77" s="285">
        <f>K78+K83</f>
        <v>1182</v>
      </c>
      <c r="L77" s="285">
        <f>L78+L83</f>
        <v>1022</v>
      </c>
    </row>
    <row r="78" spans="2:12" ht="66" hidden="1">
      <c r="B78" s="221" t="s">
        <v>214</v>
      </c>
      <c r="C78" s="202"/>
      <c r="D78" s="202" t="s">
        <v>251</v>
      </c>
      <c r="E78" s="202" t="s">
        <v>252</v>
      </c>
      <c r="F78" s="451" t="s">
        <v>82</v>
      </c>
      <c r="G78" s="449"/>
      <c r="H78" s="452" t="s">
        <v>252</v>
      </c>
      <c r="I78" s="296">
        <f>I79+I81</f>
        <v>711</v>
      </c>
      <c r="J78" s="270"/>
      <c r="K78" s="270">
        <f>K79+K81</f>
        <v>496</v>
      </c>
      <c r="L78" s="270">
        <f>L79+L81</f>
        <v>336</v>
      </c>
    </row>
    <row r="79" spans="2:12" ht="66" hidden="1">
      <c r="B79" s="201" t="s">
        <v>215</v>
      </c>
      <c r="C79" s="202"/>
      <c r="D79" s="202" t="s">
        <v>251</v>
      </c>
      <c r="E79" s="202" t="s">
        <v>252</v>
      </c>
      <c r="F79" s="451" t="s">
        <v>163</v>
      </c>
      <c r="G79" s="449"/>
      <c r="H79" s="452" t="s">
        <v>252</v>
      </c>
      <c r="I79" s="296">
        <f>I80</f>
        <v>426</v>
      </c>
      <c r="J79" s="270"/>
      <c r="K79" s="270">
        <f>K80</f>
        <v>296</v>
      </c>
      <c r="L79" s="270">
        <f>L80</f>
        <v>136</v>
      </c>
    </row>
    <row r="80" spans="2:12" ht="12.75" hidden="1">
      <c r="B80" s="252" t="s">
        <v>587</v>
      </c>
      <c r="C80" s="202"/>
      <c r="D80" s="202" t="s">
        <v>251</v>
      </c>
      <c r="E80" s="202" t="s">
        <v>252</v>
      </c>
      <c r="F80" s="452" t="s">
        <v>163</v>
      </c>
      <c r="G80" s="449">
        <v>240</v>
      </c>
      <c r="H80" s="452" t="s">
        <v>252</v>
      </c>
      <c r="I80" s="296">
        <v>426</v>
      </c>
      <c r="J80" s="270"/>
      <c r="K80" s="270">
        <v>296</v>
      </c>
      <c r="L80" s="270">
        <v>136</v>
      </c>
    </row>
    <row r="81" spans="2:12" ht="52.5" hidden="1">
      <c r="B81" s="201" t="s">
        <v>216</v>
      </c>
      <c r="C81" s="202"/>
      <c r="D81" s="202" t="s">
        <v>251</v>
      </c>
      <c r="E81" s="202" t="s">
        <v>252</v>
      </c>
      <c r="F81" s="451" t="s">
        <v>164</v>
      </c>
      <c r="G81" s="449"/>
      <c r="H81" s="452" t="s">
        <v>252</v>
      </c>
      <c r="I81" s="296">
        <f>I82</f>
        <v>285</v>
      </c>
      <c r="J81" s="270"/>
      <c r="K81" s="270">
        <f>K82</f>
        <v>200</v>
      </c>
      <c r="L81" s="270">
        <f>L82</f>
        <v>200</v>
      </c>
    </row>
    <row r="82" spans="2:12" ht="12.75" hidden="1">
      <c r="B82" s="252" t="s">
        <v>587</v>
      </c>
      <c r="C82" s="202"/>
      <c r="D82" s="202" t="s">
        <v>251</v>
      </c>
      <c r="E82" s="202" t="s">
        <v>252</v>
      </c>
      <c r="F82" s="452" t="s">
        <v>163</v>
      </c>
      <c r="G82" s="449">
        <v>240</v>
      </c>
      <c r="H82" s="452" t="s">
        <v>252</v>
      </c>
      <c r="I82" s="296">
        <v>285</v>
      </c>
      <c r="J82" s="270"/>
      <c r="K82" s="270">
        <v>200</v>
      </c>
      <c r="L82" s="270">
        <v>200</v>
      </c>
    </row>
    <row r="83" spans="2:12" ht="66" hidden="1">
      <c r="B83" s="221" t="s">
        <v>217</v>
      </c>
      <c r="C83" s="207"/>
      <c r="D83" s="202" t="s">
        <v>251</v>
      </c>
      <c r="E83" s="202" t="s">
        <v>252</v>
      </c>
      <c r="F83" s="451" t="s">
        <v>165</v>
      </c>
      <c r="G83" s="451"/>
      <c r="H83" s="452" t="s">
        <v>252</v>
      </c>
      <c r="I83" s="322">
        <f>I84</f>
        <v>686</v>
      </c>
      <c r="J83" s="269"/>
      <c r="K83" s="269">
        <f>K84</f>
        <v>686</v>
      </c>
      <c r="L83" s="269">
        <f>L84</f>
        <v>686</v>
      </c>
    </row>
    <row r="84" spans="2:12" ht="66" hidden="1">
      <c r="B84" s="201" t="s">
        <v>218</v>
      </c>
      <c r="C84" s="207"/>
      <c r="D84" s="202" t="s">
        <v>251</v>
      </c>
      <c r="E84" s="202" t="s">
        <v>252</v>
      </c>
      <c r="F84" s="452" t="s">
        <v>166</v>
      </c>
      <c r="G84" s="451"/>
      <c r="H84" s="452" t="s">
        <v>252</v>
      </c>
      <c r="I84" s="296">
        <f>I86</f>
        <v>686</v>
      </c>
      <c r="J84" s="270"/>
      <c r="K84" s="270">
        <f>K86</f>
        <v>686</v>
      </c>
      <c r="L84" s="270">
        <f>L86</f>
        <v>686</v>
      </c>
    </row>
    <row r="85" spans="2:12" ht="40.5" customHeight="1" hidden="1">
      <c r="B85" s="249" t="s">
        <v>573</v>
      </c>
      <c r="C85" s="250"/>
      <c r="D85" s="238" t="s">
        <v>251</v>
      </c>
      <c r="E85" s="238" t="s">
        <v>252</v>
      </c>
      <c r="F85" s="457" t="s">
        <v>574</v>
      </c>
      <c r="G85" s="458"/>
      <c r="H85" s="457" t="s">
        <v>252</v>
      </c>
      <c r="I85" s="459"/>
      <c r="J85" s="273"/>
      <c r="K85" s="273"/>
      <c r="L85" s="273"/>
    </row>
    <row r="86" spans="2:12" ht="17.25" customHeight="1" hidden="1">
      <c r="B86" s="252" t="s">
        <v>587</v>
      </c>
      <c r="C86" s="250"/>
      <c r="D86" s="202" t="s">
        <v>251</v>
      </c>
      <c r="E86" s="202" t="s">
        <v>252</v>
      </c>
      <c r="F86" s="452" t="s">
        <v>166</v>
      </c>
      <c r="G86" s="196" t="s">
        <v>210</v>
      </c>
      <c r="H86" s="452" t="s">
        <v>252</v>
      </c>
      <c r="I86" s="296">
        <v>686</v>
      </c>
      <c r="J86" s="273"/>
      <c r="K86" s="270">
        <v>686</v>
      </c>
      <c r="L86" s="270">
        <v>686</v>
      </c>
    </row>
    <row r="87" spans="2:12" ht="44.25" customHeight="1" hidden="1">
      <c r="B87" s="198" t="s">
        <v>582</v>
      </c>
      <c r="C87" s="202"/>
      <c r="D87" s="207" t="s">
        <v>251</v>
      </c>
      <c r="E87" s="207" t="s">
        <v>252</v>
      </c>
      <c r="F87" s="451" t="s">
        <v>167</v>
      </c>
      <c r="G87" s="455"/>
      <c r="H87" s="451" t="s">
        <v>252</v>
      </c>
      <c r="I87" s="455"/>
      <c r="J87" s="284"/>
      <c r="K87" s="168"/>
      <c r="L87" s="300"/>
    </row>
    <row r="88" spans="2:12" ht="39" hidden="1">
      <c r="B88" s="201" t="s">
        <v>168</v>
      </c>
      <c r="C88" s="202"/>
      <c r="D88" s="202" t="s">
        <v>251</v>
      </c>
      <c r="E88" s="202" t="s">
        <v>252</v>
      </c>
      <c r="F88" s="452" t="s">
        <v>169</v>
      </c>
      <c r="G88" s="449"/>
      <c r="H88" s="452" t="s">
        <v>252</v>
      </c>
      <c r="I88" s="296"/>
      <c r="J88" s="270"/>
      <c r="K88" s="270"/>
      <c r="L88" s="270"/>
    </row>
    <row r="89" spans="2:12" s="180" customFormat="1" ht="13.5" hidden="1">
      <c r="B89" s="182" t="s">
        <v>465</v>
      </c>
      <c r="C89" s="220"/>
      <c r="D89" s="220" t="s">
        <v>466</v>
      </c>
      <c r="E89" s="220" t="s">
        <v>356</v>
      </c>
      <c r="F89" s="344" t="s">
        <v>356</v>
      </c>
      <c r="G89" s="344" t="s">
        <v>356</v>
      </c>
      <c r="H89" s="344" t="s">
        <v>356</v>
      </c>
      <c r="I89" s="460">
        <f>I90+I99</f>
        <v>18097.09</v>
      </c>
      <c r="J89" s="274"/>
      <c r="K89" s="314">
        <f>K90+K99</f>
        <v>11814.485</v>
      </c>
      <c r="L89" s="314">
        <f>L90+L99</f>
        <v>14413.347</v>
      </c>
    </row>
    <row r="90" spans="2:12" s="180" customFormat="1" ht="12.75" hidden="1">
      <c r="B90" s="222" t="s">
        <v>170</v>
      </c>
      <c r="C90" s="189"/>
      <c r="D90" s="189" t="s">
        <v>466</v>
      </c>
      <c r="E90" s="189" t="s">
        <v>171</v>
      </c>
      <c r="F90" s="187"/>
      <c r="G90" s="187"/>
      <c r="H90" s="187" t="s">
        <v>171</v>
      </c>
      <c r="I90" s="324">
        <f>I91</f>
        <v>17447.29</v>
      </c>
      <c r="J90" s="270"/>
      <c r="K90" s="313">
        <f>K91</f>
        <v>11444.685000000001</v>
      </c>
      <c r="L90" s="313">
        <f>L91</f>
        <v>14038.547</v>
      </c>
    </row>
    <row r="91" spans="2:12" s="180" customFormat="1" ht="38.25" customHeight="1" hidden="1">
      <c r="B91" s="198" t="s">
        <v>566</v>
      </c>
      <c r="C91" s="189"/>
      <c r="D91" s="189" t="s">
        <v>466</v>
      </c>
      <c r="E91" s="189" t="s">
        <v>171</v>
      </c>
      <c r="F91" s="187" t="s">
        <v>209</v>
      </c>
      <c r="G91" s="455"/>
      <c r="H91" s="187" t="s">
        <v>171</v>
      </c>
      <c r="I91" s="456">
        <f>I92+I96</f>
        <v>17447.29</v>
      </c>
      <c r="J91" s="312"/>
      <c r="K91" s="285">
        <f>K92+K96</f>
        <v>11444.685000000001</v>
      </c>
      <c r="L91" s="285">
        <f>L92+L96</f>
        <v>14038.547</v>
      </c>
    </row>
    <row r="92" spans="2:12" s="180" customFormat="1" ht="66" hidden="1">
      <c r="B92" s="221" t="s">
        <v>219</v>
      </c>
      <c r="C92" s="192"/>
      <c r="D92" s="192" t="s">
        <v>466</v>
      </c>
      <c r="E92" s="192" t="s">
        <v>171</v>
      </c>
      <c r="F92" s="187" t="s">
        <v>172</v>
      </c>
      <c r="G92" s="187"/>
      <c r="H92" s="196" t="s">
        <v>171</v>
      </c>
      <c r="I92" s="324">
        <f>I93</f>
        <v>16806.29</v>
      </c>
      <c r="J92" s="269"/>
      <c r="K92" s="269">
        <f>K93</f>
        <v>10777.685000000001</v>
      </c>
      <c r="L92" s="313">
        <f>L93</f>
        <v>13305.547</v>
      </c>
    </row>
    <row r="93" spans="2:12" s="180" customFormat="1" ht="66" hidden="1">
      <c r="B93" s="223" t="s">
        <v>173</v>
      </c>
      <c r="C93" s="192"/>
      <c r="D93" s="192" t="s">
        <v>466</v>
      </c>
      <c r="E93" s="192" t="s">
        <v>171</v>
      </c>
      <c r="F93" s="196" t="s">
        <v>174</v>
      </c>
      <c r="G93" s="196"/>
      <c r="H93" s="196" t="s">
        <v>171</v>
      </c>
      <c r="I93" s="325">
        <f>I94</f>
        <v>16806.29</v>
      </c>
      <c r="J93" s="270"/>
      <c r="K93" s="301">
        <f>K94</f>
        <v>10777.685000000001</v>
      </c>
      <c r="L93" s="301">
        <f>L94</f>
        <v>13305.547</v>
      </c>
    </row>
    <row r="94" spans="2:12" s="180" customFormat="1" ht="12.75" hidden="1">
      <c r="B94" s="252" t="s">
        <v>587</v>
      </c>
      <c r="C94" s="192"/>
      <c r="D94" s="192" t="s">
        <v>466</v>
      </c>
      <c r="E94" s="192" t="s">
        <v>171</v>
      </c>
      <c r="F94" s="196" t="s">
        <v>174</v>
      </c>
      <c r="G94" s="196" t="s">
        <v>210</v>
      </c>
      <c r="H94" s="196" t="s">
        <v>171</v>
      </c>
      <c r="I94" s="325">
        <f>7156.753+13430-3780.463</f>
        <v>16806.29</v>
      </c>
      <c r="J94" s="270"/>
      <c r="K94" s="326">
        <f>22480.2-11702.515</f>
        <v>10777.685000000001</v>
      </c>
      <c r="L94" s="326">
        <v>13305.547</v>
      </c>
    </row>
    <row r="95" spans="2:12" s="180" customFormat="1" ht="52.5" hidden="1">
      <c r="B95" s="223" t="s">
        <v>175</v>
      </c>
      <c r="C95" s="189"/>
      <c r="D95" s="192" t="s">
        <v>466</v>
      </c>
      <c r="E95" s="192" t="s">
        <v>171</v>
      </c>
      <c r="F95" s="196" t="s">
        <v>176</v>
      </c>
      <c r="G95" s="187"/>
      <c r="H95" s="196" t="s">
        <v>171</v>
      </c>
      <c r="I95" s="296"/>
      <c r="J95" s="270"/>
      <c r="K95" s="270"/>
      <c r="L95" s="270"/>
    </row>
    <row r="96" spans="2:12" s="180" customFormat="1" ht="66" hidden="1">
      <c r="B96" s="221" t="s">
        <v>220</v>
      </c>
      <c r="C96" s="189"/>
      <c r="D96" s="192" t="s">
        <v>466</v>
      </c>
      <c r="E96" s="192" t="s">
        <v>171</v>
      </c>
      <c r="F96" s="187" t="s">
        <v>85</v>
      </c>
      <c r="G96" s="449"/>
      <c r="H96" s="196" t="s">
        <v>171</v>
      </c>
      <c r="I96" s="322">
        <f>I97</f>
        <v>641</v>
      </c>
      <c r="J96" s="269"/>
      <c r="K96" s="269">
        <f>K97</f>
        <v>667</v>
      </c>
      <c r="L96" s="269">
        <f>L97</f>
        <v>733</v>
      </c>
    </row>
    <row r="97" spans="2:12" s="180" customFormat="1" ht="66" hidden="1">
      <c r="B97" s="201" t="s">
        <v>221</v>
      </c>
      <c r="C97" s="189"/>
      <c r="D97" s="192" t="s">
        <v>466</v>
      </c>
      <c r="E97" s="192" t="s">
        <v>171</v>
      </c>
      <c r="F97" s="196" t="s">
        <v>177</v>
      </c>
      <c r="G97" s="449"/>
      <c r="H97" s="196" t="s">
        <v>171</v>
      </c>
      <c r="I97" s="296">
        <f>I98</f>
        <v>641</v>
      </c>
      <c r="J97" s="270"/>
      <c r="K97" s="270">
        <f>K98</f>
        <v>667</v>
      </c>
      <c r="L97" s="270">
        <f>L98</f>
        <v>733</v>
      </c>
    </row>
    <row r="98" spans="2:12" s="180" customFormat="1" ht="12.75" hidden="1">
      <c r="B98" s="252" t="s">
        <v>587</v>
      </c>
      <c r="C98" s="189"/>
      <c r="D98" s="192" t="s">
        <v>466</v>
      </c>
      <c r="E98" s="192" t="s">
        <v>171</v>
      </c>
      <c r="F98" s="196" t="s">
        <v>177</v>
      </c>
      <c r="G98" s="449">
        <v>240</v>
      </c>
      <c r="H98" s="196" t="s">
        <v>171</v>
      </c>
      <c r="I98" s="296">
        <v>641</v>
      </c>
      <c r="J98" s="270"/>
      <c r="K98" s="270">
        <v>667</v>
      </c>
      <c r="L98" s="270">
        <v>733</v>
      </c>
    </row>
    <row r="99" spans="2:12" s="180" customFormat="1" ht="12.75" hidden="1">
      <c r="B99" s="185" t="s">
        <v>467</v>
      </c>
      <c r="C99" s="189"/>
      <c r="D99" s="207" t="s">
        <v>466</v>
      </c>
      <c r="E99" s="207" t="s">
        <v>468</v>
      </c>
      <c r="F99" s="196"/>
      <c r="G99" s="449"/>
      <c r="H99" s="451" t="s">
        <v>468</v>
      </c>
      <c r="I99" s="461">
        <f>I100+I104</f>
        <v>649.8</v>
      </c>
      <c r="J99" s="311"/>
      <c r="K99" s="311">
        <f>K100+K104</f>
        <v>369.8</v>
      </c>
      <c r="L99" s="311">
        <f>L100+L104</f>
        <v>374.8</v>
      </c>
    </row>
    <row r="100" spans="2:12" s="180" customFormat="1" ht="51.75" customHeight="1" hidden="1">
      <c r="B100" s="198" t="s">
        <v>11</v>
      </c>
      <c r="C100" s="202"/>
      <c r="D100" s="207" t="s">
        <v>466</v>
      </c>
      <c r="E100" s="207" t="s">
        <v>468</v>
      </c>
      <c r="F100" s="451" t="s">
        <v>178</v>
      </c>
      <c r="G100" s="455"/>
      <c r="H100" s="451" t="s">
        <v>468</v>
      </c>
      <c r="I100" s="456">
        <f>I102</f>
        <v>300</v>
      </c>
      <c r="J100" s="285"/>
      <c r="K100" s="285">
        <f>K102</f>
        <v>305</v>
      </c>
      <c r="L100" s="285">
        <f>L102</f>
        <v>310</v>
      </c>
    </row>
    <row r="101" spans="2:12" s="180" customFormat="1" ht="78" customHeight="1" hidden="1">
      <c r="B101" s="191" t="s">
        <v>222</v>
      </c>
      <c r="C101" s="224"/>
      <c r="D101" s="192" t="s">
        <v>466</v>
      </c>
      <c r="E101" s="192" t="s">
        <v>468</v>
      </c>
      <c r="F101" s="196" t="s">
        <v>179</v>
      </c>
      <c r="G101" s="452"/>
      <c r="H101" s="196" t="s">
        <v>468</v>
      </c>
      <c r="I101" s="322"/>
      <c r="J101" s="269"/>
      <c r="K101" s="269"/>
      <c r="L101" s="269"/>
    </row>
    <row r="102" spans="2:12" s="180" customFormat="1" ht="69" hidden="1">
      <c r="B102" s="310" t="s">
        <v>24</v>
      </c>
      <c r="C102" s="202"/>
      <c r="D102" s="192" t="s">
        <v>466</v>
      </c>
      <c r="E102" s="192" t="s">
        <v>468</v>
      </c>
      <c r="F102" s="196" t="s">
        <v>575</v>
      </c>
      <c r="G102" s="452"/>
      <c r="H102" s="196" t="s">
        <v>468</v>
      </c>
      <c r="I102" s="322">
        <f>I103</f>
        <v>300</v>
      </c>
      <c r="J102" s="269"/>
      <c r="K102" s="269">
        <f>K103</f>
        <v>305</v>
      </c>
      <c r="L102" s="269">
        <f>L103</f>
        <v>310</v>
      </c>
    </row>
    <row r="103" spans="2:12" s="180" customFormat="1" ht="12.75" hidden="1">
      <c r="B103" s="252" t="s">
        <v>587</v>
      </c>
      <c r="C103" s="202"/>
      <c r="D103" s="192" t="s">
        <v>466</v>
      </c>
      <c r="E103" s="192" t="s">
        <v>468</v>
      </c>
      <c r="F103" s="196" t="s">
        <v>575</v>
      </c>
      <c r="G103" s="452" t="s">
        <v>210</v>
      </c>
      <c r="H103" s="196" t="s">
        <v>468</v>
      </c>
      <c r="I103" s="296">
        <v>300</v>
      </c>
      <c r="J103" s="269"/>
      <c r="K103" s="270">
        <v>305</v>
      </c>
      <c r="L103" s="270">
        <v>310</v>
      </c>
    </row>
    <row r="104" spans="2:12" s="180" customFormat="1" ht="39" hidden="1">
      <c r="B104" s="198" t="s">
        <v>624</v>
      </c>
      <c r="C104" s="202"/>
      <c r="D104" s="207" t="s">
        <v>466</v>
      </c>
      <c r="E104" s="207" t="s">
        <v>468</v>
      </c>
      <c r="F104" s="451" t="s">
        <v>139</v>
      </c>
      <c r="G104" s="451"/>
      <c r="H104" s="451" t="s">
        <v>468</v>
      </c>
      <c r="I104" s="322">
        <f>I105+I107+I109</f>
        <v>349.8</v>
      </c>
      <c r="J104" s="269"/>
      <c r="K104" s="269">
        <f>K105+K107+K109</f>
        <v>64.8</v>
      </c>
      <c r="L104" s="269">
        <f>L105+L107+L109</f>
        <v>64.8</v>
      </c>
    </row>
    <row r="105" spans="2:12" s="180" customFormat="1" ht="12.75" hidden="1">
      <c r="B105" s="201" t="s">
        <v>180</v>
      </c>
      <c r="C105" s="202"/>
      <c r="D105" s="202" t="s">
        <v>466</v>
      </c>
      <c r="E105" s="202" t="s">
        <v>468</v>
      </c>
      <c r="F105" s="451" t="s">
        <v>181</v>
      </c>
      <c r="G105" s="451"/>
      <c r="H105" s="452" t="s">
        <v>468</v>
      </c>
      <c r="I105" s="322">
        <f>I106</f>
        <v>195</v>
      </c>
      <c r="J105" s="269"/>
      <c r="K105" s="269">
        <f>K106</f>
        <v>0</v>
      </c>
      <c r="L105" s="269">
        <f>L106</f>
        <v>0</v>
      </c>
    </row>
    <row r="106" spans="2:12" s="180" customFormat="1" ht="12.75" hidden="1">
      <c r="B106" s="252" t="s">
        <v>587</v>
      </c>
      <c r="C106" s="202"/>
      <c r="D106" s="202" t="s">
        <v>466</v>
      </c>
      <c r="E106" s="202" t="s">
        <v>468</v>
      </c>
      <c r="F106" s="452" t="s">
        <v>181</v>
      </c>
      <c r="G106" s="452" t="s">
        <v>210</v>
      </c>
      <c r="H106" s="452" t="s">
        <v>468</v>
      </c>
      <c r="I106" s="296">
        <v>195</v>
      </c>
      <c r="J106" s="270"/>
      <c r="K106" s="270"/>
      <c r="L106" s="270"/>
    </row>
    <row r="107" spans="2:12" s="180" customFormat="1" ht="12.75" hidden="1">
      <c r="B107" s="201" t="s">
        <v>182</v>
      </c>
      <c r="C107" s="202"/>
      <c r="D107" s="202" t="s">
        <v>466</v>
      </c>
      <c r="E107" s="202" t="s">
        <v>468</v>
      </c>
      <c r="F107" s="451" t="s">
        <v>183</v>
      </c>
      <c r="G107" s="452"/>
      <c r="H107" s="452" t="s">
        <v>468</v>
      </c>
      <c r="I107" s="322">
        <f>I108</f>
        <v>64.8</v>
      </c>
      <c r="J107" s="269"/>
      <c r="K107" s="269">
        <f>K108</f>
        <v>64.8</v>
      </c>
      <c r="L107" s="269">
        <f>L108</f>
        <v>64.8</v>
      </c>
    </row>
    <row r="108" spans="2:12" s="180" customFormat="1" ht="12.75" hidden="1">
      <c r="B108" s="252" t="s">
        <v>587</v>
      </c>
      <c r="C108" s="202"/>
      <c r="D108" s="202" t="s">
        <v>466</v>
      </c>
      <c r="E108" s="202" t="s">
        <v>468</v>
      </c>
      <c r="F108" s="452" t="s">
        <v>183</v>
      </c>
      <c r="G108" s="452" t="s">
        <v>210</v>
      </c>
      <c r="H108" s="452" t="s">
        <v>468</v>
      </c>
      <c r="I108" s="296">
        <v>64.8</v>
      </c>
      <c r="J108" s="270"/>
      <c r="K108" s="270">
        <v>64.8</v>
      </c>
      <c r="L108" s="270">
        <v>64.8</v>
      </c>
    </row>
    <row r="109" spans="2:12" s="180" customFormat="1" ht="26.25" hidden="1">
      <c r="B109" s="201" t="s">
        <v>88</v>
      </c>
      <c r="C109" s="202"/>
      <c r="D109" s="202" t="s">
        <v>466</v>
      </c>
      <c r="E109" s="202" t="s">
        <v>468</v>
      </c>
      <c r="F109" s="451" t="s">
        <v>184</v>
      </c>
      <c r="G109" s="452"/>
      <c r="H109" s="452" t="s">
        <v>468</v>
      </c>
      <c r="I109" s="322">
        <f>I110</f>
        <v>90</v>
      </c>
      <c r="J109" s="269"/>
      <c r="K109" s="269">
        <f>K110</f>
        <v>0</v>
      </c>
      <c r="L109" s="269">
        <f>L110</f>
        <v>0</v>
      </c>
    </row>
    <row r="110" spans="2:12" s="180" customFormat="1" ht="12.75" hidden="1">
      <c r="B110" s="252" t="s">
        <v>587</v>
      </c>
      <c r="C110" s="202"/>
      <c r="D110" s="202" t="s">
        <v>466</v>
      </c>
      <c r="E110" s="202" t="s">
        <v>468</v>
      </c>
      <c r="F110" s="452" t="s">
        <v>184</v>
      </c>
      <c r="G110" s="452" t="s">
        <v>210</v>
      </c>
      <c r="H110" s="452" t="s">
        <v>468</v>
      </c>
      <c r="I110" s="296">
        <v>90</v>
      </c>
      <c r="J110" s="269"/>
      <c r="K110" s="269"/>
      <c r="L110" s="269"/>
    </row>
    <row r="111" spans="2:12" s="180" customFormat="1" ht="13.5" hidden="1">
      <c r="B111" s="216" t="s">
        <v>453</v>
      </c>
      <c r="C111" s="217"/>
      <c r="D111" s="217" t="s">
        <v>454</v>
      </c>
      <c r="E111" s="225"/>
      <c r="F111" s="373"/>
      <c r="G111" s="373"/>
      <c r="H111" s="373"/>
      <c r="I111" s="462">
        <f>I112+I123+I136+I145</f>
        <v>22021.318999999996</v>
      </c>
      <c r="J111" s="272"/>
      <c r="K111" s="260">
        <f>K112+K123+K136+K145</f>
        <v>27710.55</v>
      </c>
      <c r="L111" s="260">
        <f>L112+L123+L136+L145</f>
        <v>26064.505</v>
      </c>
    </row>
    <row r="112" spans="2:12" ht="12.75" hidden="1">
      <c r="B112" s="198" t="s">
        <v>89</v>
      </c>
      <c r="C112" s="207"/>
      <c r="D112" s="207" t="s">
        <v>454</v>
      </c>
      <c r="E112" s="207" t="s">
        <v>299</v>
      </c>
      <c r="F112" s="452"/>
      <c r="G112" s="452"/>
      <c r="H112" s="451" t="s">
        <v>299</v>
      </c>
      <c r="I112" s="325">
        <f>I113+I118</f>
        <v>9048</v>
      </c>
      <c r="J112" s="301"/>
      <c r="K112" s="301">
        <f>K113+K118</f>
        <v>10000</v>
      </c>
      <c r="L112" s="301">
        <f>L113+L118</f>
        <v>10000</v>
      </c>
    </row>
    <row r="113" spans="2:12" ht="53.25" customHeight="1" hidden="1">
      <c r="B113" s="226" t="s">
        <v>6</v>
      </c>
      <c r="C113" s="207"/>
      <c r="D113" s="200" t="s">
        <v>454</v>
      </c>
      <c r="E113" s="207" t="s">
        <v>299</v>
      </c>
      <c r="F113" s="451" t="s">
        <v>185</v>
      </c>
      <c r="G113" s="455"/>
      <c r="H113" s="451" t="s">
        <v>299</v>
      </c>
      <c r="I113" s="455"/>
      <c r="J113" s="284"/>
      <c r="K113" s="168"/>
      <c r="L113" s="288"/>
    </row>
    <row r="114" spans="2:12" ht="66" hidden="1">
      <c r="B114" s="227" t="s">
        <v>229</v>
      </c>
      <c r="C114" s="202"/>
      <c r="D114" s="199" t="s">
        <v>454</v>
      </c>
      <c r="E114" s="202" t="s">
        <v>299</v>
      </c>
      <c r="F114" s="452" t="s">
        <v>78</v>
      </c>
      <c r="G114" s="452"/>
      <c r="H114" s="452" t="s">
        <v>299</v>
      </c>
      <c r="I114" s="445"/>
      <c r="J114" s="268"/>
      <c r="K114" s="268"/>
      <c r="L114" s="268"/>
    </row>
    <row r="115" spans="2:12" ht="81" customHeight="1" hidden="1">
      <c r="B115" s="228" t="s">
        <v>230</v>
      </c>
      <c r="C115" s="202"/>
      <c r="D115" s="199" t="s">
        <v>454</v>
      </c>
      <c r="E115" s="202" t="s">
        <v>299</v>
      </c>
      <c r="F115" s="452" t="s">
        <v>186</v>
      </c>
      <c r="G115" s="452"/>
      <c r="H115" s="452" t="s">
        <v>299</v>
      </c>
      <c r="I115" s="445"/>
      <c r="J115" s="268"/>
      <c r="K115" s="268"/>
      <c r="L115" s="268"/>
    </row>
    <row r="116" spans="2:12" ht="81" customHeight="1" hidden="1">
      <c r="B116" s="227" t="s">
        <v>231</v>
      </c>
      <c r="C116" s="202"/>
      <c r="D116" s="199" t="s">
        <v>454</v>
      </c>
      <c r="E116" s="202" t="s">
        <v>299</v>
      </c>
      <c r="F116" s="452" t="s">
        <v>187</v>
      </c>
      <c r="G116" s="452"/>
      <c r="H116" s="452" t="s">
        <v>299</v>
      </c>
      <c r="I116" s="322"/>
      <c r="J116" s="269"/>
      <c r="K116" s="269"/>
      <c r="L116" s="269"/>
    </row>
    <row r="117" spans="2:12" ht="66" hidden="1">
      <c r="B117" s="228" t="s">
        <v>188</v>
      </c>
      <c r="C117" s="202"/>
      <c r="D117" s="199" t="s">
        <v>454</v>
      </c>
      <c r="E117" s="202" t="s">
        <v>299</v>
      </c>
      <c r="F117" s="452" t="s">
        <v>189</v>
      </c>
      <c r="G117" s="452"/>
      <c r="H117" s="452" t="s">
        <v>299</v>
      </c>
      <c r="I117" s="322"/>
      <c r="J117" s="269"/>
      <c r="K117" s="269"/>
      <c r="L117" s="269"/>
    </row>
    <row r="118" spans="2:12" ht="39" customHeight="1" hidden="1">
      <c r="B118" s="198" t="s">
        <v>624</v>
      </c>
      <c r="C118" s="202"/>
      <c r="D118" s="207" t="s">
        <v>454</v>
      </c>
      <c r="E118" s="207" t="s">
        <v>299</v>
      </c>
      <c r="F118" s="451" t="s">
        <v>139</v>
      </c>
      <c r="G118" s="463"/>
      <c r="H118" s="451" t="s">
        <v>299</v>
      </c>
      <c r="I118" s="464">
        <f>I119+I121</f>
        <v>9048</v>
      </c>
      <c r="J118" s="308"/>
      <c r="K118" s="287">
        <f>K119+K121</f>
        <v>10000</v>
      </c>
      <c r="L118" s="287">
        <f>L119+L121</f>
        <v>10000</v>
      </c>
    </row>
    <row r="119" spans="2:12" ht="26.25" hidden="1">
      <c r="B119" s="230" t="s">
        <v>190</v>
      </c>
      <c r="C119" s="202"/>
      <c r="D119" s="202" t="s">
        <v>454</v>
      </c>
      <c r="E119" s="202" t="s">
        <v>299</v>
      </c>
      <c r="F119" s="452" t="s">
        <v>191</v>
      </c>
      <c r="G119" s="463"/>
      <c r="H119" s="452" t="s">
        <v>299</v>
      </c>
      <c r="I119" s="464">
        <f>I120</f>
        <v>420</v>
      </c>
      <c r="J119" s="308"/>
      <c r="K119" s="287">
        <f>K120</f>
        <v>0</v>
      </c>
      <c r="L119" s="287">
        <f>L120</f>
        <v>0</v>
      </c>
    </row>
    <row r="120" spans="2:12" ht="12.75" hidden="1">
      <c r="B120" s="252" t="s">
        <v>587</v>
      </c>
      <c r="C120" s="202"/>
      <c r="D120" s="202" t="s">
        <v>454</v>
      </c>
      <c r="E120" s="202" t="s">
        <v>299</v>
      </c>
      <c r="F120" s="452" t="s">
        <v>191</v>
      </c>
      <c r="G120" s="452" t="s">
        <v>210</v>
      </c>
      <c r="H120" s="452" t="s">
        <v>299</v>
      </c>
      <c r="I120" s="465">
        <v>420</v>
      </c>
      <c r="J120" s="309"/>
      <c r="K120" s="299"/>
      <c r="L120" s="286"/>
    </row>
    <row r="121" spans="2:12" ht="18.75" customHeight="1" hidden="1">
      <c r="B121" s="230" t="s">
        <v>192</v>
      </c>
      <c r="C121" s="202"/>
      <c r="D121" s="202" t="s">
        <v>454</v>
      </c>
      <c r="E121" s="202" t="s">
        <v>299</v>
      </c>
      <c r="F121" s="452" t="s">
        <v>193</v>
      </c>
      <c r="G121" s="463"/>
      <c r="H121" s="452" t="s">
        <v>299</v>
      </c>
      <c r="I121" s="465">
        <f>I122</f>
        <v>8628</v>
      </c>
      <c r="J121" s="287"/>
      <c r="K121" s="297">
        <f>K122</f>
        <v>10000</v>
      </c>
      <c r="L121" s="297">
        <f>L122</f>
        <v>10000</v>
      </c>
    </row>
    <row r="122" spans="2:12" ht="25.5" customHeight="1" hidden="1">
      <c r="B122" s="283" t="s">
        <v>617</v>
      </c>
      <c r="C122" s="202"/>
      <c r="D122" s="202" t="s">
        <v>454</v>
      </c>
      <c r="E122" s="202" t="s">
        <v>299</v>
      </c>
      <c r="F122" s="452" t="s">
        <v>193</v>
      </c>
      <c r="G122" s="452" t="s">
        <v>616</v>
      </c>
      <c r="H122" s="452" t="s">
        <v>299</v>
      </c>
      <c r="I122" s="466">
        <v>8628</v>
      </c>
      <c r="J122" s="293"/>
      <c r="K122" s="305">
        <v>10000</v>
      </c>
      <c r="L122" s="306">
        <v>10000</v>
      </c>
    </row>
    <row r="123" spans="2:12" ht="12.75" hidden="1">
      <c r="B123" s="198" t="s">
        <v>194</v>
      </c>
      <c r="C123" s="207"/>
      <c r="D123" s="207" t="s">
        <v>454</v>
      </c>
      <c r="E123" s="207" t="s">
        <v>455</v>
      </c>
      <c r="F123" s="452"/>
      <c r="G123" s="452"/>
      <c r="H123" s="451" t="s">
        <v>455</v>
      </c>
      <c r="I123" s="324">
        <f>I124+I131</f>
        <v>1214.55</v>
      </c>
      <c r="J123" s="269"/>
      <c r="K123" s="258">
        <f>K124+K131</f>
        <v>4085</v>
      </c>
      <c r="L123" s="269">
        <f>L124+L131</f>
        <v>85</v>
      </c>
    </row>
    <row r="124" spans="2:12" ht="57.75" customHeight="1" hidden="1">
      <c r="B124" s="231" t="s">
        <v>629</v>
      </c>
      <c r="C124" s="207"/>
      <c r="D124" s="200" t="s">
        <v>454</v>
      </c>
      <c r="E124" s="207" t="s">
        <v>455</v>
      </c>
      <c r="F124" s="451" t="s">
        <v>195</v>
      </c>
      <c r="G124" s="455"/>
      <c r="H124" s="451" t="s">
        <v>455</v>
      </c>
      <c r="I124" s="467">
        <f>I125</f>
        <v>1129.55</v>
      </c>
      <c r="J124" s="285"/>
      <c r="K124" s="307">
        <f>K125</f>
        <v>4000</v>
      </c>
      <c r="L124" s="307">
        <f>L125</f>
        <v>0</v>
      </c>
    </row>
    <row r="125" spans="2:12" ht="66" hidden="1">
      <c r="B125" s="230" t="s">
        <v>232</v>
      </c>
      <c r="C125" s="202"/>
      <c r="D125" s="199" t="s">
        <v>454</v>
      </c>
      <c r="E125" s="202" t="s">
        <v>455</v>
      </c>
      <c r="F125" s="452" t="s">
        <v>196</v>
      </c>
      <c r="G125" s="452"/>
      <c r="H125" s="452" t="s">
        <v>455</v>
      </c>
      <c r="I125" s="323">
        <f>I126</f>
        <v>1129.55</v>
      </c>
      <c r="J125" s="258"/>
      <c r="K125" s="258">
        <f>K126</f>
        <v>4000</v>
      </c>
      <c r="L125" s="269">
        <f>L126</f>
        <v>0</v>
      </c>
    </row>
    <row r="126" spans="2:12" ht="26.25" hidden="1">
      <c r="B126" s="230" t="s">
        <v>633</v>
      </c>
      <c r="C126" s="202"/>
      <c r="D126" s="199" t="s">
        <v>454</v>
      </c>
      <c r="E126" s="202" t="s">
        <v>455</v>
      </c>
      <c r="F126" s="452" t="s">
        <v>196</v>
      </c>
      <c r="G126" s="452" t="s">
        <v>632</v>
      </c>
      <c r="H126" s="452" t="s">
        <v>455</v>
      </c>
      <c r="I126" s="450">
        <v>1129.55</v>
      </c>
      <c r="J126" s="258"/>
      <c r="K126" s="259">
        <v>4000</v>
      </c>
      <c r="L126" s="269"/>
    </row>
    <row r="127" spans="2:12" ht="52.5" hidden="1">
      <c r="B127" s="230" t="s">
        <v>631</v>
      </c>
      <c r="C127" s="202"/>
      <c r="D127" s="199" t="s">
        <v>454</v>
      </c>
      <c r="E127" s="202" t="s">
        <v>455</v>
      </c>
      <c r="F127" s="452" t="s">
        <v>197</v>
      </c>
      <c r="G127" s="452"/>
      <c r="H127" s="452" t="s">
        <v>455</v>
      </c>
      <c r="I127" s="322"/>
      <c r="J127" s="269"/>
      <c r="K127" s="269"/>
      <c r="L127" s="269"/>
    </row>
    <row r="128" spans="2:12" ht="42.75" customHeight="1" hidden="1">
      <c r="B128" s="231" t="s">
        <v>583</v>
      </c>
      <c r="C128" s="207"/>
      <c r="D128" s="200" t="s">
        <v>454</v>
      </c>
      <c r="E128" s="207" t="s">
        <v>455</v>
      </c>
      <c r="F128" s="451" t="s">
        <v>198</v>
      </c>
      <c r="G128" s="455"/>
      <c r="H128" s="451" t="s">
        <v>455</v>
      </c>
      <c r="I128" s="455"/>
      <c r="J128" s="292"/>
      <c r="K128" s="168"/>
      <c r="L128" s="288"/>
    </row>
    <row r="129" spans="2:12" ht="72.75" customHeight="1" hidden="1">
      <c r="B129" s="201" t="s">
        <v>199</v>
      </c>
      <c r="C129" s="202"/>
      <c r="D129" s="199" t="s">
        <v>454</v>
      </c>
      <c r="E129" s="202" t="s">
        <v>455</v>
      </c>
      <c r="F129" s="452" t="s">
        <v>200</v>
      </c>
      <c r="G129" s="452"/>
      <c r="H129" s="452" t="s">
        <v>455</v>
      </c>
      <c r="I129" s="322"/>
      <c r="J129" s="269"/>
      <c r="K129" s="269"/>
      <c r="L129" s="269"/>
    </row>
    <row r="130" spans="2:12" ht="57" customHeight="1" hidden="1">
      <c r="B130" s="230" t="s">
        <v>201</v>
      </c>
      <c r="C130" s="207"/>
      <c r="D130" s="199" t="s">
        <v>454</v>
      </c>
      <c r="E130" s="202" t="s">
        <v>455</v>
      </c>
      <c r="F130" s="452" t="s">
        <v>202</v>
      </c>
      <c r="G130" s="452"/>
      <c r="H130" s="452" t="s">
        <v>455</v>
      </c>
      <c r="I130" s="322"/>
      <c r="J130" s="269"/>
      <c r="K130" s="269"/>
      <c r="L130" s="269"/>
    </row>
    <row r="131" spans="2:12" s="232" customFormat="1" ht="39" customHeight="1" hidden="1">
      <c r="B131" s="198" t="s">
        <v>624</v>
      </c>
      <c r="C131" s="202"/>
      <c r="D131" s="207" t="s">
        <v>454</v>
      </c>
      <c r="E131" s="207" t="s">
        <v>455</v>
      </c>
      <c r="F131" s="451" t="s">
        <v>139</v>
      </c>
      <c r="G131" s="463"/>
      <c r="H131" s="451" t="s">
        <v>455</v>
      </c>
      <c r="I131" s="456">
        <f>I132</f>
        <v>85</v>
      </c>
      <c r="J131" s="285"/>
      <c r="K131" s="285">
        <f>K132</f>
        <v>85</v>
      </c>
      <c r="L131" s="285">
        <f>L132</f>
        <v>85</v>
      </c>
    </row>
    <row r="132" spans="2:12" s="232" customFormat="1" ht="43.5" customHeight="1" hidden="1">
      <c r="B132" s="201" t="s">
        <v>203</v>
      </c>
      <c r="C132" s="202"/>
      <c r="D132" s="202" t="s">
        <v>454</v>
      </c>
      <c r="E132" s="202" t="s">
        <v>455</v>
      </c>
      <c r="F132" s="452" t="s">
        <v>204</v>
      </c>
      <c r="G132" s="463"/>
      <c r="H132" s="452" t="s">
        <v>455</v>
      </c>
      <c r="I132" s="464">
        <f>I135</f>
        <v>85</v>
      </c>
      <c r="J132" s="287"/>
      <c r="K132" s="287">
        <f>K135</f>
        <v>85</v>
      </c>
      <c r="L132" s="287">
        <f>L135</f>
        <v>85</v>
      </c>
    </row>
    <row r="133" spans="2:10" s="232" customFormat="1" ht="60.75" customHeight="1" hidden="1">
      <c r="B133" s="249" t="s">
        <v>576</v>
      </c>
      <c r="C133" s="238"/>
      <c r="D133" s="238" t="s">
        <v>454</v>
      </c>
      <c r="E133" s="238" t="s">
        <v>455</v>
      </c>
      <c r="F133" s="457" t="s">
        <v>577</v>
      </c>
      <c r="G133" s="887" t="s">
        <v>578</v>
      </c>
      <c r="H133" s="888"/>
      <c r="I133" s="889"/>
      <c r="J133" s="294"/>
    </row>
    <row r="134" spans="2:10" s="232" customFormat="1" ht="48" customHeight="1" hidden="1">
      <c r="B134" s="249" t="s">
        <v>579</v>
      </c>
      <c r="C134" s="238"/>
      <c r="D134" s="238" t="s">
        <v>454</v>
      </c>
      <c r="E134" s="238" t="s">
        <v>455</v>
      </c>
      <c r="F134" s="457" t="s">
        <v>580</v>
      </c>
      <c r="G134" s="884" t="s">
        <v>581</v>
      </c>
      <c r="H134" s="885"/>
      <c r="I134" s="886"/>
      <c r="J134" s="294"/>
    </row>
    <row r="135" spans="2:12" s="232" customFormat="1" ht="16.5" customHeight="1" hidden="1">
      <c r="B135" s="252" t="s">
        <v>587</v>
      </c>
      <c r="C135" s="238"/>
      <c r="D135" s="202" t="s">
        <v>454</v>
      </c>
      <c r="E135" s="202" t="s">
        <v>455</v>
      </c>
      <c r="F135" s="452" t="s">
        <v>204</v>
      </c>
      <c r="G135" s="196" t="s">
        <v>210</v>
      </c>
      <c r="H135" s="452" t="s">
        <v>455</v>
      </c>
      <c r="I135" s="468">
        <v>85</v>
      </c>
      <c r="J135" s="302"/>
      <c r="K135" s="304">
        <v>85</v>
      </c>
      <c r="L135" s="303">
        <v>85</v>
      </c>
    </row>
    <row r="136" spans="2:12" ht="20.25" customHeight="1" hidden="1">
      <c r="B136" s="198" t="s">
        <v>463</v>
      </c>
      <c r="C136" s="202"/>
      <c r="D136" s="207" t="s">
        <v>454</v>
      </c>
      <c r="E136" s="207" t="s">
        <v>464</v>
      </c>
      <c r="F136" s="452"/>
      <c r="G136" s="452"/>
      <c r="H136" s="451" t="s">
        <v>464</v>
      </c>
      <c r="I136" s="469">
        <f>I137+I140</f>
        <v>11758.768999999998</v>
      </c>
      <c r="J136" s="269"/>
      <c r="K136" s="318">
        <f>K137+K140</f>
        <v>13625.55</v>
      </c>
      <c r="L136" s="318">
        <f>L137+L140</f>
        <v>15979.505000000001</v>
      </c>
    </row>
    <row r="137" spans="2:12" ht="54.75" customHeight="1" hidden="1">
      <c r="B137" s="290" t="s">
        <v>627</v>
      </c>
      <c r="C137" s="207"/>
      <c r="D137" s="200" t="s">
        <v>454</v>
      </c>
      <c r="E137" s="207" t="s">
        <v>464</v>
      </c>
      <c r="F137" s="451" t="s">
        <v>205</v>
      </c>
      <c r="G137" s="455"/>
      <c r="H137" s="451" t="s">
        <v>464</v>
      </c>
      <c r="I137" s="456">
        <f>I138</f>
        <v>2275.006</v>
      </c>
      <c r="J137" s="285"/>
      <c r="K137" s="285">
        <f>K138</f>
        <v>6008.35</v>
      </c>
      <c r="L137" s="285">
        <f>L138</f>
        <v>8515.705</v>
      </c>
    </row>
    <row r="138" spans="2:12" ht="69.75" customHeight="1" hidden="1">
      <c r="B138" s="230" t="s">
        <v>233</v>
      </c>
      <c r="C138" s="202"/>
      <c r="D138" s="199" t="s">
        <v>454</v>
      </c>
      <c r="E138" s="202" t="s">
        <v>464</v>
      </c>
      <c r="F138" s="452" t="s">
        <v>206</v>
      </c>
      <c r="G138" s="452"/>
      <c r="H138" s="452" t="s">
        <v>464</v>
      </c>
      <c r="I138" s="324">
        <f>I139</f>
        <v>2275.006</v>
      </c>
      <c r="J138" s="269"/>
      <c r="K138" s="313">
        <f>K139</f>
        <v>6008.35</v>
      </c>
      <c r="L138" s="313">
        <f>L139</f>
        <v>8515.705</v>
      </c>
    </row>
    <row r="139" spans="2:12" ht="12" customHeight="1" hidden="1">
      <c r="B139" s="252" t="s">
        <v>587</v>
      </c>
      <c r="C139" s="202"/>
      <c r="D139" s="199" t="s">
        <v>454</v>
      </c>
      <c r="E139" s="202" t="s">
        <v>464</v>
      </c>
      <c r="F139" s="452" t="s">
        <v>206</v>
      </c>
      <c r="G139" s="452" t="s">
        <v>210</v>
      </c>
      <c r="H139" s="452" t="s">
        <v>464</v>
      </c>
      <c r="I139" s="324">
        <v>2275.006</v>
      </c>
      <c r="J139" s="322"/>
      <c r="K139" s="327">
        <v>6008.35</v>
      </c>
      <c r="L139" s="327">
        <v>8515.705</v>
      </c>
    </row>
    <row r="140" spans="2:12" ht="56.25" customHeight="1" hidden="1">
      <c r="B140" s="231" t="s">
        <v>625</v>
      </c>
      <c r="C140" s="202"/>
      <c r="D140" s="207" t="s">
        <v>454</v>
      </c>
      <c r="E140" s="207" t="s">
        <v>464</v>
      </c>
      <c r="F140" s="451" t="s">
        <v>207</v>
      </c>
      <c r="G140" s="455"/>
      <c r="H140" s="451" t="s">
        <v>464</v>
      </c>
      <c r="I140" s="456">
        <f>I141+I143</f>
        <v>9483.762999999999</v>
      </c>
      <c r="J140" s="284"/>
      <c r="K140" s="285">
        <f>K141+K143</f>
        <v>7617.2</v>
      </c>
      <c r="L140" s="318">
        <f>L141+L143</f>
        <v>7463.8</v>
      </c>
    </row>
    <row r="141" spans="2:12" ht="66" hidden="1">
      <c r="B141" s="201" t="s">
        <v>244</v>
      </c>
      <c r="C141" s="202"/>
      <c r="D141" s="207" t="s">
        <v>454</v>
      </c>
      <c r="E141" s="207" t="s">
        <v>464</v>
      </c>
      <c r="F141" s="452" t="s">
        <v>521</v>
      </c>
      <c r="G141" s="452"/>
      <c r="H141" s="451" t="s">
        <v>464</v>
      </c>
      <c r="I141" s="324">
        <f>I142</f>
        <v>5353.775000000001</v>
      </c>
      <c r="J141" s="269"/>
      <c r="K141" s="269">
        <f>K142</f>
        <v>5406.2</v>
      </c>
      <c r="L141" s="269">
        <f>L142</f>
        <v>5230.3</v>
      </c>
    </row>
    <row r="142" spans="2:12" ht="12.75" hidden="1">
      <c r="B142" s="252" t="s">
        <v>587</v>
      </c>
      <c r="C142" s="202"/>
      <c r="D142" s="202" t="s">
        <v>454</v>
      </c>
      <c r="E142" s="202" t="s">
        <v>464</v>
      </c>
      <c r="F142" s="452" t="s">
        <v>521</v>
      </c>
      <c r="G142" s="452" t="s">
        <v>210</v>
      </c>
      <c r="H142" s="452" t="s">
        <v>464</v>
      </c>
      <c r="I142" s="325">
        <f>5356.1-4835.3+2500.3+2332.675</f>
        <v>5353.775000000001</v>
      </c>
      <c r="J142" s="322"/>
      <c r="K142" s="325">
        <v>5406.2</v>
      </c>
      <c r="L142" s="325">
        <v>5230.3</v>
      </c>
    </row>
    <row r="143" spans="2:12" ht="78.75" customHeight="1" hidden="1">
      <c r="B143" s="201" t="s">
        <v>234</v>
      </c>
      <c r="C143" s="202"/>
      <c r="D143" s="207" t="s">
        <v>454</v>
      </c>
      <c r="E143" s="207" t="s">
        <v>464</v>
      </c>
      <c r="F143" s="452" t="s">
        <v>522</v>
      </c>
      <c r="G143" s="452"/>
      <c r="H143" s="451" t="s">
        <v>464</v>
      </c>
      <c r="I143" s="324">
        <f>I144</f>
        <v>4129.987999999999</v>
      </c>
      <c r="J143" s="313"/>
      <c r="K143" s="313">
        <f>K144</f>
        <v>2211</v>
      </c>
      <c r="L143" s="313">
        <f>L144</f>
        <v>2233.5</v>
      </c>
    </row>
    <row r="144" spans="2:12" ht="18" customHeight="1" hidden="1">
      <c r="B144" s="252" t="s">
        <v>587</v>
      </c>
      <c r="C144" s="202"/>
      <c r="D144" s="202" t="s">
        <v>454</v>
      </c>
      <c r="E144" s="202" t="s">
        <v>464</v>
      </c>
      <c r="F144" s="452" t="s">
        <v>522</v>
      </c>
      <c r="G144" s="452" t="s">
        <v>210</v>
      </c>
      <c r="H144" s="452" t="s">
        <v>464</v>
      </c>
      <c r="I144" s="324">
        <f>2142.2+1447.788+540</f>
        <v>4129.987999999999</v>
      </c>
      <c r="J144" s="324"/>
      <c r="K144" s="324">
        <v>2211</v>
      </c>
      <c r="L144" s="324">
        <v>2233.5</v>
      </c>
    </row>
    <row r="145" spans="2:12" ht="19.5" customHeight="1" hidden="1">
      <c r="B145" s="198" t="s">
        <v>523</v>
      </c>
      <c r="C145" s="202"/>
      <c r="D145" s="207" t="s">
        <v>454</v>
      </c>
      <c r="E145" s="207" t="s">
        <v>524</v>
      </c>
      <c r="F145" s="452"/>
      <c r="G145" s="452"/>
      <c r="H145" s="451" t="s">
        <v>524</v>
      </c>
      <c r="I145" s="322">
        <f>I146</f>
        <v>0</v>
      </c>
      <c r="J145" s="269"/>
      <c r="K145" s="269">
        <f aca="true" t="shared" si="2" ref="K145:L148">K146</f>
        <v>0</v>
      </c>
      <c r="L145" s="269">
        <f t="shared" si="2"/>
        <v>0</v>
      </c>
    </row>
    <row r="146" spans="2:12" s="232" customFormat="1" ht="39" hidden="1">
      <c r="B146" s="198" t="s">
        <v>624</v>
      </c>
      <c r="C146" s="202"/>
      <c r="D146" s="207" t="s">
        <v>454</v>
      </c>
      <c r="E146" s="207" t="s">
        <v>524</v>
      </c>
      <c r="F146" s="452"/>
      <c r="G146" s="452"/>
      <c r="H146" s="451" t="s">
        <v>524</v>
      </c>
      <c r="I146" s="322">
        <f>I147</f>
        <v>0</v>
      </c>
      <c r="J146" s="269"/>
      <c r="K146" s="269">
        <f t="shared" si="2"/>
        <v>0</v>
      </c>
      <c r="L146" s="269">
        <f t="shared" si="2"/>
        <v>0</v>
      </c>
    </row>
    <row r="147" spans="2:12" s="232" customFormat="1" ht="30.75" customHeight="1" hidden="1">
      <c r="B147" s="198" t="s">
        <v>525</v>
      </c>
      <c r="C147" s="202"/>
      <c r="D147" s="207" t="s">
        <v>454</v>
      </c>
      <c r="E147" s="207" t="s">
        <v>524</v>
      </c>
      <c r="F147" s="452" t="s">
        <v>526</v>
      </c>
      <c r="G147" s="463"/>
      <c r="H147" s="451" t="s">
        <v>524</v>
      </c>
      <c r="I147" s="470">
        <f>I148</f>
        <v>0</v>
      </c>
      <c r="J147" s="275"/>
      <c r="K147" s="275">
        <f t="shared" si="2"/>
        <v>0</v>
      </c>
      <c r="L147" s="275">
        <f t="shared" si="2"/>
        <v>0</v>
      </c>
    </row>
    <row r="148" spans="2:12" s="232" customFormat="1" ht="26.25" hidden="1">
      <c r="B148" s="214" t="s">
        <v>527</v>
      </c>
      <c r="C148" s="202"/>
      <c r="D148" s="207" t="s">
        <v>454</v>
      </c>
      <c r="E148" s="207" t="s">
        <v>524</v>
      </c>
      <c r="F148" s="452" t="s">
        <v>528</v>
      </c>
      <c r="G148" s="463"/>
      <c r="H148" s="451" t="s">
        <v>524</v>
      </c>
      <c r="I148" s="470">
        <f>I149</f>
        <v>0</v>
      </c>
      <c r="J148" s="275"/>
      <c r="K148" s="275">
        <f t="shared" si="2"/>
        <v>0</v>
      </c>
      <c r="L148" s="275">
        <f t="shared" si="2"/>
        <v>0</v>
      </c>
    </row>
    <row r="149" spans="2:12" s="232" customFormat="1" ht="12.75" hidden="1">
      <c r="B149" s="214"/>
      <c r="C149" s="202"/>
      <c r="D149" s="207" t="s">
        <v>454</v>
      </c>
      <c r="E149" s="207" t="s">
        <v>524</v>
      </c>
      <c r="F149" s="452" t="s">
        <v>528</v>
      </c>
      <c r="G149" s="463"/>
      <c r="H149" s="451" t="s">
        <v>524</v>
      </c>
      <c r="I149" s="470"/>
      <c r="J149" s="275"/>
      <c r="K149" s="275"/>
      <c r="L149" s="275"/>
    </row>
    <row r="150" spans="2:12" ht="13.5" hidden="1">
      <c r="B150" s="234" t="s">
        <v>456</v>
      </c>
      <c r="C150" s="217"/>
      <c r="D150" s="217" t="s">
        <v>457</v>
      </c>
      <c r="E150" s="235"/>
      <c r="F150" s="372"/>
      <c r="G150" s="373"/>
      <c r="H150" s="371"/>
      <c r="I150" s="347">
        <f>I151</f>
        <v>160</v>
      </c>
      <c r="J150" s="267"/>
      <c r="K150" s="267">
        <f aca="true" t="shared" si="3" ref="K150:L152">K151</f>
        <v>172</v>
      </c>
      <c r="L150" s="267">
        <f t="shared" si="3"/>
        <v>184</v>
      </c>
    </row>
    <row r="151" spans="2:12" ht="12.75" hidden="1">
      <c r="B151" s="198" t="s">
        <v>458</v>
      </c>
      <c r="C151" s="207"/>
      <c r="D151" s="207" t="s">
        <v>457</v>
      </c>
      <c r="E151" s="207" t="s">
        <v>459</v>
      </c>
      <c r="F151" s="277"/>
      <c r="G151" s="452"/>
      <c r="H151" s="451" t="s">
        <v>459</v>
      </c>
      <c r="I151" s="276">
        <f>I152</f>
        <v>160</v>
      </c>
      <c r="J151" s="276"/>
      <c r="K151" s="276">
        <f t="shared" si="3"/>
        <v>172</v>
      </c>
      <c r="L151" s="276">
        <f t="shared" si="3"/>
        <v>184</v>
      </c>
    </row>
    <row r="152" spans="2:12" ht="53.25" customHeight="1" hidden="1">
      <c r="B152" s="198" t="s">
        <v>618</v>
      </c>
      <c r="C152" s="207"/>
      <c r="D152" s="207" t="s">
        <v>457</v>
      </c>
      <c r="E152" s="207" t="s">
        <v>459</v>
      </c>
      <c r="F152" s="451" t="s">
        <v>81</v>
      </c>
      <c r="G152" s="455"/>
      <c r="H152" s="451" t="s">
        <v>459</v>
      </c>
      <c r="I152" s="456">
        <f>I153</f>
        <v>160</v>
      </c>
      <c r="J152" s="285"/>
      <c r="K152" s="285">
        <f t="shared" si="3"/>
        <v>172</v>
      </c>
      <c r="L152" s="285">
        <f t="shared" si="3"/>
        <v>184</v>
      </c>
    </row>
    <row r="153" spans="2:12" ht="66" hidden="1">
      <c r="B153" s="221" t="s">
        <v>235</v>
      </c>
      <c r="C153" s="207"/>
      <c r="D153" s="207" t="s">
        <v>457</v>
      </c>
      <c r="E153" s="207" t="s">
        <v>459</v>
      </c>
      <c r="F153" s="451" t="s">
        <v>529</v>
      </c>
      <c r="G153" s="452"/>
      <c r="H153" s="451" t="s">
        <v>459</v>
      </c>
      <c r="I153" s="276">
        <f>I156</f>
        <v>160</v>
      </c>
      <c r="J153" s="276"/>
      <c r="K153" s="276">
        <f>K156</f>
        <v>172</v>
      </c>
      <c r="L153" s="276">
        <f>L156</f>
        <v>184</v>
      </c>
    </row>
    <row r="154" spans="2:12" ht="75" customHeight="1" hidden="1">
      <c r="B154" s="223" t="s">
        <v>530</v>
      </c>
      <c r="C154" s="207"/>
      <c r="D154" s="207" t="s">
        <v>457</v>
      </c>
      <c r="E154" s="207" t="s">
        <v>459</v>
      </c>
      <c r="F154" s="452" t="s">
        <v>531</v>
      </c>
      <c r="G154" s="452"/>
      <c r="H154" s="451" t="s">
        <v>459</v>
      </c>
      <c r="I154" s="276"/>
      <c r="J154" s="276"/>
      <c r="K154" s="276"/>
      <c r="L154" s="276"/>
    </row>
    <row r="155" spans="2:12" ht="15.75" customHeight="1" hidden="1">
      <c r="B155" s="252" t="s">
        <v>587</v>
      </c>
      <c r="C155" s="207"/>
      <c r="D155" s="207" t="s">
        <v>457</v>
      </c>
      <c r="E155" s="207" t="s">
        <v>459</v>
      </c>
      <c r="F155" s="452" t="s">
        <v>531</v>
      </c>
      <c r="G155" s="452" t="s">
        <v>210</v>
      </c>
      <c r="H155" s="451" t="s">
        <v>459</v>
      </c>
      <c r="I155" s="276"/>
      <c r="J155" s="276"/>
      <c r="K155" s="276"/>
      <c r="L155" s="276"/>
    </row>
    <row r="156" spans="2:12" ht="77.25" customHeight="1" hidden="1">
      <c r="B156" s="201" t="s">
        <v>236</v>
      </c>
      <c r="C156" s="207"/>
      <c r="D156" s="207" t="s">
        <v>457</v>
      </c>
      <c r="E156" s="207" t="s">
        <v>459</v>
      </c>
      <c r="F156" s="452" t="s">
        <v>532</v>
      </c>
      <c r="G156" s="452"/>
      <c r="H156" s="451" t="s">
        <v>459</v>
      </c>
      <c r="I156" s="276">
        <f>I157</f>
        <v>160</v>
      </c>
      <c r="J156" s="276"/>
      <c r="K156" s="276">
        <f>K157</f>
        <v>172</v>
      </c>
      <c r="L156" s="276">
        <f>L157</f>
        <v>184</v>
      </c>
    </row>
    <row r="157" spans="2:12" ht="16.5" customHeight="1" hidden="1">
      <c r="B157" s="252" t="s">
        <v>587</v>
      </c>
      <c r="C157" s="207"/>
      <c r="D157" s="207" t="s">
        <v>457</v>
      </c>
      <c r="E157" s="207" t="s">
        <v>459</v>
      </c>
      <c r="F157" s="452" t="s">
        <v>532</v>
      </c>
      <c r="G157" s="452" t="s">
        <v>210</v>
      </c>
      <c r="H157" s="451" t="s">
        <v>459</v>
      </c>
      <c r="I157" s="276">
        <v>160</v>
      </c>
      <c r="J157" s="276"/>
      <c r="K157" s="276">
        <v>172</v>
      </c>
      <c r="L157" s="276">
        <v>184</v>
      </c>
    </row>
    <row r="158" spans="2:12" ht="13.5" hidden="1">
      <c r="B158" s="182" t="s">
        <v>533</v>
      </c>
      <c r="C158" s="220"/>
      <c r="D158" s="220" t="s">
        <v>461</v>
      </c>
      <c r="E158" s="220"/>
      <c r="F158" s="344"/>
      <c r="G158" s="344"/>
      <c r="H158" s="344"/>
      <c r="I158" s="347">
        <f>I159+I166</f>
        <v>7152.5</v>
      </c>
      <c r="J158" s="267"/>
      <c r="K158" s="267">
        <f>K159+K166</f>
        <v>7583.5</v>
      </c>
      <c r="L158" s="267">
        <f>L159+L166</f>
        <v>8198.5</v>
      </c>
    </row>
    <row r="159" spans="2:12" ht="12.75" hidden="1">
      <c r="B159" s="198" t="s">
        <v>534</v>
      </c>
      <c r="C159" s="207"/>
      <c r="D159" s="207" t="s">
        <v>461</v>
      </c>
      <c r="E159" s="207" t="s">
        <v>208</v>
      </c>
      <c r="F159" s="451"/>
      <c r="G159" s="451"/>
      <c r="H159" s="451" t="s">
        <v>208</v>
      </c>
      <c r="I159" s="445">
        <f>I160</f>
        <v>5947</v>
      </c>
      <c r="J159" s="268"/>
      <c r="K159" s="268">
        <f aca="true" t="shared" si="4" ref="K159:L161">K160</f>
        <v>6305</v>
      </c>
      <c r="L159" s="268">
        <f t="shared" si="4"/>
        <v>6960</v>
      </c>
    </row>
    <row r="160" spans="2:12" ht="55.5" customHeight="1" hidden="1">
      <c r="B160" s="198" t="s">
        <v>618</v>
      </c>
      <c r="C160" s="207"/>
      <c r="D160" s="207" t="s">
        <v>461</v>
      </c>
      <c r="E160" s="207" t="s">
        <v>208</v>
      </c>
      <c r="F160" s="451" t="s">
        <v>81</v>
      </c>
      <c r="G160" s="455"/>
      <c r="H160" s="451" t="s">
        <v>208</v>
      </c>
      <c r="I160" s="456">
        <f>I161</f>
        <v>5947</v>
      </c>
      <c r="J160" s="285"/>
      <c r="K160" s="285">
        <f t="shared" si="4"/>
        <v>6305</v>
      </c>
      <c r="L160" s="285">
        <f t="shared" si="4"/>
        <v>6960</v>
      </c>
    </row>
    <row r="161" spans="2:12" ht="83.25" customHeight="1" hidden="1">
      <c r="B161" s="221" t="s">
        <v>237</v>
      </c>
      <c r="C161" s="202"/>
      <c r="D161" s="202" t="s">
        <v>461</v>
      </c>
      <c r="E161" s="202" t="s">
        <v>208</v>
      </c>
      <c r="F161" s="452" t="s">
        <v>535</v>
      </c>
      <c r="G161" s="452"/>
      <c r="H161" s="452" t="s">
        <v>208</v>
      </c>
      <c r="I161" s="448">
        <f>I162</f>
        <v>5947</v>
      </c>
      <c r="J161" s="281"/>
      <c r="K161" s="281">
        <f t="shared" si="4"/>
        <v>6305</v>
      </c>
      <c r="L161" s="281">
        <f t="shared" si="4"/>
        <v>6960</v>
      </c>
    </row>
    <row r="162" spans="2:12" ht="66" hidden="1">
      <c r="B162" s="201" t="s">
        <v>238</v>
      </c>
      <c r="C162" s="202"/>
      <c r="D162" s="202" t="s">
        <v>461</v>
      </c>
      <c r="E162" s="202" t="s">
        <v>208</v>
      </c>
      <c r="F162" s="452" t="s">
        <v>536</v>
      </c>
      <c r="G162" s="452"/>
      <c r="H162" s="452" t="s">
        <v>208</v>
      </c>
      <c r="I162" s="448">
        <f>I163+I164+I165</f>
        <v>5947</v>
      </c>
      <c r="J162" s="281"/>
      <c r="K162" s="281">
        <f>K163+K164+K165</f>
        <v>6305</v>
      </c>
      <c r="L162" s="281">
        <f>L163+L164+L165</f>
        <v>6960</v>
      </c>
    </row>
    <row r="163" spans="2:12" ht="12.75" hidden="1">
      <c r="B163" s="252" t="s">
        <v>608</v>
      </c>
      <c r="C163" s="202"/>
      <c r="D163" s="202" t="s">
        <v>461</v>
      </c>
      <c r="E163" s="202" t="s">
        <v>208</v>
      </c>
      <c r="F163" s="452" t="s">
        <v>536</v>
      </c>
      <c r="G163" s="452" t="s">
        <v>606</v>
      </c>
      <c r="H163" s="452" t="s">
        <v>208</v>
      </c>
      <c r="I163" s="261">
        <v>4171.287</v>
      </c>
      <c r="J163" s="262"/>
      <c r="K163" s="281">
        <v>5305.114</v>
      </c>
      <c r="L163" s="281">
        <v>6631.482</v>
      </c>
    </row>
    <row r="164" spans="2:12" ht="12.75" hidden="1">
      <c r="B164" s="252" t="s">
        <v>587</v>
      </c>
      <c r="C164" s="202"/>
      <c r="D164" s="202" t="s">
        <v>461</v>
      </c>
      <c r="E164" s="202" t="s">
        <v>208</v>
      </c>
      <c r="F164" s="452" t="s">
        <v>536</v>
      </c>
      <c r="G164" s="452" t="s">
        <v>210</v>
      </c>
      <c r="H164" s="452" t="s">
        <v>208</v>
      </c>
      <c r="I164" s="448">
        <f>1775.713-0.713</f>
        <v>1775</v>
      </c>
      <c r="J164" s="281"/>
      <c r="K164" s="281">
        <f>999.886-0.886</f>
        <v>999</v>
      </c>
      <c r="L164" s="281">
        <v>328</v>
      </c>
    </row>
    <row r="165" spans="2:12" ht="12.75" hidden="1">
      <c r="B165" s="252" t="s">
        <v>609</v>
      </c>
      <c r="C165" s="202"/>
      <c r="D165" s="202" t="s">
        <v>461</v>
      </c>
      <c r="E165" s="202" t="s">
        <v>208</v>
      </c>
      <c r="F165" s="452" t="s">
        <v>536</v>
      </c>
      <c r="G165" s="452" t="s">
        <v>607</v>
      </c>
      <c r="H165" s="452" t="s">
        <v>208</v>
      </c>
      <c r="I165" s="276">
        <v>0.713</v>
      </c>
      <c r="J165" s="271"/>
      <c r="K165" s="271">
        <v>0.886</v>
      </c>
      <c r="L165" s="271">
        <v>0.518</v>
      </c>
    </row>
    <row r="166" spans="2:12" ht="30.75" customHeight="1" hidden="1">
      <c r="B166" s="198" t="s">
        <v>537</v>
      </c>
      <c r="C166" s="207"/>
      <c r="D166" s="207" t="s">
        <v>461</v>
      </c>
      <c r="E166" s="207" t="s">
        <v>538</v>
      </c>
      <c r="F166" s="452"/>
      <c r="G166" s="452"/>
      <c r="H166" s="451" t="s">
        <v>538</v>
      </c>
      <c r="I166" s="445">
        <f>I167</f>
        <v>1205.5</v>
      </c>
      <c r="J166" s="268"/>
      <c r="K166" s="268">
        <f aca="true" t="shared" si="5" ref="K166:L169">K167</f>
        <v>1278.5</v>
      </c>
      <c r="L166" s="268">
        <f t="shared" si="5"/>
        <v>1238.5</v>
      </c>
    </row>
    <row r="167" spans="2:12" ht="39" customHeight="1" hidden="1">
      <c r="B167" s="198" t="s">
        <v>618</v>
      </c>
      <c r="C167" s="207"/>
      <c r="D167" s="207" t="s">
        <v>461</v>
      </c>
      <c r="E167" s="207" t="s">
        <v>538</v>
      </c>
      <c r="F167" s="451" t="s">
        <v>81</v>
      </c>
      <c r="G167" s="455"/>
      <c r="H167" s="451" t="s">
        <v>538</v>
      </c>
      <c r="I167" s="456">
        <f>I168</f>
        <v>1205.5</v>
      </c>
      <c r="J167" s="285"/>
      <c r="K167" s="285">
        <f t="shared" si="5"/>
        <v>1278.5</v>
      </c>
      <c r="L167" s="285">
        <f t="shared" si="5"/>
        <v>1238.5</v>
      </c>
    </row>
    <row r="168" spans="2:12" ht="85.5" customHeight="1" hidden="1">
      <c r="B168" s="221" t="s">
        <v>239</v>
      </c>
      <c r="C168" s="202"/>
      <c r="D168" s="202" t="s">
        <v>461</v>
      </c>
      <c r="E168" s="202" t="s">
        <v>538</v>
      </c>
      <c r="F168" s="452" t="s">
        <v>539</v>
      </c>
      <c r="G168" s="452"/>
      <c r="H168" s="452" t="s">
        <v>538</v>
      </c>
      <c r="I168" s="448">
        <f>I169</f>
        <v>1205.5</v>
      </c>
      <c r="J168" s="281"/>
      <c r="K168" s="281">
        <f t="shared" si="5"/>
        <v>1278.5</v>
      </c>
      <c r="L168" s="281">
        <f t="shared" si="5"/>
        <v>1238.5</v>
      </c>
    </row>
    <row r="169" spans="2:12" ht="66" hidden="1">
      <c r="B169" s="201" t="s">
        <v>31</v>
      </c>
      <c r="C169" s="202"/>
      <c r="D169" s="202" t="s">
        <v>461</v>
      </c>
      <c r="E169" s="202" t="s">
        <v>538</v>
      </c>
      <c r="F169" s="452" t="s">
        <v>541</v>
      </c>
      <c r="G169" s="452"/>
      <c r="H169" s="452" t="s">
        <v>538</v>
      </c>
      <c r="I169" s="448">
        <f>I170</f>
        <v>1205.5</v>
      </c>
      <c r="J169" s="281"/>
      <c r="K169" s="281">
        <f t="shared" si="5"/>
        <v>1278.5</v>
      </c>
      <c r="L169" s="281">
        <f t="shared" si="5"/>
        <v>1238.5</v>
      </c>
    </row>
    <row r="170" spans="2:12" ht="12.75" hidden="1">
      <c r="B170" s="252" t="s">
        <v>587</v>
      </c>
      <c r="C170" s="202"/>
      <c r="D170" s="202" t="s">
        <v>461</v>
      </c>
      <c r="E170" s="202" t="s">
        <v>538</v>
      </c>
      <c r="F170" s="452" t="s">
        <v>541</v>
      </c>
      <c r="G170" s="452" t="s">
        <v>210</v>
      </c>
      <c r="H170" s="452" t="s">
        <v>538</v>
      </c>
      <c r="I170" s="448">
        <v>1205.5</v>
      </c>
      <c r="J170" s="281"/>
      <c r="K170" s="281">
        <v>1278.5</v>
      </c>
      <c r="L170" s="281">
        <v>1238.5</v>
      </c>
    </row>
    <row r="171" spans="2:12" s="239" customFormat="1" ht="52.5" hidden="1">
      <c r="B171" s="237" t="s">
        <v>542</v>
      </c>
      <c r="C171" s="192"/>
      <c r="D171" s="192" t="s">
        <v>461</v>
      </c>
      <c r="E171" s="202" t="s">
        <v>538</v>
      </c>
      <c r="F171" s="196" t="s">
        <v>543</v>
      </c>
      <c r="G171" s="457"/>
      <c r="H171" s="452" t="s">
        <v>538</v>
      </c>
      <c r="I171" s="276"/>
      <c r="J171" s="271"/>
      <c r="K171" s="271"/>
      <c r="L171" s="271"/>
    </row>
    <row r="172" spans="2:12" ht="13.5" hidden="1">
      <c r="B172" s="182" t="s">
        <v>544</v>
      </c>
      <c r="C172" s="220"/>
      <c r="D172" s="220" t="s">
        <v>211</v>
      </c>
      <c r="E172" s="220"/>
      <c r="F172" s="344"/>
      <c r="G172" s="344"/>
      <c r="H172" s="344"/>
      <c r="I172" s="367">
        <f>I173+I176</f>
        <v>412.5</v>
      </c>
      <c r="J172" s="272"/>
      <c r="K172" s="272">
        <f>K173+K176</f>
        <v>412.5</v>
      </c>
      <c r="L172" s="272">
        <f>L173+L176</f>
        <v>412.5</v>
      </c>
    </row>
    <row r="173" spans="2:12" ht="12.75" hidden="1">
      <c r="B173" s="222" t="s">
        <v>212</v>
      </c>
      <c r="C173" s="189"/>
      <c r="D173" s="207" t="s">
        <v>211</v>
      </c>
      <c r="E173" s="207" t="s">
        <v>545</v>
      </c>
      <c r="F173" s="187"/>
      <c r="G173" s="187"/>
      <c r="H173" s="451" t="s">
        <v>545</v>
      </c>
      <c r="I173" s="322">
        <f>I174</f>
        <v>240.5</v>
      </c>
      <c r="J173" s="269"/>
      <c r="K173" s="269">
        <f>K174</f>
        <v>240.5</v>
      </c>
      <c r="L173" s="269">
        <f>L174</f>
        <v>240.5</v>
      </c>
    </row>
    <row r="174" spans="2:12" ht="21" customHeight="1" hidden="1">
      <c r="B174" s="223" t="s">
        <v>546</v>
      </c>
      <c r="C174" s="189"/>
      <c r="D174" s="202" t="s">
        <v>211</v>
      </c>
      <c r="E174" s="202" t="s">
        <v>545</v>
      </c>
      <c r="F174" s="471">
        <v>9900308</v>
      </c>
      <c r="G174" s="187"/>
      <c r="H174" s="452" t="s">
        <v>545</v>
      </c>
      <c r="I174" s="296">
        <f>I175</f>
        <v>240.5</v>
      </c>
      <c r="J174" s="270"/>
      <c r="K174" s="270">
        <f>K175</f>
        <v>240.5</v>
      </c>
      <c r="L174" s="270">
        <f>L175</f>
        <v>240.5</v>
      </c>
    </row>
    <row r="175" spans="2:12" ht="21" customHeight="1" hidden="1">
      <c r="B175" s="252" t="s">
        <v>613</v>
      </c>
      <c r="C175" s="189"/>
      <c r="D175" s="202" t="s">
        <v>211</v>
      </c>
      <c r="E175" s="202" t="s">
        <v>545</v>
      </c>
      <c r="F175" s="471">
        <v>9900308</v>
      </c>
      <c r="G175" s="196" t="s">
        <v>71</v>
      </c>
      <c r="H175" s="452" t="s">
        <v>545</v>
      </c>
      <c r="I175" s="296">
        <v>240.5</v>
      </c>
      <c r="J175" s="270"/>
      <c r="K175" s="270">
        <v>240.5</v>
      </c>
      <c r="L175" s="270">
        <v>240.5</v>
      </c>
    </row>
    <row r="176" spans="2:12" ht="12.75" hidden="1">
      <c r="B176" s="226" t="s">
        <v>213</v>
      </c>
      <c r="C176" s="207"/>
      <c r="D176" s="207" t="s">
        <v>211</v>
      </c>
      <c r="E176" s="207" t="s">
        <v>547</v>
      </c>
      <c r="F176" s="451"/>
      <c r="G176" s="452"/>
      <c r="H176" s="451" t="s">
        <v>547</v>
      </c>
      <c r="I176" s="322">
        <f>I177</f>
        <v>172</v>
      </c>
      <c r="J176" s="269"/>
      <c r="K176" s="269">
        <f>K177</f>
        <v>172</v>
      </c>
      <c r="L176" s="269">
        <f>L177</f>
        <v>172</v>
      </c>
    </row>
    <row r="177" spans="2:12" ht="21" customHeight="1" hidden="1">
      <c r="B177" s="241" t="s">
        <v>254</v>
      </c>
      <c r="C177" s="241"/>
      <c r="D177" s="202" t="s">
        <v>211</v>
      </c>
      <c r="E177" s="202" t="s">
        <v>547</v>
      </c>
      <c r="F177" s="471">
        <v>9901073</v>
      </c>
      <c r="G177" s="452"/>
      <c r="H177" s="452" t="s">
        <v>547</v>
      </c>
      <c r="I177" s="296">
        <f>I178</f>
        <v>172</v>
      </c>
      <c r="J177" s="270"/>
      <c r="K177" s="270">
        <f>K178</f>
        <v>172</v>
      </c>
      <c r="L177" s="270">
        <f>L178</f>
        <v>172</v>
      </c>
    </row>
    <row r="178" spans="2:12" ht="21" customHeight="1" hidden="1">
      <c r="B178" s="252" t="s">
        <v>613</v>
      </c>
      <c r="C178" s="241"/>
      <c r="D178" s="202" t="s">
        <v>211</v>
      </c>
      <c r="E178" s="202" t="s">
        <v>547</v>
      </c>
      <c r="F178" s="471">
        <v>9901073</v>
      </c>
      <c r="G178" s="452" t="s">
        <v>71</v>
      </c>
      <c r="H178" s="452" t="s">
        <v>547</v>
      </c>
      <c r="I178" s="296">
        <v>172</v>
      </c>
      <c r="J178" s="270"/>
      <c r="K178" s="270">
        <v>172</v>
      </c>
      <c r="L178" s="270">
        <v>172</v>
      </c>
    </row>
    <row r="179" spans="2:12" ht="13.5" hidden="1">
      <c r="B179" s="182" t="s">
        <v>462</v>
      </c>
      <c r="C179" s="220"/>
      <c r="D179" s="220" t="s">
        <v>469</v>
      </c>
      <c r="E179" s="220"/>
      <c r="F179" s="344"/>
      <c r="G179" s="344"/>
      <c r="H179" s="344"/>
      <c r="I179" s="362">
        <f>I181</f>
        <v>3930</v>
      </c>
      <c r="J179" s="315"/>
      <c r="K179" s="315">
        <f>K181</f>
        <v>3930</v>
      </c>
      <c r="L179" s="315">
        <f>L181</f>
        <v>1185</v>
      </c>
    </row>
    <row r="180" spans="2:12" ht="24" customHeight="1" hidden="1">
      <c r="B180" s="198" t="s">
        <v>249</v>
      </c>
      <c r="C180" s="202"/>
      <c r="D180" s="207" t="s">
        <v>469</v>
      </c>
      <c r="E180" s="207" t="s">
        <v>470</v>
      </c>
      <c r="F180" s="451"/>
      <c r="G180" s="451"/>
      <c r="H180" s="451" t="s">
        <v>470</v>
      </c>
      <c r="I180" s="325">
        <f>I181</f>
        <v>3930</v>
      </c>
      <c r="J180" s="301"/>
      <c r="K180" s="301">
        <f>K181</f>
        <v>3930</v>
      </c>
      <c r="L180" s="301">
        <f>L181</f>
        <v>1185</v>
      </c>
    </row>
    <row r="181" spans="2:12" ht="58.5" customHeight="1" hidden="1">
      <c r="B181" s="222" t="s">
        <v>612</v>
      </c>
      <c r="C181" s="202"/>
      <c r="D181" s="202" t="s">
        <v>469</v>
      </c>
      <c r="E181" s="202" t="s">
        <v>470</v>
      </c>
      <c r="F181" s="452" t="s">
        <v>77</v>
      </c>
      <c r="G181" s="472"/>
      <c r="H181" s="452" t="s">
        <v>470</v>
      </c>
      <c r="I181" s="473">
        <f>I184+I188</f>
        <v>3930</v>
      </c>
      <c r="J181" s="316"/>
      <c r="K181" s="316">
        <f>K184+K188</f>
        <v>3930</v>
      </c>
      <c r="L181" s="316">
        <f>L184+L188</f>
        <v>1185</v>
      </c>
    </row>
    <row r="182" spans="2:12" ht="66" hidden="1">
      <c r="B182" s="221" t="s">
        <v>240</v>
      </c>
      <c r="C182" s="202"/>
      <c r="D182" s="202" t="s">
        <v>469</v>
      </c>
      <c r="E182" s="202" t="s">
        <v>470</v>
      </c>
      <c r="F182" s="452" t="s">
        <v>548</v>
      </c>
      <c r="G182" s="452"/>
      <c r="H182" s="452" t="s">
        <v>470</v>
      </c>
      <c r="I182" s="325"/>
      <c r="J182" s="301"/>
      <c r="K182" s="301"/>
      <c r="L182" s="301"/>
    </row>
    <row r="183" spans="2:12" ht="52.5" hidden="1">
      <c r="B183" s="214" t="s">
        <v>241</v>
      </c>
      <c r="C183" s="202"/>
      <c r="D183" s="202" t="s">
        <v>469</v>
      </c>
      <c r="E183" s="202" t="s">
        <v>470</v>
      </c>
      <c r="F183" s="452" t="s">
        <v>549</v>
      </c>
      <c r="G183" s="452"/>
      <c r="H183" s="452" t="s">
        <v>470</v>
      </c>
      <c r="I183" s="325"/>
      <c r="J183" s="301"/>
      <c r="K183" s="301"/>
      <c r="L183" s="301"/>
    </row>
    <row r="184" spans="2:12" ht="66" hidden="1">
      <c r="B184" s="221" t="s">
        <v>25</v>
      </c>
      <c r="C184" s="202"/>
      <c r="D184" s="202" t="s">
        <v>469</v>
      </c>
      <c r="E184" s="202" t="s">
        <v>470</v>
      </c>
      <c r="F184" s="451" t="s">
        <v>551</v>
      </c>
      <c r="G184" s="452"/>
      <c r="H184" s="452" t="s">
        <v>470</v>
      </c>
      <c r="I184" s="446">
        <f>I185</f>
        <v>3600</v>
      </c>
      <c r="J184" s="317"/>
      <c r="K184" s="317">
        <f>K185</f>
        <v>3600</v>
      </c>
      <c r="L184" s="317">
        <f>L185</f>
        <v>850</v>
      </c>
    </row>
    <row r="185" spans="2:12" ht="80.25" customHeight="1" hidden="1">
      <c r="B185" s="201" t="s">
        <v>26</v>
      </c>
      <c r="C185" s="202"/>
      <c r="D185" s="202" t="s">
        <v>469</v>
      </c>
      <c r="E185" s="202" t="s">
        <v>470</v>
      </c>
      <c r="F185" s="452" t="s">
        <v>553</v>
      </c>
      <c r="G185" s="452"/>
      <c r="H185" s="452" t="s">
        <v>470</v>
      </c>
      <c r="I185" s="325">
        <f>I186</f>
        <v>3600</v>
      </c>
      <c r="J185" s="301"/>
      <c r="K185" s="301">
        <f>K186</f>
        <v>3600</v>
      </c>
      <c r="L185" s="301">
        <f>L186</f>
        <v>850</v>
      </c>
    </row>
    <row r="186" spans="2:12" ht="12.75" hidden="1">
      <c r="B186" s="255" t="s">
        <v>587</v>
      </c>
      <c r="C186" s="202"/>
      <c r="D186" s="202" t="s">
        <v>469</v>
      </c>
      <c r="E186" s="202" t="s">
        <v>470</v>
      </c>
      <c r="F186" s="452" t="s">
        <v>553</v>
      </c>
      <c r="G186" s="452" t="s">
        <v>210</v>
      </c>
      <c r="H186" s="452" t="s">
        <v>470</v>
      </c>
      <c r="I186" s="325">
        <v>3600</v>
      </c>
      <c r="J186" s="301"/>
      <c r="K186" s="301">
        <v>3600</v>
      </c>
      <c r="L186" s="301">
        <v>850</v>
      </c>
    </row>
    <row r="187" spans="2:12" ht="52.5" hidden="1">
      <c r="B187" s="214" t="s">
        <v>554</v>
      </c>
      <c r="C187" s="202"/>
      <c r="D187" s="202" t="s">
        <v>469</v>
      </c>
      <c r="E187" s="202" t="s">
        <v>470</v>
      </c>
      <c r="F187" s="452" t="s">
        <v>555</v>
      </c>
      <c r="G187" s="452"/>
      <c r="H187" s="452" t="s">
        <v>470</v>
      </c>
      <c r="I187" s="296"/>
      <c r="J187" s="270"/>
      <c r="K187" s="270"/>
      <c r="L187" s="270"/>
    </row>
    <row r="188" spans="2:12" ht="66" hidden="1">
      <c r="B188" s="245" t="s">
        <v>27</v>
      </c>
      <c r="C188" s="202"/>
      <c r="D188" s="202" t="s">
        <v>469</v>
      </c>
      <c r="E188" s="202" t="s">
        <v>470</v>
      </c>
      <c r="F188" s="451" t="s">
        <v>556</v>
      </c>
      <c r="G188" s="452"/>
      <c r="H188" s="452" t="s">
        <v>470</v>
      </c>
      <c r="I188" s="322">
        <f>I189</f>
        <v>330</v>
      </c>
      <c r="J188" s="269"/>
      <c r="K188" s="269">
        <f>K189</f>
        <v>330</v>
      </c>
      <c r="L188" s="269">
        <f>L189</f>
        <v>335</v>
      </c>
    </row>
    <row r="189" spans="2:12" ht="92.25" customHeight="1" hidden="1">
      <c r="B189" s="214" t="s">
        <v>28</v>
      </c>
      <c r="C189" s="202"/>
      <c r="D189" s="202" t="s">
        <v>469</v>
      </c>
      <c r="E189" s="202" t="s">
        <v>470</v>
      </c>
      <c r="F189" s="452" t="s">
        <v>564</v>
      </c>
      <c r="G189" s="452"/>
      <c r="H189" s="452" t="s">
        <v>470</v>
      </c>
      <c r="I189" s="296">
        <f>I190</f>
        <v>330</v>
      </c>
      <c r="J189" s="270"/>
      <c r="K189" s="270">
        <f>K190</f>
        <v>330</v>
      </c>
      <c r="L189" s="270">
        <v>335</v>
      </c>
    </row>
    <row r="190" spans="2:12" ht="13.5" customHeight="1" hidden="1">
      <c r="B190" s="255" t="s">
        <v>587</v>
      </c>
      <c r="C190" s="202"/>
      <c r="D190" s="202" t="s">
        <v>469</v>
      </c>
      <c r="E190" s="202" t="s">
        <v>470</v>
      </c>
      <c r="F190" s="452" t="s">
        <v>564</v>
      </c>
      <c r="G190" s="452" t="s">
        <v>210</v>
      </c>
      <c r="H190" s="452" t="s">
        <v>470</v>
      </c>
      <c r="I190" s="296">
        <v>330</v>
      </c>
      <c r="J190" s="270"/>
      <c r="K190" s="270">
        <v>330</v>
      </c>
      <c r="L190" s="270">
        <v>330</v>
      </c>
    </row>
    <row r="191" ht="12.75" hidden="1"/>
    <row r="192" ht="12.75" hidden="1"/>
    <row r="193" ht="12.75" hidden="1"/>
    <row r="194" spans="1:12" s="232" customFormat="1" ht="46.5">
      <c r="A194" s="484"/>
      <c r="B194" s="383" t="s">
        <v>452</v>
      </c>
      <c r="C194" s="474"/>
      <c r="D194" s="475"/>
      <c r="E194" s="475"/>
      <c r="F194" s="200" t="s">
        <v>113</v>
      </c>
      <c r="G194" s="440" t="s">
        <v>114</v>
      </c>
      <c r="H194" s="381" t="s">
        <v>515</v>
      </c>
      <c r="I194" s="477" t="s">
        <v>115</v>
      </c>
      <c r="J194" s="476"/>
      <c r="K194" s="382" t="s">
        <v>614</v>
      </c>
      <c r="L194" s="382" t="s">
        <v>615</v>
      </c>
    </row>
    <row r="195" spans="1:12" s="232" customFormat="1" ht="15">
      <c r="A195" s="484"/>
      <c r="B195" s="479" t="s">
        <v>516</v>
      </c>
      <c r="C195" s="474"/>
      <c r="D195" s="475"/>
      <c r="E195" s="475"/>
      <c r="F195" s="200"/>
      <c r="G195" s="440"/>
      <c r="H195" s="381"/>
      <c r="I195" s="494">
        <f>I196+I286</f>
        <v>136430.507</v>
      </c>
      <c r="J195" s="476"/>
      <c r="K195" s="494">
        <f>K196+K286</f>
        <v>70391</v>
      </c>
      <c r="L195" s="494">
        <f>L196+L286</f>
        <v>70022.1</v>
      </c>
    </row>
    <row r="196" spans="1:12" s="232" customFormat="1" ht="15">
      <c r="A196" s="487"/>
      <c r="B196" s="480" t="s">
        <v>519</v>
      </c>
      <c r="C196" s="495"/>
      <c r="D196" s="496"/>
      <c r="E196" s="496"/>
      <c r="F196" s="497"/>
      <c r="G196" s="497"/>
      <c r="H196" s="176"/>
      <c r="I196" s="498">
        <f>I197+I209+I219+I241+I254+I264+I269+I277</f>
        <v>43275.109000000004</v>
      </c>
      <c r="J196" s="499"/>
      <c r="K196" s="498">
        <f>K197+K209+K219+K241+K254+K264+K269+K277</f>
        <v>42242.735</v>
      </c>
      <c r="L196" s="498">
        <f>L197+L209+L219+L241+L254+L264+L269+L277</f>
        <v>40917.551999999996</v>
      </c>
    </row>
    <row r="197" spans="1:12" ht="58.5" customHeight="1">
      <c r="A197" s="493">
        <v>1</v>
      </c>
      <c r="B197" s="222" t="s">
        <v>612</v>
      </c>
      <c r="C197" s="202"/>
      <c r="D197" s="202" t="s">
        <v>469</v>
      </c>
      <c r="E197" s="202" t="s">
        <v>470</v>
      </c>
      <c r="F197" s="451" t="s">
        <v>77</v>
      </c>
      <c r="G197" s="472"/>
      <c r="H197" s="452"/>
      <c r="I197" s="473">
        <f>I200+I205</f>
        <v>3930</v>
      </c>
      <c r="J197" s="316"/>
      <c r="K197" s="316">
        <f>K200+K205</f>
        <v>3930</v>
      </c>
      <c r="L197" s="316">
        <f>L200+L205</f>
        <v>1185</v>
      </c>
    </row>
    <row r="198" spans="1:12" ht="66" hidden="1">
      <c r="A198" s="288"/>
      <c r="B198" s="221" t="s">
        <v>567</v>
      </c>
      <c r="C198" s="202"/>
      <c r="D198" s="202" t="s">
        <v>469</v>
      </c>
      <c r="E198" s="202" t="s">
        <v>470</v>
      </c>
      <c r="F198" s="452" t="s">
        <v>548</v>
      </c>
      <c r="G198" s="452"/>
      <c r="H198" s="452"/>
      <c r="I198" s="325"/>
      <c r="J198" s="301"/>
      <c r="K198" s="301"/>
      <c r="L198" s="301"/>
    </row>
    <row r="199" spans="1:12" ht="66" hidden="1">
      <c r="A199" s="288"/>
      <c r="B199" s="201" t="s">
        <v>611</v>
      </c>
      <c r="C199" s="202"/>
      <c r="D199" s="202" t="s">
        <v>469</v>
      </c>
      <c r="E199" s="202" t="s">
        <v>470</v>
      </c>
      <c r="F199" s="452" t="s">
        <v>549</v>
      </c>
      <c r="G199" s="452"/>
      <c r="H199" s="452"/>
      <c r="I199" s="325"/>
      <c r="J199" s="301"/>
      <c r="K199" s="301"/>
      <c r="L199" s="301"/>
    </row>
    <row r="200" spans="1:19" ht="78.75">
      <c r="A200" s="288"/>
      <c r="B200" s="221" t="s">
        <v>150</v>
      </c>
      <c r="C200" s="202"/>
      <c r="D200" s="202" t="s">
        <v>469</v>
      </c>
      <c r="E200" s="202" t="s">
        <v>470</v>
      </c>
      <c r="F200" s="451" t="s">
        <v>551</v>
      </c>
      <c r="G200" s="452"/>
      <c r="H200" s="452"/>
      <c r="I200" s="446">
        <f>I201</f>
        <v>3600</v>
      </c>
      <c r="J200" s="317"/>
      <c r="K200" s="317">
        <f>K201</f>
        <v>3600</v>
      </c>
      <c r="L200" s="317">
        <f>L201</f>
        <v>850</v>
      </c>
      <c r="M200" s="478"/>
      <c r="N200" s="478"/>
      <c r="O200" s="478"/>
      <c r="P200" s="478"/>
      <c r="Q200" s="478"/>
      <c r="R200" s="478"/>
      <c r="S200" s="478"/>
    </row>
    <row r="201" spans="1:19" ht="105">
      <c r="A201" s="288"/>
      <c r="B201" s="201" t="s">
        <v>151</v>
      </c>
      <c r="C201" s="202"/>
      <c r="D201" s="202" t="s">
        <v>469</v>
      </c>
      <c r="E201" s="202" t="s">
        <v>470</v>
      </c>
      <c r="F201" s="452" t="s">
        <v>553</v>
      </c>
      <c r="G201" s="452"/>
      <c r="H201" s="452"/>
      <c r="I201" s="325">
        <f>I202</f>
        <v>3600</v>
      </c>
      <c r="J201" s="301"/>
      <c r="K201" s="301">
        <f>K202</f>
        <v>3600</v>
      </c>
      <c r="L201" s="301">
        <f>L202</f>
        <v>850</v>
      </c>
      <c r="M201" s="478"/>
      <c r="N201" s="478"/>
      <c r="O201" s="478"/>
      <c r="P201" s="478"/>
      <c r="Q201" s="478"/>
      <c r="R201" s="478"/>
      <c r="S201" s="478"/>
    </row>
    <row r="202" spans="1:19" ht="26.25">
      <c r="A202" s="288"/>
      <c r="B202" s="578" t="s">
        <v>560</v>
      </c>
      <c r="C202" s="202"/>
      <c r="D202" s="202" t="s">
        <v>469</v>
      </c>
      <c r="E202" s="202" t="s">
        <v>470</v>
      </c>
      <c r="F202" s="452" t="s">
        <v>553</v>
      </c>
      <c r="G202" s="452" t="s">
        <v>210</v>
      </c>
      <c r="H202" s="452"/>
      <c r="I202" s="325">
        <v>3600</v>
      </c>
      <c r="J202" s="301"/>
      <c r="K202" s="301">
        <v>3600</v>
      </c>
      <c r="L202" s="301">
        <v>850</v>
      </c>
      <c r="M202" s="478"/>
      <c r="N202" s="478"/>
      <c r="O202" s="478"/>
      <c r="P202" s="478"/>
      <c r="Q202" s="478"/>
      <c r="R202" s="478"/>
      <c r="S202" s="478"/>
    </row>
    <row r="203" spans="1:19" ht="52.5" hidden="1">
      <c r="A203" s="288"/>
      <c r="B203" s="201" t="s">
        <v>554</v>
      </c>
      <c r="C203" s="202"/>
      <c r="D203" s="202" t="s">
        <v>469</v>
      </c>
      <c r="E203" s="202" t="s">
        <v>470</v>
      </c>
      <c r="F203" s="452" t="s">
        <v>555</v>
      </c>
      <c r="G203" s="452"/>
      <c r="H203" s="452" t="s">
        <v>470</v>
      </c>
      <c r="I203" s="296"/>
      <c r="J203" s="270"/>
      <c r="K203" s="270"/>
      <c r="L203" s="270"/>
      <c r="M203" s="478"/>
      <c r="N203" s="478"/>
      <c r="O203" s="478"/>
      <c r="P203" s="478"/>
      <c r="Q203" s="478"/>
      <c r="R203" s="478"/>
      <c r="S203" s="478"/>
    </row>
    <row r="204" spans="1:19" ht="15">
      <c r="A204" s="288"/>
      <c r="B204" s="201" t="s">
        <v>249</v>
      </c>
      <c r="C204" s="202"/>
      <c r="D204" s="202"/>
      <c r="E204" s="202"/>
      <c r="F204" s="452" t="s">
        <v>553</v>
      </c>
      <c r="G204" s="452" t="s">
        <v>210</v>
      </c>
      <c r="H204" s="452" t="s">
        <v>470</v>
      </c>
      <c r="I204" s="325">
        <v>3600</v>
      </c>
      <c r="J204" s="301"/>
      <c r="K204" s="301">
        <v>3600</v>
      </c>
      <c r="L204" s="301">
        <v>850</v>
      </c>
      <c r="M204" s="478"/>
      <c r="N204" s="478"/>
      <c r="O204" s="478"/>
      <c r="P204" s="478"/>
      <c r="Q204" s="478"/>
      <c r="R204" s="478"/>
      <c r="S204" s="478"/>
    </row>
    <row r="205" spans="1:19" ht="78.75">
      <c r="A205" s="288"/>
      <c r="B205" s="221" t="s">
        <v>494</v>
      </c>
      <c r="C205" s="202"/>
      <c r="D205" s="202" t="s">
        <v>469</v>
      </c>
      <c r="E205" s="202" t="s">
        <v>470</v>
      </c>
      <c r="F205" s="451" t="s">
        <v>556</v>
      </c>
      <c r="G205" s="452"/>
      <c r="H205" s="452"/>
      <c r="I205" s="322">
        <f>I206</f>
        <v>330</v>
      </c>
      <c r="J205" s="269"/>
      <c r="K205" s="269">
        <f>K206</f>
        <v>330</v>
      </c>
      <c r="L205" s="269">
        <f>L206</f>
        <v>335</v>
      </c>
      <c r="M205" s="478"/>
      <c r="N205" s="478"/>
      <c r="O205" s="478"/>
      <c r="P205" s="478"/>
      <c r="Q205" s="478"/>
      <c r="R205" s="478"/>
      <c r="S205" s="478"/>
    </row>
    <row r="206" spans="1:12" ht="92.25" customHeight="1">
      <c r="A206" s="288"/>
      <c r="B206" s="201" t="s">
        <v>495</v>
      </c>
      <c r="C206" s="202"/>
      <c r="D206" s="202" t="s">
        <v>469</v>
      </c>
      <c r="E206" s="202" t="s">
        <v>470</v>
      </c>
      <c r="F206" s="452" t="s">
        <v>564</v>
      </c>
      <c r="G206" s="452"/>
      <c r="H206" s="452"/>
      <c r="I206" s="296">
        <f>I207</f>
        <v>330</v>
      </c>
      <c r="J206" s="270"/>
      <c r="K206" s="270">
        <f>K207</f>
        <v>330</v>
      </c>
      <c r="L206" s="270">
        <v>335</v>
      </c>
    </row>
    <row r="207" spans="1:12" ht="24.75" customHeight="1">
      <c r="A207" s="288"/>
      <c r="B207" s="578" t="s">
        <v>560</v>
      </c>
      <c r="C207" s="202"/>
      <c r="D207" s="202" t="s">
        <v>469</v>
      </c>
      <c r="E207" s="202" t="s">
        <v>470</v>
      </c>
      <c r="F207" s="452" t="s">
        <v>564</v>
      </c>
      <c r="G207" s="452" t="s">
        <v>210</v>
      </c>
      <c r="H207" s="452"/>
      <c r="I207" s="296">
        <v>330</v>
      </c>
      <c r="J207" s="270"/>
      <c r="K207" s="270">
        <v>330</v>
      </c>
      <c r="L207" s="270">
        <v>330</v>
      </c>
    </row>
    <row r="208" spans="1:12" ht="13.5" customHeight="1">
      <c r="A208" s="288"/>
      <c r="B208" s="201" t="s">
        <v>249</v>
      </c>
      <c r="C208" s="202"/>
      <c r="D208" s="202"/>
      <c r="E208" s="202"/>
      <c r="F208" s="452" t="s">
        <v>564</v>
      </c>
      <c r="G208" s="452" t="s">
        <v>210</v>
      </c>
      <c r="H208" s="452" t="s">
        <v>470</v>
      </c>
      <c r="I208" s="296">
        <v>330</v>
      </c>
      <c r="J208" s="270"/>
      <c r="K208" s="270">
        <v>330</v>
      </c>
      <c r="L208" s="270">
        <v>330</v>
      </c>
    </row>
    <row r="209" spans="1:12" s="180" customFormat="1" ht="51.75" customHeight="1">
      <c r="A209" s="493">
        <v>2</v>
      </c>
      <c r="B209" s="198" t="s">
        <v>144</v>
      </c>
      <c r="C209" s="202"/>
      <c r="D209" s="207" t="s">
        <v>466</v>
      </c>
      <c r="E209" s="207" t="s">
        <v>468</v>
      </c>
      <c r="F209" s="451" t="s">
        <v>178</v>
      </c>
      <c r="G209" s="455"/>
      <c r="H209" s="451"/>
      <c r="I209" s="456">
        <f>I211</f>
        <v>300</v>
      </c>
      <c r="J209" s="285"/>
      <c r="K209" s="285">
        <f>K211</f>
        <v>305</v>
      </c>
      <c r="L209" s="285">
        <f>L211</f>
        <v>310</v>
      </c>
    </row>
    <row r="210" spans="1:12" s="180" customFormat="1" ht="78" customHeight="1" hidden="1">
      <c r="A210" s="289"/>
      <c r="B210" s="191" t="s">
        <v>12</v>
      </c>
      <c r="C210" s="224"/>
      <c r="D210" s="192" t="s">
        <v>466</v>
      </c>
      <c r="E210" s="192" t="s">
        <v>468</v>
      </c>
      <c r="F210" s="196" t="s">
        <v>179</v>
      </c>
      <c r="G210" s="452"/>
      <c r="H210" s="196"/>
      <c r="I210" s="322"/>
      <c r="J210" s="269"/>
      <c r="K210" s="269"/>
      <c r="L210" s="269"/>
    </row>
    <row r="211" spans="1:12" s="180" customFormat="1" ht="96">
      <c r="A211" s="289"/>
      <c r="B211" s="310" t="s">
        <v>145</v>
      </c>
      <c r="C211" s="202"/>
      <c r="D211" s="192" t="s">
        <v>466</v>
      </c>
      <c r="E211" s="192" t="s">
        <v>468</v>
      </c>
      <c r="F211" s="196" t="s">
        <v>575</v>
      </c>
      <c r="G211" s="452"/>
      <c r="H211" s="196"/>
      <c r="I211" s="322">
        <f>I212</f>
        <v>300</v>
      </c>
      <c r="J211" s="269"/>
      <c r="K211" s="269">
        <f>K212</f>
        <v>305</v>
      </c>
      <c r="L211" s="269">
        <f>L212</f>
        <v>310</v>
      </c>
    </row>
    <row r="212" spans="1:12" s="180" customFormat="1" ht="24.75" customHeight="1">
      <c r="A212" s="289"/>
      <c r="B212" s="578" t="s">
        <v>560</v>
      </c>
      <c r="C212" s="202"/>
      <c r="D212" s="192" t="s">
        <v>466</v>
      </c>
      <c r="E212" s="192" t="s">
        <v>468</v>
      </c>
      <c r="F212" s="196" t="s">
        <v>575</v>
      </c>
      <c r="G212" s="452" t="s">
        <v>210</v>
      </c>
      <c r="H212" s="196"/>
      <c r="I212" s="296">
        <v>300</v>
      </c>
      <c r="J212" s="269"/>
      <c r="K212" s="270">
        <v>305</v>
      </c>
      <c r="L212" s="270">
        <v>310</v>
      </c>
    </row>
    <row r="213" spans="1:12" ht="53.25" customHeight="1" hidden="1">
      <c r="A213" s="288"/>
      <c r="B213" s="198" t="s">
        <v>6</v>
      </c>
      <c r="C213" s="207"/>
      <c r="D213" s="200" t="s">
        <v>454</v>
      </c>
      <c r="E213" s="207" t="s">
        <v>299</v>
      </c>
      <c r="F213" s="451" t="s">
        <v>185</v>
      </c>
      <c r="G213" s="455"/>
      <c r="H213" s="451" t="s">
        <v>299</v>
      </c>
      <c r="I213" s="455"/>
      <c r="J213" s="284"/>
      <c r="K213" s="168"/>
      <c r="L213" s="288"/>
    </row>
    <row r="214" spans="1:12" ht="66" hidden="1">
      <c r="A214" s="288"/>
      <c r="B214" s="481" t="s">
        <v>7</v>
      </c>
      <c r="C214" s="202"/>
      <c r="D214" s="199" t="s">
        <v>454</v>
      </c>
      <c r="E214" s="202" t="s">
        <v>299</v>
      </c>
      <c r="F214" s="452" t="s">
        <v>78</v>
      </c>
      <c r="G214" s="452"/>
      <c r="H214" s="452" t="s">
        <v>299</v>
      </c>
      <c r="I214" s="445"/>
      <c r="J214" s="268"/>
      <c r="K214" s="268"/>
      <c r="L214" s="268"/>
    </row>
    <row r="215" spans="1:12" ht="81" customHeight="1" hidden="1">
      <c r="A215" s="288"/>
      <c r="B215" s="282" t="s">
        <v>8</v>
      </c>
      <c r="C215" s="202"/>
      <c r="D215" s="199" t="s">
        <v>454</v>
      </c>
      <c r="E215" s="202" t="s">
        <v>299</v>
      </c>
      <c r="F215" s="452" t="s">
        <v>186</v>
      </c>
      <c r="G215" s="452"/>
      <c r="H215" s="452" t="s">
        <v>299</v>
      </c>
      <c r="I215" s="445"/>
      <c r="J215" s="268"/>
      <c r="K215" s="268"/>
      <c r="L215" s="268"/>
    </row>
    <row r="216" spans="1:12" ht="81" customHeight="1" hidden="1">
      <c r="A216" s="288"/>
      <c r="B216" s="481" t="s">
        <v>9</v>
      </c>
      <c r="C216" s="202"/>
      <c r="D216" s="199" t="s">
        <v>454</v>
      </c>
      <c r="E216" s="202" t="s">
        <v>299</v>
      </c>
      <c r="F216" s="452" t="s">
        <v>187</v>
      </c>
      <c r="G216" s="452"/>
      <c r="H216" s="452" t="s">
        <v>299</v>
      </c>
      <c r="I216" s="322"/>
      <c r="J216" s="269"/>
      <c r="K216" s="269"/>
      <c r="L216" s="269"/>
    </row>
    <row r="217" spans="1:12" ht="66" hidden="1">
      <c r="A217" s="288"/>
      <c r="B217" s="282" t="s">
        <v>10</v>
      </c>
      <c r="C217" s="202"/>
      <c r="D217" s="199" t="s">
        <v>454</v>
      </c>
      <c r="E217" s="202" t="s">
        <v>299</v>
      </c>
      <c r="F217" s="452" t="s">
        <v>189</v>
      </c>
      <c r="G217" s="452"/>
      <c r="H217" s="452" t="s">
        <v>299</v>
      </c>
      <c r="I217" s="322"/>
      <c r="J217" s="269"/>
      <c r="K217" s="269"/>
      <c r="L217" s="269"/>
    </row>
    <row r="218" spans="1:12" ht="12.75">
      <c r="A218" s="288"/>
      <c r="B218" s="282" t="s">
        <v>467</v>
      </c>
      <c r="C218" s="202"/>
      <c r="D218" s="199"/>
      <c r="E218" s="202"/>
      <c r="F218" s="196" t="s">
        <v>575</v>
      </c>
      <c r="G218" s="452" t="s">
        <v>210</v>
      </c>
      <c r="H218" s="196" t="s">
        <v>468</v>
      </c>
      <c r="I218" s="296">
        <v>300</v>
      </c>
      <c r="J218" s="269"/>
      <c r="K218" s="270">
        <v>305</v>
      </c>
      <c r="L218" s="270">
        <v>310</v>
      </c>
    </row>
    <row r="219" spans="1:12" ht="53.25" customHeight="1">
      <c r="A219" s="493">
        <v>3</v>
      </c>
      <c r="B219" s="198" t="s">
        <v>618</v>
      </c>
      <c r="C219" s="207"/>
      <c r="D219" s="207" t="s">
        <v>457</v>
      </c>
      <c r="E219" s="207" t="s">
        <v>459</v>
      </c>
      <c r="F219" s="451" t="s">
        <v>81</v>
      </c>
      <c r="G219" s="455"/>
      <c r="H219" s="451"/>
      <c r="I219" s="456">
        <f>I220+I227+I236</f>
        <v>7312.5</v>
      </c>
      <c r="J219" s="285"/>
      <c r="K219" s="456">
        <f>K220+K227+K236</f>
        <v>7755.5</v>
      </c>
      <c r="L219" s="456">
        <f>L220+L227+L236</f>
        <v>8382.5</v>
      </c>
    </row>
    <row r="220" spans="1:12" s="277" customFormat="1" ht="78.75">
      <c r="A220" s="507"/>
      <c r="B220" s="221" t="s">
        <v>146</v>
      </c>
      <c r="C220" s="451"/>
      <c r="D220" s="451" t="s">
        <v>457</v>
      </c>
      <c r="E220" s="451" t="s">
        <v>459</v>
      </c>
      <c r="F220" s="451" t="s">
        <v>529</v>
      </c>
      <c r="G220" s="452"/>
      <c r="H220" s="451"/>
      <c r="I220" s="276">
        <f>I223</f>
        <v>160</v>
      </c>
      <c r="J220" s="276"/>
      <c r="K220" s="276">
        <f>K223</f>
        <v>172</v>
      </c>
      <c r="L220" s="276">
        <f>L223</f>
        <v>184</v>
      </c>
    </row>
    <row r="221" spans="1:12" ht="75" customHeight="1" hidden="1">
      <c r="A221" s="288"/>
      <c r="B221" s="223" t="s">
        <v>530</v>
      </c>
      <c r="C221" s="207"/>
      <c r="D221" s="207" t="s">
        <v>457</v>
      </c>
      <c r="E221" s="207" t="s">
        <v>459</v>
      </c>
      <c r="F221" s="452" t="s">
        <v>531</v>
      </c>
      <c r="G221" s="452"/>
      <c r="H221" s="451"/>
      <c r="I221" s="276"/>
      <c r="J221" s="276"/>
      <c r="K221" s="276"/>
      <c r="L221" s="276"/>
    </row>
    <row r="222" spans="1:12" ht="24.75" customHeight="1" hidden="1">
      <c r="A222" s="288"/>
      <c r="B222" s="578" t="s">
        <v>560</v>
      </c>
      <c r="C222" s="207"/>
      <c r="D222" s="207" t="s">
        <v>457</v>
      </c>
      <c r="E222" s="207" t="s">
        <v>459</v>
      </c>
      <c r="F222" s="452" t="s">
        <v>531</v>
      </c>
      <c r="G222" s="452" t="s">
        <v>210</v>
      </c>
      <c r="H222" s="451"/>
      <c r="I222" s="276"/>
      <c r="J222" s="276"/>
      <c r="K222" s="276"/>
      <c r="L222" s="276"/>
    </row>
    <row r="223" spans="1:12" ht="77.25" customHeight="1">
      <c r="A223" s="288"/>
      <c r="B223" s="201" t="s">
        <v>147</v>
      </c>
      <c r="C223" s="207"/>
      <c r="D223" s="207" t="s">
        <v>457</v>
      </c>
      <c r="E223" s="207" t="s">
        <v>459</v>
      </c>
      <c r="F223" s="452" t="s">
        <v>532</v>
      </c>
      <c r="G223" s="452"/>
      <c r="H223" s="451"/>
      <c r="I223" s="276">
        <f>I224</f>
        <v>160</v>
      </c>
      <c r="J223" s="276"/>
      <c r="K223" s="276">
        <f>K224</f>
        <v>172</v>
      </c>
      <c r="L223" s="276">
        <f>L224</f>
        <v>184</v>
      </c>
    </row>
    <row r="224" spans="1:12" ht="24.75" customHeight="1">
      <c r="A224" s="288"/>
      <c r="B224" s="578" t="s">
        <v>560</v>
      </c>
      <c r="C224" s="207"/>
      <c r="D224" s="207" t="s">
        <v>457</v>
      </c>
      <c r="E224" s="207" t="s">
        <v>459</v>
      </c>
      <c r="F224" s="452" t="s">
        <v>532</v>
      </c>
      <c r="G224" s="452" t="s">
        <v>210</v>
      </c>
      <c r="H224" s="452"/>
      <c r="I224" s="276">
        <v>160</v>
      </c>
      <c r="J224" s="276"/>
      <c r="K224" s="276">
        <v>172</v>
      </c>
      <c r="L224" s="276">
        <v>184</v>
      </c>
    </row>
    <row r="225" spans="1:12" ht="16.5" customHeight="1">
      <c r="A225" s="288"/>
      <c r="B225" s="252" t="s">
        <v>458</v>
      </c>
      <c r="C225" s="207"/>
      <c r="D225" s="207"/>
      <c r="E225" s="207"/>
      <c r="F225" s="452" t="s">
        <v>532</v>
      </c>
      <c r="G225" s="452" t="s">
        <v>210</v>
      </c>
      <c r="H225" s="452" t="s">
        <v>459</v>
      </c>
      <c r="I225" s="276">
        <v>160</v>
      </c>
      <c r="J225" s="276"/>
      <c r="K225" s="276">
        <v>172</v>
      </c>
      <c r="L225" s="276">
        <v>184</v>
      </c>
    </row>
    <row r="226" spans="1:12" ht="55.5" customHeight="1">
      <c r="A226" s="493">
        <v>4</v>
      </c>
      <c r="B226" s="198" t="s">
        <v>618</v>
      </c>
      <c r="C226" s="207"/>
      <c r="D226" s="207" t="s">
        <v>461</v>
      </c>
      <c r="E226" s="207" t="s">
        <v>208</v>
      </c>
      <c r="F226" s="451" t="s">
        <v>81</v>
      </c>
      <c r="G226" s="455"/>
      <c r="H226" s="451"/>
      <c r="I226" s="456">
        <f>I227</f>
        <v>5947</v>
      </c>
      <c r="J226" s="285"/>
      <c r="K226" s="285">
        <f>K227</f>
        <v>6305</v>
      </c>
      <c r="L226" s="285">
        <f>L227</f>
        <v>6960</v>
      </c>
    </row>
    <row r="227" spans="1:12" s="277" customFormat="1" ht="83.25" customHeight="1">
      <c r="A227" s="507"/>
      <c r="B227" s="221" t="s">
        <v>148</v>
      </c>
      <c r="C227" s="452"/>
      <c r="D227" s="452" t="s">
        <v>461</v>
      </c>
      <c r="E227" s="452" t="s">
        <v>208</v>
      </c>
      <c r="F227" s="452" t="s">
        <v>535</v>
      </c>
      <c r="G227" s="452"/>
      <c r="H227" s="452"/>
      <c r="I227" s="448">
        <f>I228</f>
        <v>5947</v>
      </c>
      <c r="J227" s="448"/>
      <c r="K227" s="448">
        <f>K228</f>
        <v>6305</v>
      </c>
      <c r="L227" s="448">
        <f>L228</f>
        <v>6960</v>
      </c>
    </row>
    <row r="228" spans="1:12" s="277" customFormat="1" ht="105">
      <c r="A228" s="507"/>
      <c r="B228" s="201" t="s">
        <v>149</v>
      </c>
      <c r="C228" s="452"/>
      <c r="D228" s="452" t="s">
        <v>461</v>
      </c>
      <c r="E228" s="452" t="s">
        <v>208</v>
      </c>
      <c r="F228" s="452" t="s">
        <v>536</v>
      </c>
      <c r="G228" s="452"/>
      <c r="H228" s="452"/>
      <c r="I228" s="448">
        <f>I229+I231+I233</f>
        <v>5947</v>
      </c>
      <c r="J228" s="448"/>
      <c r="K228" s="448">
        <f>K229+K231+K233</f>
        <v>6305</v>
      </c>
      <c r="L228" s="448">
        <f>L229+L231+L233</f>
        <v>6960</v>
      </c>
    </row>
    <row r="229" spans="1:12" s="277" customFormat="1" ht="12.75">
      <c r="A229" s="507"/>
      <c r="B229" s="522" t="s">
        <v>608</v>
      </c>
      <c r="C229" s="452"/>
      <c r="D229" s="452" t="s">
        <v>461</v>
      </c>
      <c r="E229" s="452" t="s">
        <v>208</v>
      </c>
      <c r="F229" s="452" t="s">
        <v>536</v>
      </c>
      <c r="G229" s="452" t="s">
        <v>606</v>
      </c>
      <c r="H229" s="452"/>
      <c r="I229" s="448">
        <v>4171.287</v>
      </c>
      <c r="J229" s="261"/>
      <c r="K229" s="448">
        <v>5305.114</v>
      </c>
      <c r="L229" s="448">
        <v>6631.482</v>
      </c>
    </row>
    <row r="230" spans="1:12" s="277" customFormat="1" ht="12.75">
      <c r="A230" s="507"/>
      <c r="B230" s="522" t="s">
        <v>534</v>
      </c>
      <c r="C230" s="452"/>
      <c r="D230" s="452"/>
      <c r="E230" s="452"/>
      <c r="F230" s="452" t="s">
        <v>536</v>
      </c>
      <c r="G230" s="452" t="s">
        <v>606</v>
      </c>
      <c r="H230" s="452" t="s">
        <v>208</v>
      </c>
      <c r="I230" s="448">
        <v>4171.287</v>
      </c>
      <c r="J230" s="261"/>
      <c r="K230" s="448"/>
      <c r="L230" s="448"/>
    </row>
    <row r="231" spans="1:12" s="277" customFormat="1" ht="24.75" customHeight="1">
      <c r="A231" s="507"/>
      <c r="B231" s="578" t="s">
        <v>560</v>
      </c>
      <c r="C231" s="452"/>
      <c r="D231" s="452" t="s">
        <v>461</v>
      </c>
      <c r="E231" s="452" t="s">
        <v>208</v>
      </c>
      <c r="F231" s="452" t="s">
        <v>536</v>
      </c>
      <c r="G231" s="452" t="s">
        <v>210</v>
      </c>
      <c r="H231" s="452"/>
      <c r="I231" s="448">
        <f>1775.713-0.713</f>
        <v>1775</v>
      </c>
      <c r="J231" s="448"/>
      <c r="K231" s="448">
        <f>999.886-0.886</f>
        <v>999</v>
      </c>
      <c r="L231" s="448">
        <v>328</v>
      </c>
    </row>
    <row r="232" spans="1:12" s="277" customFormat="1" ht="12.75">
      <c r="A232" s="507"/>
      <c r="B232" s="522" t="s">
        <v>534</v>
      </c>
      <c r="C232" s="452"/>
      <c r="D232" s="452"/>
      <c r="E232" s="452"/>
      <c r="F232" s="452" t="s">
        <v>536</v>
      </c>
      <c r="G232" s="452" t="s">
        <v>210</v>
      </c>
      <c r="H232" s="452" t="s">
        <v>208</v>
      </c>
      <c r="I232" s="448">
        <f>1775.713-0.713</f>
        <v>1775</v>
      </c>
      <c r="J232" s="448"/>
      <c r="K232" s="448"/>
      <c r="L232" s="448"/>
    </row>
    <row r="233" spans="1:12" s="277" customFormat="1" ht="12.75">
      <c r="A233" s="507"/>
      <c r="B233" s="522" t="s">
        <v>609</v>
      </c>
      <c r="C233" s="452"/>
      <c r="D233" s="452" t="s">
        <v>461</v>
      </c>
      <c r="E233" s="452" t="s">
        <v>208</v>
      </c>
      <c r="F233" s="452" t="s">
        <v>536</v>
      </c>
      <c r="G233" s="452" t="s">
        <v>607</v>
      </c>
      <c r="H233" s="452"/>
      <c r="I233" s="276">
        <v>0.713</v>
      </c>
      <c r="J233" s="276"/>
      <c r="K233" s="276">
        <v>0.886</v>
      </c>
      <c r="L233" s="276">
        <v>0.518</v>
      </c>
    </row>
    <row r="234" spans="1:12" s="277" customFormat="1" ht="12.75">
      <c r="A234" s="507"/>
      <c r="B234" s="522" t="s">
        <v>534</v>
      </c>
      <c r="C234" s="452"/>
      <c r="D234" s="452"/>
      <c r="E234" s="452"/>
      <c r="F234" s="452" t="s">
        <v>536</v>
      </c>
      <c r="G234" s="452" t="s">
        <v>607</v>
      </c>
      <c r="H234" s="452" t="s">
        <v>208</v>
      </c>
      <c r="I234" s="276">
        <v>0.713</v>
      </c>
      <c r="J234" s="276"/>
      <c r="K234" s="276">
        <f>K229+K231+K233</f>
        <v>6305</v>
      </c>
      <c r="L234" s="276">
        <f>L229+L231+L233</f>
        <v>6960</v>
      </c>
    </row>
    <row r="235" spans="1:12" s="277" customFormat="1" ht="39" customHeight="1">
      <c r="A235" s="511">
        <v>5</v>
      </c>
      <c r="B235" s="512" t="s">
        <v>618</v>
      </c>
      <c r="C235" s="451"/>
      <c r="D235" s="451" t="s">
        <v>461</v>
      </c>
      <c r="E235" s="451" t="s">
        <v>538</v>
      </c>
      <c r="F235" s="451" t="s">
        <v>81</v>
      </c>
      <c r="G235" s="455"/>
      <c r="H235" s="451"/>
      <c r="I235" s="456">
        <f>I236</f>
        <v>1205.5</v>
      </c>
      <c r="J235" s="456"/>
      <c r="K235" s="456">
        <f aca="true" t="shared" si="6" ref="K235:L237">K236</f>
        <v>1278.5</v>
      </c>
      <c r="L235" s="456">
        <f t="shared" si="6"/>
        <v>1238.5</v>
      </c>
    </row>
    <row r="236" spans="1:12" s="277" customFormat="1" ht="85.5" customHeight="1">
      <c r="A236" s="507"/>
      <c r="B236" s="508" t="s">
        <v>619</v>
      </c>
      <c r="C236" s="452"/>
      <c r="D236" s="452" t="s">
        <v>461</v>
      </c>
      <c r="E236" s="452" t="s">
        <v>538</v>
      </c>
      <c r="F236" s="452" t="s">
        <v>539</v>
      </c>
      <c r="G236" s="452"/>
      <c r="H236" s="452"/>
      <c r="I236" s="448">
        <f>I237</f>
        <v>1205.5</v>
      </c>
      <c r="J236" s="448"/>
      <c r="K236" s="448">
        <f t="shared" si="6"/>
        <v>1278.5</v>
      </c>
      <c r="L236" s="448">
        <f t="shared" si="6"/>
        <v>1238.5</v>
      </c>
    </row>
    <row r="237" spans="1:12" ht="92.25">
      <c r="A237" s="288"/>
      <c r="B237" s="201" t="s">
        <v>509</v>
      </c>
      <c r="C237" s="202"/>
      <c r="D237" s="202" t="s">
        <v>461</v>
      </c>
      <c r="E237" s="202" t="s">
        <v>538</v>
      </c>
      <c r="F237" s="452" t="s">
        <v>541</v>
      </c>
      <c r="G237" s="452"/>
      <c r="H237" s="452"/>
      <c r="I237" s="448">
        <f>I238</f>
        <v>1205.5</v>
      </c>
      <c r="J237" s="281"/>
      <c r="K237" s="281">
        <f t="shared" si="6"/>
        <v>1278.5</v>
      </c>
      <c r="L237" s="281">
        <f t="shared" si="6"/>
        <v>1238.5</v>
      </c>
    </row>
    <row r="238" spans="1:12" ht="24.75" customHeight="1">
      <c r="A238" s="288"/>
      <c r="B238" s="578" t="s">
        <v>560</v>
      </c>
      <c r="C238" s="202"/>
      <c r="D238" s="202" t="s">
        <v>461</v>
      </c>
      <c r="E238" s="202" t="s">
        <v>538</v>
      </c>
      <c r="F238" s="452" t="s">
        <v>541</v>
      </c>
      <c r="G238" s="452" t="s">
        <v>210</v>
      </c>
      <c r="H238" s="452"/>
      <c r="I238" s="448">
        <v>1205.5</v>
      </c>
      <c r="J238" s="281"/>
      <c r="K238" s="281">
        <v>1278.5</v>
      </c>
      <c r="L238" s="281">
        <v>1238.5</v>
      </c>
    </row>
    <row r="239" spans="1:12" s="239" customFormat="1" ht="52.5" hidden="1">
      <c r="A239" s="177"/>
      <c r="B239" s="237" t="s">
        <v>542</v>
      </c>
      <c r="C239" s="192"/>
      <c r="D239" s="192" t="s">
        <v>461</v>
      </c>
      <c r="E239" s="202" t="s">
        <v>538</v>
      </c>
      <c r="F239" s="196" t="s">
        <v>543</v>
      </c>
      <c r="G239" s="457"/>
      <c r="H239" s="452" t="s">
        <v>538</v>
      </c>
      <c r="I239" s="276"/>
      <c r="J239" s="271"/>
      <c r="K239" s="271"/>
      <c r="L239" s="271"/>
    </row>
    <row r="240" spans="1:12" s="239" customFormat="1" ht="15">
      <c r="A240" s="177"/>
      <c r="B240" s="237" t="s">
        <v>537</v>
      </c>
      <c r="C240" s="192"/>
      <c r="D240" s="192"/>
      <c r="E240" s="202"/>
      <c r="F240" s="452" t="s">
        <v>541</v>
      </c>
      <c r="G240" s="452" t="s">
        <v>210</v>
      </c>
      <c r="H240" s="452" t="s">
        <v>538</v>
      </c>
      <c r="I240" s="448">
        <v>1205.5</v>
      </c>
      <c r="J240" s="281"/>
      <c r="K240" s="281">
        <v>1278.5</v>
      </c>
      <c r="L240" s="281">
        <v>1238.5</v>
      </c>
    </row>
    <row r="241" spans="1:12" ht="39" customHeight="1">
      <c r="A241" s="493">
        <v>4</v>
      </c>
      <c r="B241" s="198" t="s">
        <v>565</v>
      </c>
      <c r="C241" s="207"/>
      <c r="D241" s="207" t="s">
        <v>251</v>
      </c>
      <c r="E241" s="207" t="s">
        <v>252</v>
      </c>
      <c r="F241" s="451" t="s">
        <v>162</v>
      </c>
      <c r="G241" s="455"/>
      <c r="H241" s="451"/>
      <c r="I241" s="456">
        <f>I242+I249</f>
        <v>1397</v>
      </c>
      <c r="J241" s="285"/>
      <c r="K241" s="285">
        <f>K242+K249</f>
        <v>1182</v>
      </c>
      <c r="L241" s="285">
        <f>L242+L249</f>
        <v>1022</v>
      </c>
    </row>
    <row r="242" spans="1:12" ht="105">
      <c r="A242" s="288"/>
      <c r="B242" s="221" t="s">
        <v>20</v>
      </c>
      <c r="C242" s="202"/>
      <c r="D242" s="202" t="s">
        <v>251</v>
      </c>
      <c r="E242" s="202" t="s">
        <v>252</v>
      </c>
      <c r="F242" s="451" t="s">
        <v>82</v>
      </c>
      <c r="G242" s="449"/>
      <c r="H242" s="452"/>
      <c r="I242" s="296">
        <f>I243+I246</f>
        <v>711</v>
      </c>
      <c r="J242" s="270"/>
      <c r="K242" s="270">
        <f>K243+K246</f>
        <v>496</v>
      </c>
      <c r="L242" s="270">
        <f>L243+L246</f>
        <v>336</v>
      </c>
    </row>
    <row r="243" spans="1:12" ht="92.25">
      <c r="A243" s="288"/>
      <c r="B243" s="201" t="s">
        <v>21</v>
      </c>
      <c r="C243" s="202"/>
      <c r="D243" s="202" t="s">
        <v>251</v>
      </c>
      <c r="E243" s="202" t="s">
        <v>252</v>
      </c>
      <c r="F243" s="451" t="s">
        <v>163</v>
      </c>
      <c r="G243" s="449"/>
      <c r="H243" s="452"/>
      <c r="I243" s="296">
        <f>I244</f>
        <v>426</v>
      </c>
      <c r="J243" s="270"/>
      <c r="K243" s="270">
        <f>K244</f>
        <v>296</v>
      </c>
      <c r="L243" s="270">
        <f>L244</f>
        <v>136</v>
      </c>
    </row>
    <row r="244" spans="1:12" ht="24.75" customHeight="1">
      <c r="A244" s="288"/>
      <c r="B244" s="578" t="s">
        <v>560</v>
      </c>
      <c r="C244" s="202"/>
      <c r="D244" s="202" t="s">
        <v>251</v>
      </c>
      <c r="E244" s="202" t="s">
        <v>252</v>
      </c>
      <c r="F244" s="452" t="s">
        <v>163</v>
      </c>
      <c r="G244" s="449">
        <v>240</v>
      </c>
      <c r="H244" s="452"/>
      <c r="I244" s="296">
        <v>426</v>
      </c>
      <c r="J244" s="270"/>
      <c r="K244" s="270">
        <v>296</v>
      </c>
      <c r="L244" s="270">
        <v>136</v>
      </c>
    </row>
    <row r="245" spans="1:12" ht="26.25">
      <c r="A245" s="288"/>
      <c r="B245" s="283" t="s">
        <v>161</v>
      </c>
      <c r="C245" s="202"/>
      <c r="D245" s="202"/>
      <c r="E245" s="202"/>
      <c r="F245" s="452" t="s">
        <v>163</v>
      </c>
      <c r="G245" s="449">
        <v>240</v>
      </c>
      <c r="H245" s="452" t="s">
        <v>252</v>
      </c>
      <c r="I245" s="296">
        <v>426</v>
      </c>
      <c r="J245" s="270"/>
      <c r="K245" s="270">
        <v>296</v>
      </c>
      <c r="L245" s="270">
        <v>136</v>
      </c>
    </row>
    <row r="246" spans="1:12" ht="78.75">
      <c r="A246" s="288"/>
      <c r="B246" s="201" t="s">
        <v>22</v>
      </c>
      <c r="C246" s="202"/>
      <c r="D246" s="202" t="s">
        <v>251</v>
      </c>
      <c r="E246" s="202" t="s">
        <v>252</v>
      </c>
      <c r="F246" s="451" t="s">
        <v>164</v>
      </c>
      <c r="G246" s="449"/>
      <c r="H246" s="452"/>
      <c r="I246" s="296">
        <f>I247</f>
        <v>285</v>
      </c>
      <c r="J246" s="270"/>
      <c r="K246" s="270">
        <f>K247</f>
        <v>200</v>
      </c>
      <c r="L246" s="270">
        <f>L247</f>
        <v>200</v>
      </c>
    </row>
    <row r="247" spans="1:12" ht="24.75" customHeight="1">
      <c r="A247" s="288"/>
      <c r="B247" s="578" t="s">
        <v>560</v>
      </c>
      <c r="C247" s="202"/>
      <c r="D247" s="202" t="s">
        <v>251</v>
      </c>
      <c r="E247" s="202" t="s">
        <v>252</v>
      </c>
      <c r="F247" s="452" t="s">
        <v>164</v>
      </c>
      <c r="G247" s="449">
        <v>240</v>
      </c>
      <c r="H247" s="452"/>
      <c r="I247" s="296">
        <v>285</v>
      </c>
      <c r="J247" s="270"/>
      <c r="K247" s="270">
        <v>200</v>
      </c>
      <c r="L247" s="270">
        <v>200</v>
      </c>
    </row>
    <row r="248" spans="1:12" ht="26.25">
      <c r="A248" s="288"/>
      <c r="B248" s="482" t="s">
        <v>161</v>
      </c>
      <c r="C248" s="202"/>
      <c r="D248" s="202"/>
      <c r="E248" s="202"/>
      <c r="F248" s="452" t="s">
        <v>164</v>
      </c>
      <c r="G248" s="449">
        <v>240</v>
      </c>
      <c r="H248" s="452" t="s">
        <v>252</v>
      </c>
      <c r="I248" s="296">
        <v>285</v>
      </c>
      <c r="J248" s="270"/>
      <c r="K248" s="270">
        <v>200</v>
      </c>
      <c r="L248" s="270">
        <v>200</v>
      </c>
    </row>
    <row r="249" spans="1:12" ht="92.25">
      <c r="A249" s="288"/>
      <c r="B249" s="221" t="s">
        <v>23</v>
      </c>
      <c r="C249" s="207"/>
      <c r="D249" s="202" t="s">
        <v>251</v>
      </c>
      <c r="E249" s="202" t="s">
        <v>252</v>
      </c>
      <c r="F249" s="451" t="s">
        <v>165</v>
      </c>
      <c r="G249" s="451"/>
      <c r="H249" s="452"/>
      <c r="I249" s="322">
        <f>I250</f>
        <v>686</v>
      </c>
      <c r="J249" s="269"/>
      <c r="K249" s="269">
        <f>K250</f>
        <v>686</v>
      </c>
      <c r="L249" s="269">
        <f>L250</f>
        <v>686</v>
      </c>
    </row>
    <row r="250" spans="1:12" ht="105">
      <c r="A250" s="288"/>
      <c r="B250" s="201" t="s">
        <v>410</v>
      </c>
      <c r="C250" s="207"/>
      <c r="D250" s="202" t="s">
        <v>251</v>
      </c>
      <c r="E250" s="202" t="s">
        <v>252</v>
      </c>
      <c r="F250" s="452" t="s">
        <v>166</v>
      </c>
      <c r="G250" s="451"/>
      <c r="H250" s="452"/>
      <c r="I250" s="296">
        <f>I252</f>
        <v>686</v>
      </c>
      <c r="J250" s="270"/>
      <c r="K250" s="270">
        <f>K252</f>
        <v>686</v>
      </c>
      <c r="L250" s="270">
        <f>L252</f>
        <v>686</v>
      </c>
    </row>
    <row r="251" spans="1:12" ht="40.5" customHeight="1" hidden="1">
      <c r="A251" s="288"/>
      <c r="B251" s="249" t="s">
        <v>573</v>
      </c>
      <c r="C251" s="250"/>
      <c r="D251" s="238" t="s">
        <v>251</v>
      </c>
      <c r="E251" s="238" t="s">
        <v>252</v>
      </c>
      <c r="F251" s="457" t="s">
        <v>574</v>
      </c>
      <c r="G251" s="458"/>
      <c r="H251" s="457" t="s">
        <v>252</v>
      </c>
      <c r="I251" s="459"/>
      <c r="J251" s="273"/>
      <c r="K251" s="273"/>
      <c r="L251" s="273"/>
    </row>
    <row r="252" spans="1:12" ht="24.75" customHeight="1">
      <c r="A252" s="288"/>
      <c r="B252" s="578" t="s">
        <v>560</v>
      </c>
      <c r="C252" s="250"/>
      <c r="D252" s="202" t="s">
        <v>251</v>
      </c>
      <c r="E252" s="202" t="s">
        <v>252</v>
      </c>
      <c r="F252" s="452" t="s">
        <v>166</v>
      </c>
      <c r="G252" s="196" t="s">
        <v>210</v>
      </c>
      <c r="H252" s="452"/>
      <c r="I252" s="296">
        <v>686</v>
      </c>
      <c r="J252" s="273"/>
      <c r="K252" s="270">
        <v>686</v>
      </c>
      <c r="L252" s="270">
        <v>686</v>
      </c>
    </row>
    <row r="253" spans="1:12" ht="27" customHeight="1">
      <c r="A253" s="288"/>
      <c r="B253" s="482" t="s">
        <v>161</v>
      </c>
      <c r="C253" s="250"/>
      <c r="D253" s="202"/>
      <c r="E253" s="202"/>
      <c r="F253" s="452" t="s">
        <v>166</v>
      </c>
      <c r="G253" s="196" t="s">
        <v>210</v>
      </c>
      <c r="H253" s="452" t="s">
        <v>252</v>
      </c>
      <c r="I253" s="296">
        <v>686</v>
      </c>
      <c r="J253" s="273"/>
      <c r="K253" s="270">
        <v>686</v>
      </c>
      <c r="L253" s="270">
        <v>686</v>
      </c>
    </row>
    <row r="254" spans="1:12" s="180" customFormat="1" ht="38.25" customHeight="1">
      <c r="A254" s="493">
        <v>5</v>
      </c>
      <c r="B254" s="198" t="s">
        <v>566</v>
      </c>
      <c r="C254" s="189"/>
      <c r="D254" s="189" t="s">
        <v>466</v>
      </c>
      <c r="E254" s="189" t="s">
        <v>171</v>
      </c>
      <c r="F254" s="187" t="s">
        <v>209</v>
      </c>
      <c r="G254" s="455"/>
      <c r="H254" s="187"/>
      <c r="I254" s="456">
        <f>I255+I260</f>
        <v>17447.29</v>
      </c>
      <c r="J254" s="312"/>
      <c r="K254" s="285">
        <f>K255+K260</f>
        <v>11444.685000000001</v>
      </c>
      <c r="L254" s="285">
        <f>L255+L260</f>
        <v>14038.547</v>
      </c>
    </row>
    <row r="255" spans="1:12" s="180" customFormat="1" ht="66">
      <c r="A255" s="289"/>
      <c r="B255" s="221" t="s">
        <v>15</v>
      </c>
      <c r="C255" s="192"/>
      <c r="D255" s="192" t="s">
        <v>466</v>
      </c>
      <c r="E255" s="192" t="s">
        <v>171</v>
      </c>
      <c r="F255" s="187" t="s">
        <v>172</v>
      </c>
      <c r="G255" s="187"/>
      <c r="H255" s="196"/>
      <c r="I255" s="324">
        <f>I256</f>
        <v>16806.29</v>
      </c>
      <c r="J255" s="269"/>
      <c r="K255" s="269">
        <f>K256</f>
        <v>10777.685000000001</v>
      </c>
      <c r="L255" s="313">
        <f>L256</f>
        <v>13305.547</v>
      </c>
    </row>
    <row r="256" spans="1:12" s="180" customFormat="1" ht="78.75">
      <c r="A256" s="289"/>
      <c r="B256" s="223" t="s">
        <v>16</v>
      </c>
      <c r="C256" s="192"/>
      <c r="D256" s="192" t="s">
        <v>466</v>
      </c>
      <c r="E256" s="192" t="s">
        <v>171</v>
      </c>
      <c r="F256" s="196" t="s">
        <v>174</v>
      </c>
      <c r="G256" s="196"/>
      <c r="H256" s="196"/>
      <c r="I256" s="325">
        <f>I257</f>
        <v>16806.29</v>
      </c>
      <c r="J256" s="270"/>
      <c r="K256" s="301">
        <f>K257</f>
        <v>10777.685000000001</v>
      </c>
      <c r="L256" s="301">
        <f>L257</f>
        <v>13305.547</v>
      </c>
    </row>
    <row r="257" spans="1:12" s="180" customFormat="1" ht="24.75" customHeight="1">
      <c r="A257" s="289"/>
      <c r="B257" s="578" t="s">
        <v>560</v>
      </c>
      <c r="C257" s="192"/>
      <c r="D257" s="192" t="s">
        <v>466</v>
      </c>
      <c r="E257" s="192" t="s">
        <v>171</v>
      </c>
      <c r="F257" s="196" t="s">
        <v>174</v>
      </c>
      <c r="G257" s="196" t="s">
        <v>210</v>
      </c>
      <c r="H257" s="196"/>
      <c r="I257" s="325">
        <f>7156.753+13430-3780.463</f>
        <v>16806.29</v>
      </c>
      <c r="J257" s="270"/>
      <c r="K257" s="325">
        <f>22480.2-11702.515</f>
        <v>10777.685000000001</v>
      </c>
      <c r="L257" s="325">
        <v>13305.547</v>
      </c>
    </row>
    <row r="258" spans="1:12" s="180" customFormat="1" ht="52.5" hidden="1">
      <c r="A258" s="289"/>
      <c r="B258" s="223" t="s">
        <v>175</v>
      </c>
      <c r="C258" s="189"/>
      <c r="D258" s="192" t="s">
        <v>466</v>
      </c>
      <c r="E258" s="192" t="s">
        <v>171</v>
      </c>
      <c r="F258" s="196" t="s">
        <v>176</v>
      </c>
      <c r="G258" s="187"/>
      <c r="H258" s="196" t="s">
        <v>171</v>
      </c>
      <c r="I258" s="296"/>
      <c r="J258" s="270"/>
      <c r="K258" s="270"/>
      <c r="L258" s="270"/>
    </row>
    <row r="259" spans="1:12" s="180" customFormat="1" ht="12.75">
      <c r="A259" s="289"/>
      <c r="B259" s="255" t="s">
        <v>170</v>
      </c>
      <c r="C259" s="189"/>
      <c r="D259" s="192"/>
      <c r="E259" s="192"/>
      <c r="F259" s="196" t="s">
        <v>174</v>
      </c>
      <c r="G259" s="196" t="s">
        <v>210</v>
      </c>
      <c r="H259" s="196" t="s">
        <v>171</v>
      </c>
      <c r="I259" s="325">
        <f>7156.753+13430-3780.463</f>
        <v>16806.29</v>
      </c>
      <c r="J259" s="270"/>
      <c r="K259" s="325">
        <f>22480.2-11702.515</f>
        <v>10777.685000000001</v>
      </c>
      <c r="L259" s="325">
        <v>13305.547</v>
      </c>
    </row>
    <row r="260" spans="1:12" s="180" customFormat="1" ht="66">
      <c r="A260" s="289"/>
      <c r="B260" s="221" t="s">
        <v>18</v>
      </c>
      <c r="C260" s="189"/>
      <c r="D260" s="192" t="s">
        <v>466</v>
      </c>
      <c r="E260" s="192" t="s">
        <v>171</v>
      </c>
      <c r="F260" s="187" t="s">
        <v>85</v>
      </c>
      <c r="G260" s="449"/>
      <c r="H260" s="196"/>
      <c r="I260" s="322">
        <f>I261</f>
        <v>641</v>
      </c>
      <c r="J260" s="269"/>
      <c r="K260" s="269">
        <f>K261</f>
        <v>667</v>
      </c>
      <c r="L260" s="269">
        <f>L261</f>
        <v>733</v>
      </c>
    </row>
    <row r="261" spans="1:12" s="180" customFormat="1" ht="78.75">
      <c r="A261" s="289"/>
      <c r="B261" s="201" t="s">
        <v>19</v>
      </c>
      <c r="C261" s="189"/>
      <c r="D261" s="192" t="s">
        <v>466</v>
      </c>
      <c r="E261" s="192" t="s">
        <v>171</v>
      </c>
      <c r="F261" s="196" t="s">
        <v>177</v>
      </c>
      <c r="G261" s="449"/>
      <c r="H261" s="196"/>
      <c r="I261" s="296">
        <f>I262</f>
        <v>641</v>
      </c>
      <c r="J261" s="270"/>
      <c r="K261" s="270">
        <f>K262</f>
        <v>667</v>
      </c>
      <c r="L261" s="270">
        <f>L262</f>
        <v>733</v>
      </c>
    </row>
    <row r="262" spans="1:12" s="180" customFormat="1" ht="24.75" customHeight="1">
      <c r="A262" s="289"/>
      <c r="B262" s="578" t="s">
        <v>560</v>
      </c>
      <c r="C262" s="189"/>
      <c r="D262" s="192" t="s">
        <v>466</v>
      </c>
      <c r="E262" s="192" t="s">
        <v>171</v>
      </c>
      <c r="F262" s="196" t="s">
        <v>177</v>
      </c>
      <c r="G262" s="449">
        <v>240</v>
      </c>
      <c r="H262" s="196"/>
      <c r="I262" s="296">
        <v>641</v>
      </c>
      <c r="J262" s="270"/>
      <c r="K262" s="270">
        <v>667</v>
      </c>
      <c r="L262" s="270">
        <v>733</v>
      </c>
    </row>
    <row r="263" spans="1:12" s="180" customFormat="1" ht="12.75">
      <c r="A263" s="289"/>
      <c r="B263" s="255" t="s">
        <v>170</v>
      </c>
      <c r="C263" s="189"/>
      <c r="D263" s="192"/>
      <c r="E263" s="192"/>
      <c r="F263" s="196" t="s">
        <v>177</v>
      </c>
      <c r="G263" s="449">
        <v>240</v>
      </c>
      <c r="H263" s="196" t="s">
        <v>171</v>
      </c>
      <c r="I263" s="296">
        <v>641</v>
      </c>
      <c r="J263" s="270"/>
      <c r="K263" s="270">
        <v>667</v>
      </c>
      <c r="L263" s="270">
        <v>733</v>
      </c>
    </row>
    <row r="264" spans="1:12" ht="57.75" customHeight="1">
      <c r="A264" s="493">
        <v>6</v>
      </c>
      <c r="B264" s="231" t="s">
        <v>629</v>
      </c>
      <c r="C264" s="207"/>
      <c r="D264" s="200" t="s">
        <v>454</v>
      </c>
      <c r="E264" s="207" t="s">
        <v>455</v>
      </c>
      <c r="F264" s="451" t="s">
        <v>195</v>
      </c>
      <c r="G264" s="455"/>
      <c r="H264" s="451"/>
      <c r="I264" s="467">
        <f>I265</f>
        <v>1129.55</v>
      </c>
      <c r="J264" s="285"/>
      <c r="K264" s="307">
        <f>K265</f>
        <v>4000</v>
      </c>
      <c r="L264" s="307">
        <f>L265</f>
        <v>0</v>
      </c>
    </row>
    <row r="265" spans="1:12" ht="78.75">
      <c r="A265" s="288"/>
      <c r="B265" s="230" t="s">
        <v>630</v>
      </c>
      <c r="C265" s="202"/>
      <c r="D265" s="199" t="s">
        <v>454</v>
      </c>
      <c r="E265" s="202" t="s">
        <v>455</v>
      </c>
      <c r="F265" s="452" t="s">
        <v>196</v>
      </c>
      <c r="G265" s="452"/>
      <c r="H265" s="452"/>
      <c r="I265" s="323">
        <f>I266</f>
        <v>1129.55</v>
      </c>
      <c r="J265" s="258"/>
      <c r="K265" s="258">
        <f>K266</f>
        <v>4000</v>
      </c>
      <c r="L265" s="269">
        <f>L266</f>
        <v>0</v>
      </c>
    </row>
    <row r="266" spans="1:12" ht="12.75">
      <c r="A266" s="288"/>
      <c r="B266" s="545" t="s">
        <v>225</v>
      </c>
      <c r="C266" s="202"/>
      <c r="D266" s="199" t="s">
        <v>454</v>
      </c>
      <c r="E266" s="202" t="s">
        <v>455</v>
      </c>
      <c r="F266" s="452" t="s">
        <v>196</v>
      </c>
      <c r="G266" s="452" t="s">
        <v>223</v>
      </c>
      <c r="H266" s="452"/>
      <c r="I266" s="450">
        <v>1129.55</v>
      </c>
      <c r="J266" s="258"/>
      <c r="K266" s="259">
        <v>4000</v>
      </c>
      <c r="L266" s="269"/>
    </row>
    <row r="267" spans="1:12" ht="52.5" hidden="1">
      <c r="A267" s="288"/>
      <c r="B267" s="230" t="s">
        <v>631</v>
      </c>
      <c r="C267" s="202"/>
      <c r="D267" s="199" t="s">
        <v>454</v>
      </c>
      <c r="E267" s="202" t="s">
        <v>455</v>
      </c>
      <c r="F267" s="452" t="s">
        <v>197</v>
      </c>
      <c r="G267" s="452"/>
      <c r="H267" s="452" t="s">
        <v>455</v>
      </c>
      <c r="I267" s="322"/>
      <c r="J267" s="269"/>
      <c r="K267" s="269"/>
      <c r="L267" s="269"/>
    </row>
    <row r="268" spans="1:12" ht="12.75">
      <c r="A268" s="288"/>
      <c r="B268" s="230" t="s">
        <v>194</v>
      </c>
      <c r="C268" s="202"/>
      <c r="D268" s="199"/>
      <c r="E268" s="202"/>
      <c r="F268" s="452" t="s">
        <v>196</v>
      </c>
      <c r="G268" s="452" t="s">
        <v>223</v>
      </c>
      <c r="H268" s="452" t="s">
        <v>455</v>
      </c>
      <c r="I268" s="450">
        <v>1129.55</v>
      </c>
      <c r="J268" s="269"/>
      <c r="K268" s="269"/>
      <c r="L268" s="269"/>
    </row>
    <row r="269" spans="1:12" ht="56.25" customHeight="1">
      <c r="A269" s="493">
        <v>7</v>
      </c>
      <c r="B269" s="231" t="s">
        <v>625</v>
      </c>
      <c r="C269" s="202"/>
      <c r="D269" s="207" t="s">
        <v>454</v>
      </c>
      <c r="E269" s="207" t="s">
        <v>464</v>
      </c>
      <c r="F269" s="451" t="s">
        <v>207</v>
      </c>
      <c r="G269" s="455"/>
      <c r="H269" s="451"/>
      <c r="I269" s="456">
        <f>I270+I273</f>
        <v>9483.762999999999</v>
      </c>
      <c r="J269" s="284"/>
      <c r="K269" s="285">
        <f>K270+K273</f>
        <v>7617.2</v>
      </c>
      <c r="L269" s="318">
        <f>L270+L273</f>
        <v>7463.8</v>
      </c>
    </row>
    <row r="270" spans="1:12" ht="78.75">
      <c r="A270" s="288"/>
      <c r="B270" s="201" t="s">
        <v>626</v>
      </c>
      <c r="C270" s="202"/>
      <c r="D270" s="207" t="s">
        <v>454</v>
      </c>
      <c r="E270" s="207" t="s">
        <v>464</v>
      </c>
      <c r="F270" s="452" t="s">
        <v>521</v>
      </c>
      <c r="G270" s="452"/>
      <c r="H270" s="451"/>
      <c r="I270" s="324">
        <f>I271</f>
        <v>5353.775000000001</v>
      </c>
      <c r="J270" s="269"/>
      <c r="K270" s="269">
        <f>K271</f>
        <v>5406.2</v>
      </c>
      <c r="L270" s="269">
        <f>L271</f>
        <v>5230.3</v>
      </c>
    </row>
    <row r="271" spans="1:12" ht="24.75" customHeight="1">
      <c r="A271" s="288"/>
      <c r="B271" s="578" t="s">
        <v>560</v>
      </c>
      <c r="C271" s="202"/>
      <c r="D271" s="202" t="s">
        <v>454</v>
      </c>
      <c r="E271" s="202" t="s">
        <v>464</v>
      </c>
      <c r="F271" s="452" t="s">
        <v>521</v>
      </c>
      <c r="G271" s="452" t="s">
        <v>210</v>
      </c>
      <c r="H271" s="452"/>
      <c r="I271" s="325">
        <f>5356.1-4835.3+2500.3+2332.675</f>
        <v>5353.775000000001</v>
      </c>
      <c r="J271" s="322"/>
      <c r="K271" s="325">
        <v>5406.2</v>
      </c>
      <c r="L271" s="325">
        <v>5230.3</v>
      </c>
    </row>
    <row r="272" spans="1:12" ht="12.75">
      <c r="A272" s="288"/>
      <c r="B272" s="255" t="s">
        <v>463</v>
      </c>
      <c r="C272" s="202"/>
      <c r="D272" s="202"/>
      <c r="E272" s="202"/>
      <c r="F272" s="452" t="s">
        <v>521</v>
      </c>
      <c r="G272" s="452" t="s">
        <v>210</v>
      </c>
      <c r="H272" s="452" t="s">
        <v>464</v>
      </c>
      <c r="I272" s="325">
        <f>5356.1-4835.3+2500.3+2332.675</f>
        <v>5353.775000000001</v>
      </c>
      <c r="J272" s="322"/>
      <c r="K272" s="325"/>
      <c r="L272" s="325"/>
    </row>
    <row r="273" spans="1:12" ht="78.75" customHeight="1">
      <c r="A273" s="288"/>
      <c r="B273" s="201" t="s">
        <v>413</v>
      </c>
      <c r="C273" s="202"/>
      <c r="D273" s="207" t="s">
        <v>454</v>
      </c>
      <c r="E273" s="207" t="s">
        <v>464</v>
      </c>
      <c r="F273" s="452" t="s">
        <v>522</v>
      </c>
      <c r="G273" s="452"/>
      <c r="H273" s="451"/>
      <c r="I273" s="324">
        <f>I274</f>
        <v>4129.987999999999</v>
      </c>
      <c r="J273" s="313"/>
      <c r="K273" s="313">
        <f>K274</f>
        <v>2211</v>
      </c>
      <c r="L273" s="313">
        <f>L274</f>
        <v>2233.5</v>
      </c>
    </row>
    <row r="274" spans="1:12" ht="24.75" customHeight="1">
      <c r="A274" s="288"/>
      <c r="B274" s="578" t="s">
        <v>560</v>
      </c>
      <c r="C274" s="202"/>
      <c r="D274" s="202" t="s">
        <v>454</v>
      </c>
      <c r="E274" s="202" t="s">
        <v>464</v>
      </c>
      <c r="F274" s="452" t="s">
        <v>522</v>
      </c>
      <c r="G274" s="452" t="s">
        <v>210</v>
      </c>
      <c r="H274" s="452"/>
      <c r="I274" s="324">
        <f>2142.2+1447.788+540</f>
        <v>4129.987999999999</v>
      </c>
      <c r="J274" s="324"/>
      <c r="K274" s="324">
        <v>2211</v>
      </c>
      <c r="L274" s="324">
        <v>2233.5</v>
      </c>
    </row>
    <row r="275" spans="1:12" ht="18" customHeight="1" hidden="1">
      <c r="A275" s="288"/>
      <c r="B275" s="252"/>
      <c r="C275" s="202"/>
      <c r="D275" s="202"/>
      <c r="E275" s="202"/>
      <c r="F275" s="452"/>
      <c r="G275" s="452"/>
      <c r="H275" s="452"/>
      <c r="I275" s="324"/>
      <c r="J275" s="324"/>
      <c r="K275" s="324"/>
      <c r="L275" s="324"/>
    </row>
    <row r="276" spans="1:12" ht="18" customHeight="1">
      <c r="A276" s="288"/>
      <c r="B276" s="255" t="s">
        <v>463</v>
      </c>
      <c r="C276" s="202"/>
      <c r="D276" s="202"/>
      <c r="E276" s="202"/>
      <c r="F276" s="452" t="s">
        <v>522</v>
      </c>
      <c r="G276" s="452" t="s">
        <v>210</v>
      </c>
      <c r="H276" s="452" t="s">
        <v>464</v>
      </c>
      <c r="I276" s="324">
        <f>2142.2+1447.788+540</f>
        <v>4129.987999999999</v>
      </c>
      <c r="J276" s="324"/>
      <c r="K276" s="324"/>
      <c r="L276" s="324"/>
    </row>
    <row r="277" spans="1:12" ht="54.75" customHeight="1">
      <c r="A277" s="493">
        <v>8</v>
      </c>
      <c r="B277" s="290" t="s">
        <v>627</v>
      </c>
      <c r="C277" s="207"/>
      <c r="D277" s="200" t="s">
        <v>454</v>
      </c>
      <c r="E277" s="207" t="s">
        <v>464</v>
      </c>
      <c r="F277" s="451" t="s">
        <v>205</v>
      </c>
      <c r="G277" s="455"/>
      <c r="H277" s="451"/>
      <c r="I277" s="456">
        <f>I278</f>
        <v>2275.006</v>
      </c>
      <c r="J277" s="285"/>
      <c r="K277" s="285">
        <f>K278</f>
        <v>6008.35</v>
      </c>
      <c r="L277" s="285">
        <f>L278</f>
        <v>8515.705</v>
      </c>
    </row>
    <row r="278" spans="1:12" ht="69.75" customHeight="1">
      <c r="A278" s="288"/>
      <c r="B278" s="230" t="s">
        <v>628</v>
      </c>
      <c r="C278" s="202"/>
      <c r="D278" s="199" t="s">
        <v>454</v>
      </c>
      <c r="E278" s="202" t="s">
        <v>464</v>
      </c>
      <c r="F278" s="452" t="s">
        <v>206</v>
      </c>
      <c r="G278" s="452"/>
      <c r="H278" s="452"/>
      <c r="I278" s="324">
        <f>I279</f>
        <v>2275.006</v>
      </c>
      <c r="J278" s="269"/>
      <c r="K278" s="313">
        <f>K279</f>
        <v>6008.35</v>
      </c>
      <c r="L278" s="313">
        <f>L279</f>
        <v>8515.705</v>
      </c>
    </row>
    <row r="279" spans="1:12" ht="12" customHeight="1">
      <c r="A279" s="288"/>
      <c r="B279" s="252" t="s">
        <v>587</v>
      </c>
      <c r="C279" s="202"/>
      <c r="D279" s="199" t="s">
        <v>454</v>
      </c>
      <c r="E279" s="202" t="s">
        <v>464</v>
      </c>
      <c r="F279" s="452" t="s">
        <v>206</v>
      </c>
      <c r="G279" s="452" t="s">
        <v>210</v>
      </c>
      <c r="H279" s="452"/>
      <c r="I279" s="324">
        <v>2275.006</v>
      </c>
      <c r="J279" s="322"/>
      <c r="K279" s="324">
        <v>6008.35</v>
      </c>
      <c r="L279" s="324">
        <v>8515.705</v>
      </c>
    </row>
    <row r="280" spans="1:12" ht="44.25" customHeight="1" hidden="1">
      <c r="A280" s="288"/>
      <c r="B280" s="198" t="s">
        <v>582</v>
      </c>
      <c r="C280" s="202"/>
      <c r="D280" s="207" t="s">
        <v>251</v>
      </c>
      <c r="E280" s="207" t="s">
        <v>252</v>
      </c>
      <c r="F280" s="451" t="s">
        <v>167</v>
      </c>
      <c r="G280" s="455"/>
      <c r="H280" s="451" t="s">
        <v>252</v>
      </c>
      <c r="I280" s="455"/>
      <c r="J280" s="284"/>
      <c r="K280" s="168"/>
      <c r="L280" s="300"/>
    </row>
    <row r="281" spans="1:12" ht="39" hidden="1">
      <c r="A281" s="288"/>
      <c r="B281" s="201" t="s">
        <v>168</v>
      </c>
      <c r="C281" s="202"/>
      <c r="D281" s="202" t="s">
        <v>251</v>
      </c>
      <c r="E281" s="202" t="s">
        <v>252</v>
      </c>
      <c r="F281" s="452" t="s">
        <v>169</v>
      </c>
      <c r="G281" s="449"/>
      <c r="H281" s="452" t="s">
        <v>252</v>
      </c>
      <c r="I281" s="296"/>
      <c r="J281" s="270"/>
      <c r="K281" s="270"/>
      <c r="L281" s="270"/>
    </row>
    <row r="282" spans="1:12" ht="42.75" customHeight="1" hidden="1">
      <c r="A282" s="288"/>
      <c r="B282" s="231" t="s">
        <v>583</v>
      </c>
      <c r="C282" s="207"/>
      <c r="D282" s="200" t="s">
        <v>454</v>
      </c>
      <c r="E282" s="207" t="s">
        <v>455</v>
      </c>
      <c r="F282" s="451" t="s">
        <v>198</v>
      </c>
      <c r="G282" s="455"/>
      <c r="H282" s="451" t="s">
        <v>455</v>
      </c>
      <c r="I282" s="455"/>
      <c r="J282" s="292"/>
      <c r="K282" s="168"/>
      <c r="L282" s="288"/>
    </row>
    <row r="283" spans="1:12" ht="72.75" customHeight="1" hidden="1">
      <c r="A283" s="288"/>
      <c r="B283" s="201" t="s">
        <v>199</v>
      </c>
      <c r="C283" s="202"/>
      <c r="D283" s="199" t="s">
        <v>454</v>
      </c>
      <c r="E283" s="202" t="s">
        <v>455</v>
      </c>
      <c r="F283" s="452" t="s">
        <v>200</v>
      </c>
      <c r="G283" s="452"/>
      <c r="H283" s="452" t="s">
        <v>455</v>
      </c>
      <c r="I283" s="322"/>
      <c r="J283" s="269"/>
      <c r="K283" s="269"/>
      <c r="L283" s="269"/>
    </row>
    <row r="284" spans="1:12" ht="57" customHeight="1" hidden="1">
      <c r="A284" s="288"/>
      <c r="B284" s="230" t="s">
        <v>201</v>
      </c>
      <c r="C284" s="207"/>
      <c r="D284" s="199" t="s">
        <v>454</v>
      </c>
      <c r="E284" s="202" t="s">
        <v>455</v>
      </c>
      <c r="F284" s="452" t="s">
        <v>202</v>
      </c>
      <c r="G284" s="452"/>
      <c r="H284" s="452" t="s">
        <v>455</v>
      </c>
      <c r="I284" s="322"/>
      <c r="J284" s="269"/>
      <c r="K284" s="269"/>
      <c r="L284" s="269"/>
    </row>
    <row r="285" spans="1:12" ht="12" customHeight="1">
      <c r="A285" s="288"/>
      <c r="B285" s="255" t="s">
        <v>463</v>
      </c>
      <c r="C285" s="202"/>
      <c r="D285" s="199" t="s">
        <v>454</v>
      </c>
      <c r="E285" s="202" t="s">
        <v>464</v>
      </c>
      <c r="F285" s="452" t="s">
        <v>206</v>
      </c>
      <c r="G285" s="452" t="s">
        <v>210</v>
      </c>
      <c r="H285" s="452" t="s">
        <v>464</v>
      </c>
      <c r="I285" s="324">
        <v>2275.006</v>
      </c>
      <c r="J285" s="322"/>
      <c r="K285" s="324">
        <v>6008.35</v>
      </c>
      <c r="L285" s="324">
        <v>8515.705</v>
      </c>
    </row>
    <row r="286" spans="1:12" ht="25.5" customHeight="1">
      <c r="A286" s="487"/>
      <c r="B286" s="480" t="s">
        <v>520</v>
      </c>
      <c r="C286" s="488"/>
      <c r="D286" s="489"/>
      <c r="E286" s="490"/>
      <c r="F286" s="490"/>
      <c r="G286" s="490"/>
      <c r="H286" s="490"/>
      <c r="I286" s="492">
        <f>I287+I325+I333</f>
        <v>93155.398</v>
      </c>
      <c r="J286" s="491"/>
      <c r="K286" s="492">
        <f>K287+K325+K333</f>
        <v>28148.265</v>
      </c>
      <c r="L286" s="492">
        <f>L287+L325+L333</f>
        <v>29104.548000000003</v>
      </c>
    </row>
    <row r="287" spans="1:12" s="278" customFormat="1" ht="39">
      <c r="A287" s="511">
        <v>9</v>
      </c>
      <c r="B287" s="483" t="s">
        <v>119</v>
      </c>
      <c r="C287" s="444"/>
      <c r="D287" s="187" t="s">
        <v>471</v>
      </c>
      <c r="E287" s="187" t="s">
        <v>121</v>
      </c>
      <c r="F287" s="188">
        <v>9100000</v>
      </c>
      <c r="G287" s="444"/>
      <c r="H287" s="187"/>
      <c r="I287" s="446">
        <f>I288+I301+I304+I307+I311+I315+I322</f>
        <v>16169.083</v>
      </c>
      <c r="J287" s="446"/>
      <c r="K287" s="446">
        <f>K288+K301+K304+K307+K311+K315+K322</f>
        <v>14872.082</v>
      </c>
      <c r="L287" s="446">
        <f>L288+L301+L304+L307+L311+L315+L322</f>
        <v>15828.365000000002</v>
      </c>
    </row>
    <row r="288" spans="1:12" s="278" customFormat="1" ht="21.75" customHeight="1">
      <c r="A288" s="514"/>
      <c r="B288" s="253" t="s">
        <v>122</v>
      </c>
      <c r="C288" s="444"/>
      <c r="D288" s="196" t="s">
        <v>471</v>
      </c>
      <c r="E288" s="196" t="s">
        <v>121</v>
      </c>
      <c r="F288" s="188">
        <v>9100004</v>
      </c>
      <c r="G288" s="444"/>
      <c r="H288" s="196"/>
      <c r="I288" s="446">
        <f>I289+I292</f>
        <v>13803.553</v>
      </c>
      <c r="J288" s="445"/>
      <c r="K288" s="446">
        <f>K289+K292</f>
        <v>12437.288999999999</v>
      </c>
      <c r="L288" s="446">
        <f>L289+L292</f>
        <v>13307.900000000001</v>
      </c>
    </row>
    <row r="289" spans="1:12" s="278" customFormat="1" ht="21.75" customHeight="1">
      <c r="A289" s="514"/>
      <c r="B289" s="509" t="s">
        <v>559</v>
      </c>
      <c r="C289" s="444"/>
      <c r="D289" s="196"/>
      <c r="E289" s="196"/>
      <c r="F289" s="188">
        <v>9100004</v>
      </c>
      <c r="G289" s="444">
        <v>120</v>
      </c>
      <c r="H289" s="187"/>
      <c r="I289" s="446">
        <f>I290+I291</f>
        <v>8662.144</v>
      </c>
      <c r="J289" s="445"/>
      <c r="K289" s="446">
        <f>K290+K291</f>
        <v>9181.872</v>
      </c>
      <c r="L289" s="446">
        <f>L290+L291</f>
        <v>9824.604000000001</v>
      </c>
    </row>
    <row r="290" spans="1:12" s="278" customFormat="1" ht="41.25" customHeight="1">
      <c r="A290" s="514"/>
      <c r="B290" s="515" t="s">
        <v>72</v>
      </c>
      <c r="C290" s="444"/>
      <c r="D290" s="196" t="s">
        <v>471</v>
      </c>
      <c r="E290" s="196" t="s">
        <v>121</v>
      </c>
      <c r="F290" s="197">
        <v>9100004</v>
      </c>
      <c r="G290" s="447">
        <v>120</v>
      </c>
      <c r="H290" s="196" t="s">
        <v>121</v>
      </c>
      <c r="I290" s="448">
        <v>1300.211</v>
      </c>
      <c r="J290" s="446"/>
      <c r="K290" s="325">
        <v>1378.224</v>
      </c>
      <c r="L290" s="516">
        <v>1474.699</v>
      </c>
    </row>
    <row r="291" spans="1:12" s="277" customFormat="1" ht="41.25" customHeight="1">
      <c r="A291" s="507"/>
      <c r="B291" s="517" t="s">
        <v>123</v>
      </c>
      <c r="C291" s="449"/>
      <c r="D291" s="449" t="s">
        <v>471</v>
      </c>
      <c r="E291" s="449" t="s">
        <v>124</v>
      </c>
      <c r="F291" s="449">
        <v>9100004</v>
      </c>
      <c r="G291" s="449">
        <v>120</v>
      </c>
      <c r="H291" s="449" t="s">
        <v>124</v>
      </c>
      <c r="I291" s="325">
        <v>7361.933</v>
      </c>
      <c r="J291" s="325"/>
      <c r="K291" s="325">
        <v>7803.648</v>
      </c>
      <c r="L291" s="518">
        <v>8349.905</v>
      </c>
    </row>
    <row r="292" spans="1:12" s="278" customFormat="1" ht="29.25" customHeight="1">
      <c r="A292" s="514"/>
      <c r="B292" s="578" t="s">
        <v>560</v>
      </c>
      <c r="C292" s="444"/>
      <c r="D292" s="196" t="s">
        <v>471</v>
      </c>
      <c r="E292" s="196" t="s">
        <v>121</v>
      </c>
      <c r="F292" s="188">
        <v>9100004</v>
      </c>
      <c r="G292" s="444">
        <v>240</v>
      </c>
      <c r="H292" s="187"/>
      <c r="I292" s="445">
        <f>I294+I296</f>
        <v>5141.409000000001</v>
      </c>
      <c r="J292" s="445"/>
      <c r="K292" s="445">
        <f>K294+K296</f>
        <v>3255.417</v>
      </c>
      <c r="L292" s="445">
        <f>L294+L296</f>
        <v>3483.296</v>
      </c>
    </row>
    <row r="293" spans="1:12" s="278" customFormat="1" ht="28.5" customHeight="1">
      <c r="A293" s="514"/>
      <c r="B293" s="578" t="s">
        <v>560</v>
      </c>
      <c r="C293" s="444"/>
      <c r="D293" s="196"/>
      <c r="E293" s="196"/>
      <c r="F293" s="197">
        <v>9100004</v>
      </c>
      <c r="G293" s="447">
        <v>240</v>
      </c>
      <c r="H293" s="196"/>
      <c r="I293" s="271">
        <f>855.575+143.828</f>
        <v>999.403</v>
      </c>
      <c r="J293" s="445"/>
      <c r="K293" s="445"/>
      <c r="L293" s="445"/>
    </row>
    <row r="294" spans="1:12" s="278" customFormat="1" ht="42.75" customHeight="1">
      <c r="A294" s="514"/>
      <c r="B294" s="515" t="s">
        <v>72</v>
      </c>
      <c r="C294" s="444"/>
      <c r="D294" s="196"/>
      <c r="E294" s="196"/>
      <c r="F294" s="197">
        <v>9100004</v>
      </c>
      <c r="G294" s="447">
        <v>240</v>
      </c>
      <c r="H294" s="196" t="s">
        <v>121</v>
      </c>
      <c r="I294" s="271">
        <f>855.575+143.828</f>
        <v>999.403</v>
      </c>
      <c r="J294" s="445"/>
      <c r="K294" s="276">
        <v>906.91</v>
      </c>
      <c r="L294" s="276">
        <v>970.393</v>
      </c>
    </row>
    <row r="295" spans="1:12" s="278" customFormat="1" ht="27" customHeight="1">
      <c r="A295" s="514"/>
      <c r="B295" s="578" t="s">
        <v>560</v>
      </c>
      <c r="C295" s="444"/>
      <c r="D295" s="196"/>
      <c r="E295" s="196"/>
      <c r="F295" s="449">
        <v>9100004</v>
      </c>
      <c r="G295" s="449">
        <v>240</v>
      </c>
      <c r="H295" s="449"/>
      <c r="I295" s="301">
        <f>2215.573-0.014+2089.79-163.343</f>
        <v>4142.006</v>
      </c>
      <c r="J295" s="445"/>
      <c r="K295" s="276"/>
      <c r="L295" s="276"/>
    </row>
    <row r="296" spans="1:12" s="277" customFormat="1" ht="39" customHeight="1">
      <c r="A296" s="507"/>
      <c r="B296" s="517" t="s">
        <v>123</v>
      </c>
      <c r="C296" s="449"/>
      <c r="D296" s="449" t="s">
        <v>471</v>
      </c>
      <c r="E296" s="449" t="s">
        <v>124</v>
      </c>
      <c r="F296" s="449">
        <v>9100004</v>
      </c>
      <c r="G296" s="449">
        <v>240</v>
      </c>
      <c r="H296" s="449" t="s">
        <v>124</v>
      </c>
      <c r="I296" s="301">
        <f>2215.573-0.014+2089.79-163.343</f>
        <v>4142.006</v>
      </c>
      <c r="J296" s="325"/>
      <c r="K296" s="520">
        <v>2348.507</v>
      </c>
      <c r="L296" s="521">
        <v>2512.903</v>
      </c>
    </row>
    <row r="297" spans="1:12" s="277" customFormat="1" ht="21" customHeight="1" hidden="1">
      <c r="A297" s="507"/>
      <c r="B297" s="509"/>
      <c r="C297" s="449"/>
      <c r="D297" s="449"/>
      <c r="E297" s="449"/>
      <c r="F297" s="449"/>
      <c r="G297" s="449"/>
      <c r="H297" s="449"/>
      <c r="I297" s="325"/>
      <c r="J297" s="325"/>
      <c r="K297" s="325"/>
      <c r="L297" s="296"/>
    </row>
    <row r="298" spans="1:12" s="277" customFormat="1" ht="21" customHeight="1" hidden="1">
      <c r="A298" s="507"/>
      <c r="B298" s="509" t="s">
        <v>587</v>
      </c>
      <c r="C298" s="449"/>
      <c r="D298" s="449" t="s">
        <v>471</v>
      </c>
      <c r="E298" s="449" t="s">
        <v>124</v>
      </c>
      <c r="F298" s="449">
        <v>9100004</v>
      </c>
      <c r="G298" s="449">
        <v>240</v>
      </c>
      <c r="H298" s="449" t="s">
        <v>124</v>
      </c>
      <c r="I298" s="325">
        <v>2215.573</v>
      </c>
      <c r="J298" s="325"/>
      <c r="K298" s="325">
        <f>I298*106%</f>
        <v>2348.50738</v>
      </c>
      <c r="L298" s="296">
        <f>K298*107%</f>
        <v>2512.9028966</v>
      </c>
    </row>
    <row r="299" spans="1:12" s="277" customFormat="1" ht="21" customHeight="1" hidden="1">
      <c r="A299" s="507"/>
      <c r="B299" s="509"/>
      <c r="C299" s="449"/>
      <c r="D299" s="449"/>
      <c r="E299" s="449"/>
      <c r="F299" s="449"/>
      <c r="G299" s="449"/>
      <c r="H299" s="449"/>
      <c r="I299" s="325"/>
      <c r="J299" s="325"/>
      <c r="K299" s="325"/>
      <c r="L299" s="296"/>
    </row>
    <row r="300" spans="1:12" s="277" customFormat="1" ht="21" customHeight="1" hidden="1">
      <c r="A300" s="507"/>
      <c r="B300" s="509"/>
      <c r="C300" s="449"/>
      <c r="D300" s="449"/>
      <c r="E300" s="449"/>
      <c r="F300" s="449">
        <v>9100004</v>
      </c>
      <c r="G300" s="449"/>
      <c r="H300" s="449" t="s">
        <v>124</v>
      </c>
      <c r="I300" s="325" t="e">
        <f>#REF!+I296</f>
        <v>#REF!</v>
      </c>
      <c r="J300" s="325"/>
      <c r="K300" s="325" t="e">
        <f>#REF!+K296</f>
        <v>#REF!</v>
      </c>
      <c r="L300" s="296" t="e">
        <f>#REF!+L296</f>
        <v>#REF!</v>
      </c>
    </row>
    <row r="301" spans="1:12" s="277" customFormat="1" ht="26.25">
      <c r="A301" s="507"/>
      <c r="B301" s="510" t="s">
        <v>125</v>
      </c>
      <c r="C301" s="449" t="s">
        <v>356</v>
      </c>
      <c r="D301" s="449" t="s">
        <v>471</v>
      </c>
      <c r="E301" s="449" t="s">
        <v>124</v>
      </c>
      <c r="F301" s="451" t="s">
        <v>126</v>
      </c>
      <c r="G301" s="452"/>
      <c r="H301" s="449"/>
      <c r="I301" s="446">
        <f>I302</f>
        <v>1154.611</v>
      </c>
      <c r="J301" s="446"/>
      <c r="K301" s="446">
        <f>K302</f>
        <v>1223.888</v>
      </c>
      <c r="L301" s="445">
        <f>L302</f>
        <v>1309.56</v>
      </c>
    </row>
    <row r="302" spans="1:12" s="277" customFormat="1" ht="12.75">
      <c r="A302" s="507"/>
      <c r="B302" s="522" t="s">
        <v>559</v>
      </c>
      <c r="C302" s="449"/>
      <c r="D302" s="449" t="s">
        <v>471</v>
      </c>
      <c r="E302" s="449" t="s">
        <v>124</v>
      </c>
      <c r="F302" s="452" t="s">
        <v>126</v>
      </c>
      <c r="G302" s="449">
        <v>120</v>
      </c>
      <c r="H302" s="449"/>
      <c r="I302" s="448">
        <f>I303</f>
        <v>1154.611</v>
      </c>
      <c r="J302" s="448"/>
      <c r="K302" s="325">
        <v>1223.888</v>
      </c>
      <c r="L302" s="325">
        <v>1309.56</v>
      </c>
    </row>
    <row r="303" spans="1:12" s="277" customFormat="1" ht="39">
      <c r="A303" s="507"/>
      <c r="B303" s="517" t="s">
        <v>123</v>
      </c>
      <c r="C303" s="449"/>
      <c r="D303" s="449"/>
      <c r="E303" s="449"/>
      <c r="F303" s="452" t="s">
        <v>126</v>
      </c>
      <c r="G303" s="449">
        <v>120</v>
      </c>
      <c r="H303" s="449" t="s">
        <v>124</v>
      </c>
      <c r="I303" s="448">
        <f>1154.611</f>
        <v>1154.611</v>
      </c>
      <c r="J303" s="448"/>
      <c r="K303" s="325">
        <v>1223.888</v>
      </c>
      <c r="L303" s="325">
        <v>1309.56</v>
      </c>
    </row>
    <row r="304" spans="1:12" s="277" customFormat="1" ht="26.25">
      <c r="A304" s="507"/>
      <c r="B304" s="253" t="s">
        <v>568</v>
      </c>
      <c r="C304" s="449"/>
      <c r="D304" s="449" t="s">
        <v>471</v>
      </c>
      <c r="E304" s="449" t="s">
        <v>124</v>
      </c>
      <c r="F304" s="451" t="s">
        <v>127</v>
      </c>
      <c r="G304" s="452"/>
      <c r="H304" s="449"/>
      <c r="I304" s="322">
        <f>I305</f>
        <v>171.8</v>
      </c>
      <c r="J304" s="322"/>
      <c r="K304" s="322">
        <f>K305</f>
        <v>171.8</v>
      </c>
      <c r="L304" s="322">
        <f>L305</f>
        <v>171.8</v>
      </c>
    </row>
    <row r="305" spans="1:12" s="277" customFormat="1" ht="12.75">
      <c r="A305" s="507"/>
      <c r="B305" s="522" t="s">
        <v>605</v>
      </c>
      <c r="C305" s="449"/>
      <c r="D305" s="449" t="s">
        <v>471</v>
      </c>
      <c r="E305" s="449" t="s">
        <v>124</v>
      </c>
      <c r="F305" s="452" t="s">
        <v>127</v>
      </c>
      <c r="G305" s="452" t="s">
        <v>602</v>
      </c>
      <c r="H305" s="449"/>
      <c r="I305" s="296">
        <v>171.8</v>
      </c>
      <c r="J305" s="296"/>
      <c r="K305" s="296">
        <v>171.8</v>
      </c>
      <c r="L305" s="296">
        <v>171.8</v>
      </c>
    </row>
    <row r="306" spans="1:12" s="277" customFormat="1" ht="39">
      <c r="A306" s="507"/>
      <c r="B306" s="517" t="s">
        <v>123</v>
      </c>
      <c r="C306" s="449"/>
      <c r="D306" s="449"/>
      <c r="E306" s="449"/>
      <c r="F306" s="452" t="s">
        <v>127</v>
      </c>
      <c r="G306" s="452" t="s">
        <v>602</v>
      </c>
      <c r="H306" s="449" t="s">
        <v>124</v>
      </c>
      <c r="I306" s="296">
        <v>171.8</v>
      </c>
      <c r="J306" s="296"/>
      <c r="K306" s="296">
        <v>171.8</v>
      </c>
      <c r="L306" s="296">
        <v>171.8</v>
      </c>
    </row>
    <row r="307" spans="1:12" s="277" customFormat="1" ht="45.75" customHeight="1">
      <c r="A307" s="507"/>
      <c r="B307" s="523" t="s">
        <v>569</v>
      </c>
      <c r="C307" s="449"/>
      <c r="D307" s="452" t="s">
        <v>471</v>
      </c>
      <c r="E307" s="452" t="s">
        <v>124</v>
      </c>
      <c r="F307" s="451" t="s">
        <v>128</v>
      </c>
      <c r="G307" s="452"/>
      <c r="H307" s="452"/>
      <c r="I307" s="322">
        <f>I309</f>
        <v>263</v>
      </c>
      <c r="J307" s="322"/>
      <c r="K307" s="322">
        <f>K309</f>
        <v>263</v>
      </c>
      <c r="L307" s="322">
        <f>L309</f>
        <v>263</v>
      </c>
    </row>
    <row r="308" spans="1:12" s="277" customFormat="1" ht="46.5" customHeight="1" hidden="1">
      <c r="A308" s="507"/>
      <c r="B308" s="524" t="s">
        <v>570</v>
      </c>
      <c r="C308" s="452"/>
      <c r="D308" s="452" t="s">
        <v>471</v>
      </c>
      <c r="E308" s="452" t="s">
        <v>124</v>
      </c>
      <c r="F308" s="452" t="s">
        <v>129</v>
      </c>
      <c r="G308" s="452"/>
      <c r="H308" s="452" t="s">
        <v>124</v>
      </c>
      <c r="I308" s="276"/>
      <c r="J308" s="276"/>
      <c r="K308" s="276"/>
      <c r="L308" s="276"/>
    </row>
    <row r="309" spans="1:12" s="277" customFormat="1" ht="15" customHeight="1">
      <c r="A309" s="507"/>
      <c r="B309" s="522" t="s">
        <v>86</v>
      </c>
      <c r="C309" s="452"/>
      <c r="D309" s="452" t="s">
        <v>471</v>
      </c>
      <c r="E309" s="452" t="s">
        <v>124</v>
      </c>
      <c r="F309" s="452" t="s">
        <v>128</v>
      </c>
      <c r="G309" s="452" t="s">
        <v>601</v>
      </c>
      <c r="H309" s="452"/>
      <c r="I309" s="276">
        <v>263</v>
      </c>
      <c r="J309" s="276"/>
      <c r="K309" s="276">
        <v>263</v>
      </c>
      <c r="L309" s="276">
        <v>263</v>
      </c>
    </row>
    <row r="310" spans="1:12" s="277" customFormat="1" ht="42" customHeight="1">
      <c r="A310" s="507"/>
      <c r="B310" s="517" t="s">
        <v>123</v>
      </c>
      <c r="C310" s="452"/>
      <c r="D310" s="452"/>
      <c r="E310" s="452"/>
      <c r="F310" s="452" t="s">
        <v>128</v>
      </c>
      <c r="G310" s="452" t="s">
        <v>601</v>
      </c>
      <c r="H310" s="452" t="s">
        <v>124</v>
      </c>
      <c r="I310" s="276">
        <v>263</v>
      </c>
      <c r="J310" s="276"/>
      <c r="K310" s="276">
        <v>263</v>
      </c>
      <c r="L310" s="276">
        <v>263</v>
      </c>
    </row>
    <row r="311" spans="1:12" s="277" customFormat="1" ht="67.5" customHeight="1">
      <c r="A311" s="507"/>
      <c r="B311" s="525" t="s">
        <v>571</v>
      </c>
      <c r="C311" s="452"/>
      <c r="D311" s="452" t="s">
        <v>471</v>
      </c>
      <c r="E311" s="452" t="s">
        <v>124</v>
      </c>
      <c r="F311" s="451" t="s">
        <v>130</v>
      </c>
      <c r="G311" s="452"/>
      <c r="H311" s="452"/>
      <c r="I311" s="445">
        <f>I312</f>
        <v>130.1</v>
      </c>
      <c r="J311" s="445"/>
      <c r="K311" s="445">
        <f>K312</f>
        <v>130.1</v>
      </c>
      <c r="L311" s="445">
        <f>L312</f>
        <v>130.1</v>
      </c>
    </row>
    <row r="312" spans="1:12" s="277" customFormat="1" ht="15" customHeight="1">
      <c r="A312" s="507"/>
      <c r="B312" s="522" t="s">
        <v>86</v>
      </c>
      <c r="C312" s="452"/>
      <c r="D312" s="452" t="s">
        <v>471</v>
      </c>
      <c r="E312" s="452" t="s">
        <v>124</v>
      </c>
      <c r="F312" s="452" t="s">
        <v>130</v>
      </c>
      <c r="G312" s="452" t="s">
        <v>601</v>
      </c>
      <c r="H312" s="452"/>
      <c r="I312" s="276">
        <v>130.1</v>
      </c>
      <c r="J312" s="276"/>
      <c r="K312" s="276">
        <v>130.1</v>
      </c>
      <c r="L312" s="276">
        <v>130.1</v>
      </c>
    </row>
    <row r="313" spans="1:12" s="277" customFormat="1" ht="60" customHeight="1" hidden="1">
      <c r="A313" s="507"/>
      <c r="B313" s="526" t="s">
        <v>131</v>
      </c>
      <c r="C313" s="449"/>
      <c r="D313" s="449" t="s">
        <v>471</v>
      </c>
      <c r="E313" s="449" t="s">
        <v>124</v>
      </c>
      <c r="F313" s="452" t="s">
        <v>132</v>
      </c>
      <c r="G313" s="452"/>
      <c r="H313" s="449" t="s">
        <v>124</v>
      </c>
      <c r="I313" s="276"/>
      <c r="J313" s="276"/>
      <c r="K313" s="276"/>
      <c r="L313" s="276"/>
    </row>
    <row r="314" spans="1:12" s="277" customFormat="1" ht="39.75" customHeight="1">
      <c r="A314" s="507"/>
      <c r="B314" s="527" t="s">
        <v>123</v>
      </c>
      <c r="C314" s="449"/>
      <c r="D314" s="449"/>
      <c r="E314" s="449"/>
      <c r="F314" s="452" t="s">
        <v>130</v>
      </c>
      <c r="G314" s="452" t="s">
        <v>601</v>
      </c>
      <c r="H314" s="452" t="s">
        <v>124</v>
      </c>
      <c r="I314" s="276">
        <v>130.1</v>
      </c>
      <c r="J314" s="276"/>
      <c r="K314" s="276">
        <v>130.1</v>
      </c>
      <c r="L314" s="276">
        <v>130.1</v>
      </c>
    </row>
    <row r="315" spans="1:12" s="277" customFormat="1" ht="52.5">
      <c r="A315" s="507"/>
      <c r="B315" s="528" t="s">
        <v>133</v>
      </c>
      <c r="C315" s="449"/>
      <c r="D315" s="449" t="s">
        <v>471</v>
      </c>
      <c r="E315" s="449" t="s">
        <v>124</v>
      </c>
      <c r="F315" s="451" t="s">
        <v>134</v>
      </c>
      <c r="G315" s="452"/>
      <c r="H315" s="449"/>
      <c r="I315" s="445">
        <f>I316+I318</f>
        <v>546.714</v>
      </c>
      <c r="J315" s="445"/>
      <c r="K315" s="445">
        <f>K316+K318</f>
        <v>546.7</v>
      </c>
      <c r="L315" s="445">
        <f>L316+L318</f>
        <v>546.7</v>
      </c>
    </row>
    <row r="316" spans="1:12" s="277" customFormat="1" ht="12.75">
      <c r="A316" s="507"/>
      <c r="B316" s="519" t="s">
        <v>559</v>
      </c>
      <c r="C316" s="449"/>
      <c r="D316" s="449" t="s">
        <v>471</v>
      </c>
      <c r="E316" s="449" t="s">
        <v>124</v>
      </c>
      <c r="F316" s="452" t="s">
        <v>134</v>
      </c>
      <c r="G316" s="452" t="s">
        <v>585</v>
      </c>
      <c r="H316" s="449"/>
      <c r="I316" s="276">
        <f>I317</f>
        <v>509.51400000000007</v>
      </c>
      <c r="J316" s="276"/>
      <c r="K316" s="276">
        <f>546.7-45.2</f>
        <v>501.50000000000006</v>
      </c>
      <c r="L316" s="276">
        <f>546.7-45.2</f>
        <v>501.50000000000006</v>
      </c>
    </row>
    <row r="317" spans="1:12" s="277" customFormat="1" ht="39">
      <c r="A317" s="507"/>
      <c r="B317" s="527" t="s">
        <v>123</v>
      </c>
      <c r="C317" s="449"/>
      <c r="D317" s="449"/>
      <c r="E317" s="449"/>
      <c r="F317" s="452" t="s">
        <v>134</v>
      </c>
      <c r="G317" s="452" t="s">
        <v>585</v>
      </c>
      <c r="H317" s="449" t="s">
        <v>124</v>
      </c>
      <c r="I317" s="276">
        <f>546.7-45.2+0.014+8</f>
        <v>509.51400000000007</v>
      </c>
      <c r="J317" s="276"/>
      <c r="K317" s="276">
        <f>546.7-45.2</f>
        <v>501.50000000000006</v>
      </c>
      <c r="L317" s="276">
        <f>546.7-45.2</f>
        <v>501.50000000000006</v>
      </c>
    </row>
    <row r="318" spans="1:12" s="277" customFormat="1" ht="26.25">
      <c r="A318" s="507"/>
      <c r="B318" s="578" t="s">
        <v>560</v>
      </c>
      <c r="C318" s="449"/>
      <c r="D318" s="449"/>
      <c r="E318" s="449"/>
      <c r="F318" s="452" t="s">
        <v>134</v>
      </c>
      <c r="G318" s="452" t="s">
        <v>210</v>
      </c>
      <c r="H318" s="449"/>
      <c r="I318" s="276">
        <f>I319</f>
        <v>37.2</v>
      </c>
      <c r="J318" s="276"/>
      <c r="K318" s="276">
        <v>45.2</v>
      </c>
      <c r="L318" s="276">
        <v>45.2</v>
      </c>
    </row>
    <row r="319" spans="1:12" s="277" customFormat="1" ht="39">
      <c r="A319" s="507"/>
      <c r="B319" s="527" t="s">
        <v>123</v>
      </c>
      <c r="C319" s="449"/>
      <c r="D319" s="449"/>
      <c r="E319" s="449"/>
      <c r="F319" s="452" t="s">
        <v>134</v>
      </c>
      <c r="G319" s="452" t="s">
        <v>210</v>
      </c>
      <c r="H319" s="449" t="s">
        <v>124</v>
      </c>
      <c r="I319" s="276">
        <f>45.2-8</f>
        <v>37.2</v>
      </c>
      <c r="J319" s="276"/>
      <c r="K319" s="276">
        <v>45.2</v>
      </c>
      <c r="L319" s="276">
        <v>45.2</v>
      </c>
    </row>
    <row r="320" spans="1:12" s="277" customFormat="1" ht="42" customHeight="1" hidden="1">
      <c r="A320" s="507"/>
      <c r="B320" s="512" t="s">
        <v>73</v>
      </c>
      <c r="C320" s="452"/>
      <c r="D320" s="440" t="s">
        <v>471</v>
      </c>
      <c r="E320" s="451" t="s">
        <v>264</v>
      </c>
      <c r="F320" s="440" t="s">
        <v>460</v>
      </c>
      <c r="G320" s="440" t="s">
        <v>460</v>
      </c>
      <c r="H320" s="451"/>
      <c r="I320" s="322">
        <f>I321</f>
        <v>99.305</v>
      </c>
      <c r="J320" s="322"/>
      <c r="K320" s="322">
        <f aca="true" t="shared" si="7" ref="K320:L322">K321</f>
        <v>99.305</v>
      </c>
      <c r="L320" s="322">
        <f t="shared" si="7"/>
        <v>99.305</v>
      </c>
    </row>
    <row r="321" spans="1:12" s="277" customFormat="1" ht="39" hidden="1">
      <c r="A321" s="507"/>
      <c r="B321" s="512" t="s">
        <v>119</v>
      </c>
      <c r="C321" s="452"/>
      <c r="D321" s="440" t="s">
        <v>471</v>
      </c>
      <c r="E321" s="440" t="s">
        <v>264</v>
      </c>
      <c r="F321" s="451" t="s">
        <v>135</v>
      </c>
      <c r="G321" s="453"/>
      <c r="H321" s="440"/>
      <c r="I321" s="322">
        <f>I322</f>
        <v>99.305</v>
      </c>
      <c r="J321" s="322"/>
      <c r="K321" s="322">
        <f t="shared" si="7"/>
        <v>99.305</v>
      </c>
      <c r="L321" s="322">
        <f t="shared" si="7"/>
        <v>99.305</v>
      </c>
    </row>
    <row r="322" spans="1:12" s="277" customFormat="1" ht="45.75" customHeight="1">
      <c r="A322" s="507"/>
      <c r="B322" s="523" t="s">
        <v>572</v>
      </c>
      <c r="C322" s="452"/>
      <c r="D322" s="449" t="s">
        <v>471</v>
      </c>
      <c r="E322" s="449" t="s">
        <v>264</v>
      </c>
      <c r="F322" s="451" t="s">
        <v>136</v>
      </c>
      <c r="G322" s="452"/>
      <c r="H322" s="449"/>
      <c r="I322" s="276">
        <f>I323</f>
        <v>99.305</v>
      </c>
      <c r="J322" s="276"/>
      <c r="K322" s="276">
        <f t="shared" si="7"/>
        <v>99.305</v>
      </c>
      <c r="L322" s="276">
        <f t="shared" si="7"/>
        <v>99.305</v>
      </c>
    </row>
    <row r="323" spans="1:12" s="277" customFormat="1" ht="13.5" customHeight="1">
      <c r="A323" s="507"/>
      <c r="B323" s="509" t="s">
        <v>86</v>
      </c>
      <c r="C323" s="452"/>
      <c r="D323" s="449" t="s">
        <v>471</v>
      </c>
      <c r="E323" s="449" t="s">
        <v>264</v>
      </c>
      <c r="F323" s="452" t="s">
        <v>136</v>
      </c>
      <c r="G323" s="452" t="s">
        <v>601</v>
      </c>
      <c r="H323" s="449"/>
      <c r="I323" s="276">
        <v>99.305</v>
      </c>
      <c r="J323" s="276"/>
      <c r="K323" s="276">
        <v>99.305</v>
      </c>
      <c r="L323" s="276">
        <v>99.305</v>
      </c>
    </row>
    <row r="324" spans="1:12" s="277" customFormat="1" ht="27.75" customHeight="1">
      <c r="A324" s="507"/>
      <c r="B324" s="527" t="s">
        <v>73</v>
      </c>
      <c r="C324" s="452"/>
      <c r="D324" s="449"/>
      <c r="E324" s="449"/>
      <c r="F324" s="452" t="s">
        <v>136</v>
      </c>
      <c r="G324" s="452" t="s">
        <v>601</v>
      </c>
      <c r="H324" s="449" t="s">
        <v>264</v>
      </c>
      <c r="I324" s="276">
        <v>99.305</v>
      </c>
      <c r="J324" s="276"/>
      <c r="K324" s="276">
        <v>99.305</v>
      </c>
      <c r="L324" s="276">
        <v>99.305</v>
      </c>
    </row>
    <row r="325" spans="1:12" s="277" customFormat="1" ht="26.25">
      <c r="A325" s="511">
        <v>10</v>
      </c>
      <c r="B325" s="512" t="s">
        <v>84</v>
      </c>
      <c r="C325" s="451"/>
      <c r="D325" s="451" t="s">
        <v>471</v>
      </c>
      <c r="E325" s="451" t="s">
        <v>298</v>
      </c>
      <c r="F325" s="451" t="s">
        <v>152</v>
      </c>
      <c r="G325" s="451"/>
      <c r="H325" s="451"/>
      <c r="I325" s="322">
        <f>I326</f>
        <v>296.811</v>
      </c>
      <c r="J325" s="322"/>
      <c r="K325" s="322">
        <f>K326</f>
        <v>108</v>
      </c>
      <c r="L325" s="322">
        <f>L326</f>
        <v>108</v>
      </c>
    </row>
    <row r="326" spans="1:12" s="277" customFormat="1" ht="12.75">
      <c r="A326" s="507"/>
      <c r="B326" s="510" t="s">
        <v>153</v>
      </c>
      <c r="C326" s="451"/>
      <c r="D326" s="452" t="s">
        <v>471</v>
      </c>
      <c r="E326" s="452" t="s">
        <v>298</v>
      </c>
      <c r="F326" s="452" t="s">
        <v>154</v>
      </c>
      <c r="G326" s="451"/>
      <c r="H326" s="452"/>
      <c r="I326" s="296">
        <f>I327+I331+I330</f>
        <v>296.811</v>
      </c>
      <c r="J326" s="296"/>
      <c r="K326" s="296">
        <f>K327+K331</f>
        <v>108</v>
      </c>
      <c r="L326" s="296">
        <f>L327+L331</f>
        <v>108</v>
      </c>
    </row>
    <row r="327" spans="1:12" s="277" customFormat="1" ht="26.25">
      <c r="A327" s="507"/>
      <c r="B327" s="578" t="s">
        <v>560</v>
      </c>
      <c r="C327" s="451"/>
      <c r="D327" s="452" t="s">
        <v>471</v>
      </c>
      <c r="E327" s="452" t="s">
        <v>298</v>
      </c>
      <c r="F327" s="452" t="s">
        <v>154</v>
      </c>
      <c r="G327" s="452" t="s">
        <v>210</v>
      </c>
      <c r="H327" s="452"/>
      <c r="I327" s="296">
        <f>I328</f>
        <v>112.28399999999999</v>
      </c>
      <c r="J327" s="296"/>
      <c r="K327" s="296">
        <v>105</v>
      </c>
      <c r="L327" s="296">
        <v>105</v>
      </c>
    </row>
    <row r="328" spans="1:12" s="277" customFormat="1" ht="12.75">
      <c r="A328" s="507"/>
      <c r="B328" s="512" t="s">
        <v>83</v>
      </c>
      <c r="C328" s="451"/>
      <c r="D328" s="452"/>
      <c r="E328" s="452"/>
      <c r="F328" s="452" t="s">
        <v>154</v>
      </c>
      <c r="G328" s="452" t="s">
        <v>210</v>
      </c>
      <c r="H328" s="452" t="s">
        <v>298</v>
      </c>
      <c r="I328" s="296">
        <f>105-11.117+18.401</f>
        <v>112.28399999999999</v>
      </c>
      <c r="J328" s="296"/>
      <c r="K328" s="296">
        <v>105</v>
      </c>
      <c r="L328" s="296">
        <v>105</v>
      </c>
    </row>
    <row r="329" spans="1:16" s="277" customFormat="1" ht="12.75">
      <c r="A329" s="507"/>
      <c r="B329" s="608" t="s">
        <v>38</v>
      </c>
      <c r="C329" s="207"/>
      <c r="D329" s="202" t="s">
        <v>471</v>
      </c>
      <c r="E329" s="202" t="s">
        <v>298</v>
      </c>
      <c r="F329" s="202" t="s">
        <v>154</v>
      </c>
      <c r="G329" s="202" t="s">
        <v>36</v>
      </c>
      <c r="H329" s="296"/>
      <c r="I329" s="296">
        <f>18.184+163.343</f>
        <v>181.527</v>
      </c>
      <c r="J329" s="296"/>
      <c r="K329" s="296"/>
      <c r="L329" s="168"/>
      <c r="M329" s="168"/>
      <c r="N329" s="168"/>
      <c r="P329" s="296"/>
    </row>
    <row r="330" spans="1:12" s="277" customFormat="1" ht="12.75">
      <c r="A330" s="507"/>
      <c r="B330" s="512" t="s">
        <v>83</v>
      </c>
      <c r="C330" s="451"/>
      <c r="D330" s="452"/>
      <c r="E330" s="452"/>
      <c r="F330" s="202" t="s">
        <v>154</v>
      </c>
      <c r="G330" s="202" t="s">
        <v>36</v>
      </c>
      <c r="H330" s="452" t="s">
        <v>298</v>
      </c>
      <c r="I330" s="296">
        <f>18.184+163.343</f>
        <v>181.527</v>
      </c>
      <c r="J330" s="296"/>
      <c r="K330" s="296"/>
      <c r="L330" s="296"/>
    </row>
    <row r="331" spans="1:12" s="277" customFormat="1" ht="12.75">
      <c r="A331" s="507"/>
      <c r="B331" s="509" t="s">
        <v>609</v>
      </c>
      <c r="C331" s="451"/>
      <c r="D331" s="452" t="s">
        <v>471</v>
      </c>
      <c r="E331" s="452" t="s">
        <v>298</v>
      </c>
      <c r="F331" s="452" t="s">
        <v>154</v>
      </c>
      <c r="G331" s="452" t="s">
        <v>607</v>
      </c>
      <c r="H331" s="452"/>
      <c r="I331" s="296">
        <v>3</v>
      </c>
      <c r="J331" s="296"/>
      <c r="K331" s="296">
        <v>3</v>
      </c>
      <c r="L331" s="296">
        <v>3</v>
      </c>
    </row>
    <row r="332" spans="1:12" s="277" customFormat="1" ht="12.75">
      <c r="A332" s="507"/>
      <c r="B332" s="512" t="s">
        <v>83</v>
      </c>
      <c r="C332" s="451"/>
      <c r="D332" s="452"/>
      <c r="E332" s="452"/>
      <c r="F332" s="452" t="s">
        <v>154</v>
      </c>
      <c r="G332" s="452" t="s">
        <v>607</v>
      </c>
      <c r="H332" s="452" t="s">
        <v>298</v>
      </c>
      <c r="I332" s="296">
        <v>3</v>
      </c>
      <c r="J332" s="296"/>
      <c r="K332" s="296">
        <v>3</v>
      </c>
      <c r="L332" s="296">
        <v>3</v>
      </c>
    </row>
    <row r="333" spans="1:12" s="278" customFormat="1" ht="39">
      <c r="A333" s="511">
        <v>11</v>
      </c>
      <c r="B333" s="512" t="s">
        <v>624</v>
      </c>
      <c r="C333" s="452"/>
      <c r="D333" s="440" t="s">
        <v>471</v>
      </c>
      <c r="E333" s="451" t="s">
        <v>141</v>
      </c>
      <c r="F333" s="440">
        <v>9900000</v>
      </c>
      <c r="G333" s="440"/>
      <c r="H333" s="451"/>
      <c r="I333" s="324">
        <f>I342+I354+I357+I360+I364+I377+I380+I388+I337+I369+I351+I339+I371+I374+I334+I347+I348</f>
        <v>76689.504</v>
      </c>
      <c r="J333" s="325"/>
      <c r="K333" s="324">
        <f>K342+K354+K357+K360+K364+K377+K380+K388+K337+K369</f>
        <v>13168.182999999999</v>
      </c>
      <c r="L333" s="324">
        <f>L342+L354+L357+L360+L364+L377+L380+L388+L337+L369</f>
        <v>13168.182999999999</v>
      </c>
    </row>
    <row r="334" spans="1:12" s="278" customFormat="1" ht="26.25">
      <c r="A334" s="511"/>
      <c r="B334" s="482" t="s">
        <v>52</v>
      </c>
      <c r="C334" s="452"/>
      <c r="D334" s="440"/>
      <c r="E334" s="451"/>
      <c r="F334" s="207" t="s">
        <v>53</v>
      </c>
      <c r="G334" s="440"/>
      <c r="H334" s="451"/>
      <c r="I334" s="281">
        <v>3944.093</v>
      </c>
      <c r="J334" s="325"/>
      <c r="K334" s="324"/>
      <c r="L334" s="324"/>
    </row>
    <row r="335" spans="1:12" s="278" customFormat="1" ht="26.25">
      <c r="A335" s="511"/>
      <c r="B335" s="578" t="s">
        <v>560</v>
      </c>
      <c r="C335" s="452"/>
      <c r="D335" s="440"/>
      <c r="E335" s="451"/>
      <c r="F335" s="202" t="s">
        <v>53</v>
      </c>
      <c r="G335" s="452" t="s">
        <v>210</v>
      </c>
      <c r="H335" s="451"/>
      <c r="I335" s="281">
        <v>3944.093</v>
      </c>
      <c r="J335" s="325"/>
      <c r="K335" s="324"/>
      <c r="L335" s="324"/>
    </row>
    <row r="336" spans="1:12" s="278" customFormat="1" ht="12.75">
      <c r="A336" s="511"/>
      <c r="B336" s="201" t="s">
        <v>534</v>
      </c>
      <c r="C336" s="452"/>
      <c r="D336" s="440"/>
      <c r="E336" s="451"/>
      <c r="F336" s="202" t="s">
        <v>53</v>
      </c>
      <c r="G336" s="452" t="s">
        <v>210</v>
      </c>
      <c r="H336" s="196" t="s">
        <v>208</v>
      </c>
      <c r="I336" s="281">
        <v>3944.093</v>
      </c>
      <c r="J336" s="325"/>
      <c r="K336" s="324"/>
      <c r="L336" s="324"/>
    </row>
    <row r="337" spans="1:12" s="278" customFormat="1" ht="12.75">
      <c r="A337" s="511"/>
      <c r="B337" s="522" t="s">
        <v>613</v>
      </c>
      <c r="C337" s="187"/>
      <c r="D337" s="452" t="s">
        <v>211</v>
      </c>
      <c r="E337" s="452" t="s">
        <v>545</v>
      </c>
      <c r="F337" s="471">
        <v>9900308</v>
      </c>
      <c r="G337" s="196" t="s">
        <v>71</v>
      </c>
      <c r="H337" s="187"/>
      <c r="I337" s="296">
        <f>I338</f>
        <v>240.5</v>
      </c>
      <c r="J337" s="296">
        <f>J338</f>
        <v>240.5</v>
      </c>
      <c r="K337" s="296">
        <f>K338</f>
        <v>240.5</v>
      </c>
      <c r="L337" s="296">
        <f>L338</f>
        <v>240.5</v>
      </c>
    </row>
    <row r="338" spans="1:12" s="278" customFormat="1" ht="12.75">
      <c r="A338" s="511"/>
      <c r="B338" s="253" t="s">
        <v>212</v>
      </c>
      <c r="C338" s="187"/>
      <c r="D338" s="452" t="s">
        <v>211</v>
      </c>
      <c r="E338" s="452" t="s">
        <v>545</v>
      </c>
      <c r="F338" s="471">
        <v>9900308</v>
      </c>
      <c r="G338" s="196" t="s">
        <v>71</v>
      </c>
      <c r="H338" s="196" t="s">
        <v>545</v>
      </c>
      <c r="I338" s="296">
        <v>240.5</v>
      </c>
      <c r="J338" s="296">
        <v>240.5</v>
      </c>
      <c r="K338" s="296">
        <v>240.5</v>
      </c>
      <c r="L338" s="296">
        <v>240.5</v>
      </c>
    </row>
    <row r="339" spans="1:12" s="278" customFormat="1" ht="39">
      <c r="A339" s="511"/>
      <c r="B339" s="201" t="s">
        <v>44</v>
      </c>
      <c r="C339" s="202"/>
      <c r="D339" s="202" t="s">
        <v>454</v>
      </c>
      <c r="E339" s="202" t="s">
        <v>455</v>
      </c>
      <c r="F339" s="207" t="s">
        <v>43</v>
      </c>
      <c r="G339" s="196"/>
      <c r="H339" s="196"/>
      <c r="I339" s="287">
        <v>2367.64</v>
      </c>
      <c r="J339" s="296"/>
      <c r="K339" s="296"/>
      <c r="L339" s="296"/>
    </row>
    <row r="340" spans="1:12" s="278" customFormat="1" ht="26.25">
      <c r="A340" s="511"/>
      <c r="B340" s="578" t="s">
        <v>560</v>
      </c>
      <c r="C340" s="202"/>
      <c r="D340" s="202"/>
      <c r="E340" s="202"/>
      <c r="F340" s="202" t="s">
        <v>43</v>
      </c>
      <c r="G340" s="452" t="s">
        <v>210</v>
      </c>
      <c r="H340" s="196"/>
      <c r="I340" s="287">
        <v>2367.64</v>
      </c>
      <c r="J340" s="296"/>
      <c r="K340" s="296"/>
      <c r="L340" s="296"/>
    </row>
    <row r="341" spans="1:12" s="278" customFormat="1" ht="12.75">
      <c r="A341" s="511"/>
      <c r="B341" s="201" t="s">
        <v>194</v>
      </c>
      <c r="C341" s="202"/>
      <c r="D341" s="202"/>
      <c r="E341" s="202"/>
      <c r="F341" s="202" t="s">
        <v>43</v>
      </c>
      <c r="G341" s="452" t="s">
        <v>210</v>
      </c>
      <c r="H341" s="452" t="s">
        <v>455</v>
      </c>
      <c r="I341" s="287">
        <v>2367.64</v>
      </c>
      <c r="J341" s="296"/>
      <c r="K341" s="296"/>
      <c r="L341" s="296"/>
    </row>
    <row r="342" spans="1:12" s="277" customFormat="1" ht="30" customHeight="1" hidden="1">
      <c r="A342" s="507"/>
      <c r="B342" s="510" t="s">
        <v>142</v>
      </c>
      <c r="C342" s="452"/>
      <c r="D342" s="449" t="s">
        <v>471</v>
      </c>
      <c r="E342" s="452" t="s">
        <v>141</v>
      </c>
      <c r="F342" s="452" t="s">
        <v>143</v>
      </c>
      <c r="G342" s="449" t="s">
        <v>460</v>
      </c>
      <c r="H342" s="452"/>
      <c r="I342" s="325">
        <f>I343</f>
        <v>0</v>
      </c>
      <c r="J342" s="325"/>
      <c r="K342" s="325">
        <f>K343</f>
        <v>2000</v>
      </c>
      <c r="L342" s="325">
        <f>L343</f>
        <v>2000</v>
      </c>
    </row>
    <row r="343" spans="1:12" s="277" customFormat="1" ht="12.75" hidden="1">
      <c r="A343" s="507"/>
      <c r="B343" s="522" t="s">
        <v>610</v>
      </c>
      <c r="C343" s="452"/>
      <c r="D343" s="449" t="s">
        <v>471</v>
      </c>
      <c r="E343" s="452" t="s">
        <v>141</v>
      </c>
      <c r="F343" s="452" t="s">
        <v>143</v>
      </c>
      <c r="G343" s="449">
        <v>870</v>
      </c>
      <c r="H343" s="452"/>
      <c r="I343" s="325"/>
      <c r="J343" s="325"/>
      <c r="K343" s="325">
        <v>2000</v>
      </c>
      <c r="L343" s="325">
        <v>2000</v>
      </c>
    </row>
    <row r="344" spans="1:12" s="277" customFormat="1" ht="12.75" hidden="1">
      <c r="A344" s="507"/>
      <c r="B344" s="509" t="s">
        <v>80</v>
      </c>
      <c r="C344" s="452"/>
      <c r="D344" s="449"/>
      <c r="E344" s="452"/>
      <c r="F344" s="452" t="s">
        <v>143</v>
      </c>
      <c r="G344" s="449">
        <v>870</v>
      </c>
      <c r="H344" s="452" t="s">
        <v>141</v>
      </c>
      <c r="I344" s="325"/>
      <c r="J344" s="325"/>
      <c r="K344" s="325">
        <v>2000</v>
      </c>
      <c r="L344" s="325">
        <v>2000</v>
      </c>
    </row>
    <row r="345" spans="1:12" s="277" customFormat="1" ht="39">
      <c r="A345" s="507"/>
      <c r="B345" s="578" t="s">
        <v>56</v>
      </c>
      <c r="C345" s="452"/>
      <c r="D345" s="449"/>
      <c r="E345" s="452"/>
      <c r="F345" s="207" t="s">
        <v>55</v>
      </c>
      <c r="G345" s="449"/>
      <c r="H345" s="452"/>
      <c r="I345" s="301">
        <v>2488.4</v>
      </c>
      <c r="J345" s="325"/>
      <c r="K345" s="325"/>
      <c r="L345" s="609"/>
    </row>
    <row r="346" spans="1:12" s="277" customFormat="1" ht="26.25">
      <c r="A346" s="507"/>
      <c r="B346" s="578" t="s">
        <v>560</v>
      </c>
      <c r="C346" s="452"/>
      <c r="D346" s="449"/>
      <c r="E346" s="452"/>
      <c r="F346" s="202" t="s">
        <v>55</v>
      </c>
      <c r="G346" s="452" t="s">
        <v>210</v>
      </c>
      <c r="H346" s="452"/>
      <c r="I346" s="301">
        <v>2488.4</v>
      </c>
      <c r="J346" s="325"/>
      <c r="K346" s="325"/>
      <c r="L346" s="609"/>
    </row>
    <row r="347" spans="1:12" s="277" customFormat="1" ht="12.75">
      <c r="A347" s="507"/>
      <c r="B347" s="201" t="s">
        <v>249</v>
      </c>
      <c r="C347" s="452"/>
      <c r="D347" s="449"/>
      <c r="E347" s="452"/>
      <c r="F347" s="202" t="s">
        <v>55</v>
      </c>
      <c r="G347" s="452" t="s">
        <v>210</v>
      </c>
      <c r="H347" s="452" t="s">
        <v>470</v>
      </c>
      <c r="I347" s="301">
        <v>2488.4</v>
      </c>
      <c r="J347" s="325"/>
      <c r="K347" s="325"/>
      <c r="L347" s="609"/>
    </row>
    <row r="348" spans="1:12" s="277" customFormat="1" ht="26.25">
      <c r="A348" s="507"/>
      <c r="B348" s="545" t="s">
        <v>227</v>
      </c>
      <c r="C348" s="452"/>
      <c r="D348" s="452" t="s">
        <v>454</v>
      </c>
      <c r="E348" s="452" t="s">
        <v>299</v>
      </c>
      <c r="F348" s="451" t="s">
        <v>228</v>
      </c>
      <c r="G348" s="463"/>
      <c r="H348" s="452"/>
      <c r="I348" s="465">
        <f>I350</f>
        <v>7579</v>
      </c>
      <c r="J348" s="325"/>
      <c r="K348" s="325"/>
      <c r="L348" s="609"/>
    </row>
    <row r="349" spans="1:12" s="277" customFormat="1" ht="12.75">
      <c r="A349" s="507"/>
      <c r="B349" s="623" t="s">
        <v>225</v>
      </c>
      <c r="C349" s="452"/>
      <c r="D349" s="452"/>
      <c r="E349" s="452"/>
      <c r="F349" s="452" t="s">
        <v>228</v>
      </c>
      <c r="G349" s="452" t="s">
        <v>223</v>
      </c>
      <c r="H349" s="452"/>
      <c r="I349" s="325">
        <f>I350</f>
        <v>7579</v>
      </c>
      <c r="J349" s="325"/>
      <c r="K349" s="325"/>
      <c r="L349" s="609"/>
    </row>
    <row r="350" spans="1:12" s="277" customFormat="1" ht="12.75">
      <c r="A350" s="507"/>
      <c r="B350" s="522" t="s">
        <v>89</v>
      </c>
      <c r="C350" s="452"/>
      <c r="D350" s="452" t="s">
        <v>454</v>
      </c>
      <c r="E350" s="452" t="s">
        <v>299</v>
      </c>
      <c r="F350" s="452" t="s">
        <v>228</v>
      </c>
      <c r="G350" s="452" t="s">
        <v>223</v>
      </c>
      <c r="H350" s="452" t="s">
        <v>299</v>
      </c>
      <c r="I350" s="325">
        <f>8628-1049</f>
        <v>7579</v>
      </c>
      <c r="J350" s="325"/>
      <c r="K350" s="325"/>
      <c r="L350" s="609"/>
    </row>
    <row r="351" spans="1:12" s="277" customFormat="1" ht="52.5">
      <c r="A351" s="507"/>
      <c r="B351" s="624" t="s">
        <v>39</v>
      </c>
      <c r="C351" s="452"/>
      <c r="D351" s="449"/>
      <c r="E351" s="452"/>
      <c r="F351" s="451" t="s">
        <v>40</v>
      </c>
      <c r="G351" s="449"/>
      <c r="H351" s="452"/>
      <c r="I351" s="325">
        <f>I352</f>
        <v>18007.649</v>
      </c>
      <c r="J351" s="325"/>
      <c r="K351" s="325"/>
      <c r="L351" s="609"/>
    </row>
    <row r="352" spans="1:16" s="277" customFormat="1" ht="26.25">
      <c r="A352" s="507"/>
      <c r="B352" s="578" t="s">
        <v>560</v>
      </c>
      <c r="C352" s="189"/>
      <c r="D352" s="202" t="s">
        <v>466</v>
      </c>
      <c r="E352" s="202" t="s">
        <v>171</v>
      </c>
      <c r="F352" s="202" t="s">
        <v>40</v>
      </c>
      <c r="G352" s="199">
        <v>240</v>
      </c>
      <c r="H352" s="270"/>
      <c r="I352" s="301">
        <f>17407.649+600</f>
        <v>18007.649</v>
      </c>
      <c r="J352" s="270"/>
      <c r="K352" s="270"/>
      <c r="L352" s="180"/>
      <c r="M352" s="180"/>
      <c r="N352" s="180"/>
      <c r="O352" s="278"/>
      <c r="P352" s="301"/>
    </row>
    <row r="353" spans="1:16" s="277" customFormat="1" ht="12.75">
      <c r="A353" s="507"/>
      <c r="B353" s="223" t="s">
        <v>170</v>
      </c>
      <c r="C353" s="189"/>
      <c r="D353" s="202"/>
      <c r="E353" s="202"/>
      <c r="F353" s="202" t="s">
        <v>40</v>
      </c>
      <c r="G353" s="199">
        <v>240</v>
      </c>
      <c r="H353" s="452" t="s">
        <v>171</v>
      </c>
      <c r="I353" s="301">
        <f>I352</f>
        <v>18007.649</v>
      </c>
      <c r="J353" s="270"/>
      <c r="K353" s="270"/>
      <c r="L353" s="180"/>
      <c r="M353" s="180"/>
      <c r="N353" s="180"/>
      <c r="O353" s="278"/>
      <c r="P353" s="610"/>
    </row>
    <row r="354" spans="1:12" s="278" customFormat="1" ht="12.75">
      <c r="A354" s="514"/>
      <c r="B354" s="510" t="s">
        <v>180</v>
      </c>
      <c r="C354" s="452"/>
      <c r="D354" s="452" t="s">
        <v>466</v>
      </c>
      <c r="E354" s="452" t="s">
        <v>468</v>
      </c>
      <c r="F354" s="451" t="s">
        <v>181</v>
      </c>
      <c r="G354" s="451"/>
      <c r="H354" s="452"/>
      <c r="I354" s="322">
        <f>I355</f>
        <v>644</v>
      </c>
      <c r="J354" s="322"/>
      <c r="K354" s="322">
        <f>K355</f>
        <v>0</v>
      </c>
      <c r="L354" s="322">
        <f>L355</f>
        <v>0</v>
      </c>
    </row>
    <row r="355" spans="1:12" s="278" customFormat="1" ht="26.25">
      <c r="A355" s="514"/>
      <c r="B355" s="578" t="s">
        <v>560</v>
      </c>
      <c r="C355" s="452"/>
      <c r="D355" s="452" t="s">
        <v>466</v>
      </c>
      <c r="E355" s="452" t="s">
        <v>468</v>
      </c>
      <c r="F355" s="452" t="s">
        <v>181</v>
      </c>
      <c r="G355" s="452" t="s">
        <v>210</v>
      </c>
      <c r="H355" s="452"/>
      <c r="I355" s="296">
        <f>I356</f>
        <v>644</v>
      </c>
      <c r="J355" s="296"/>
      <c r="K355" s="296"/>
      <c r="L355" s="296"/>
    </row>
    <row r="356" spans="1:12" s="278" customFormat="1" ht="12.75">
      <c r="A356" s="514"/>
      <c r="B356" s="509" t="s">
        <v>467</v>
      </c>
      <c r="C356" s="452"/>
      <c r="D356" s="452"/>
      <c r="E356" s="452"/>
      <c r="F356" s="452" t="s">
        <v>181</v>
      </c>
      <c r="G356" s="452" t="s">
        <v>210</v>
      </c>
      <c r="H356" s="452" t="s">
        <v>468</v>
      </c>
      <c r="I356" s="296">
        <f>195+449</f>
        <v>644</v>
      </c>
      <c r="J356" s="296"/>
      <c r="K356" s="296"/>
      <c r="L356" s="296"/>
    </row>
    <row r="357" spans="1:12" s="278" customFormat="1" ht="12.75">
      <c r="A357" s="514"/>
      <c r="B357" s="510" t="s">
        <v>182</v>
      </c>
      <c r="C357" s="452"/>
      <c r="D357" s="452" t="s">
        <v>466</v>
      </c>
      <c r="E357" s="452" t="s">
        <v>468</v>
      </c>
      <c r="F357" s="451" t="s">
        <v>183</v>
      </c>
      <c r="G357" s="452"/>
      <c r="H357" s="452"/>
      <c r="I357" s="322">
        <f>I358</f>
        <v>64.8</v>
      </c>
      <c r="J357" s="322"/>
      <c r="K357" s="322">
        <f>K358</f>
        <v>64.8</v>
      </c>
      <c r="L357" s="322">
        <f>L358</f>
        <v>64.8</v>
      </c>
    </row>
    <row r="358" spans="1:12" s="278" customFormat="1" ht="26.25">
      <c r="A358" s="514"/>
      <c r="B358" s="578" t="s">
        <v>560</v>
      </c>
      <c r="C358" s="452"/>
      <c r="D358" s="452" t="s">
        <v>466</v>
      </c>
      <c r="E358" s="452" t="s">
        <v>468</v>
      </c>
      <c r="F358" s="452" t="s">
        <v>183</v>
      </c>
      <c r="G358" s="452" t="s">
        <v>210</v>
      </c>
      <c r="H358" s="452"/>
      <c r="I358" s="296">
        <v>64.8</v>
      </c>
      <c r="J358" s="296"/>
      <c r="K358" s="296">
        <v>64.8</v>
      </c>
      <c r="L358" s="296">
        <v>64.8</v>
      </c>
    </row>
    <row r="359" spans="1:12" s="278" customFormat="1" ht="12.75">
      <c r="A359" s="514"/>
      <c r="B359" s="509" t="s">
        <v>467</v>
      </c>
      <c r="C359" s="452"/>
      <c r="D359" s="452"/>
      <c r="E359" s="452"/>
      <c r="F359" s="452" t="s">
        <v>183</v>
      </c>
      <c r="G359" s="452" t="s">
        <v>210</v>
      </c>
      <c r="H359" s="452" t="s">
        <v>468</v>
      </c>
      <c r="I359" s="296">
        <v>64.8</v>
      </c>
      <c r="J359" s="296"/>
      <c r="K359" s="296">
        <v>64.8</v>
      </c>
      <c r="L359" s="296">
        <v>64.8</v>
      </c>
    </row>
    <row r="360" spans="1:12" s="278" customFormat="1" ht="26.25">
      <c r="A360" s="514"/>
      <c r="B360" s="510" t="s">
        <v>88</v>
      </c>
      <c r="C360" s="452"/>
      <c r="D360" s="452" t="s">
        <v>466</v>
      </c>
      <c r="E360" s="452" t="s">
        <v>468</v>
      </c>
      <c r="F360" s="451" t="s">
        <v>184</v>
      </c>
      <c r="G360" s="452"/>
      <c r="H360" s="452"/>
      <c r="I360" s="322">
        <f>I361</f>
        <v>90</v>
      </c>
      <c r="J360" s="322"/>
      <c r="K360" s="322">
        <f>K361</f>
        <v>0</v>
      </c>
      <c r="L360" s="322">
        <f>L361</f>
        <v>0</v>
      </c>
    </row>
    <row r="361" spans="1:12" s="278" customFormat="1" ht="12.75">
      <c r="A361" s="514"/>
      <c r="B361" s="522" t="s">
        <v>587</v>
      </c>
      <c r="C361" s="452"/>
      <c r="D361" s="452" t="s">
        <v>466</v>
      </c>
      <c r="E361" s="452" t="s">
        <v>468</v>
      </c>
      <c r="F361" s="452" t="s">
        <v>184</v>
      </c>
      <c r="G361" s="452" t="s">
        <v>210</v>
      </c>
      <c r="H361" s="452"/>
      <c r="I361" s="296">
        <v>90</v>
      </c>
      <c r="J361" s="322"/>
      <c r="K361" s="322"/>
      <c r="L361" s="322"/>
    </row>
    <row r="362" spans="1:12" s="278" customFormat="1" ht="12.75">
      <c r="A362" s="514"/>
      <c r="B362" s="509" t="s">
        <v>467</v>
      </c>
      <c r="C362" s="452"/>
      <c r="D362" s="452"/>
      <c r="E362" s="452"/>
      <c r="F362" s="452" t="s">
        <v>184</v>
      </c>
      <c r="G362" s="452" t="s">
        <v>210</v>
      </c>
      <c r="H362" s="452" t="s">
        <v>468</v>
      </c>
      <c r="I362" s="296">
        <v>90</v>
      </c>
      <c r="J362" s="322"/>
      <c r="K362" s="322"/>
      <c r="L362" s="322"/>
    </row>
    <row r="363" spans="1:12" s="278" customFormat="1" ht="39" hidden="1">
      <c r="A363" s="514"/>
      <c r="B363" s="512" t="s">
        <v>624</v>
      </c>
      <c r="C363" s="452"/>
      <c r="D363" s="451" t="s">
        <v>454</v>
      </c>
      <c r="E363" s="451" t="s">
        <v>455</v>
      </c>
      <c r="F363" s="451" t="s">
        <v>139</v>
      </c>
      <c r="G363" s="463"/>
      <c r="H363" s="451"/>
      <c r="I363" s="456">
        <f>I364</f>
        <v>10554.643</v>
      </c>
      <c r="J363" s="456"/>
      <c r="K363" s="456">
        <f>K364</f>
        <v>85</v>
      </c>
      <c r="L363" s="456">
        <f>L364</f>
        <v>85</v>
      </c>
    </row>
    <row r="364" spans="1:12" s="278" customFormat="1" ht="39">
      <c r="A364" s="514"/>
      <c r="B364" s="510" t="s">
        <v>203</v>
      </c>
      <c r="C364" s="452"/>
      <c r="D364" s="452" t="s">
        <v>454</v>
      </c>
      <c r="E364" s="452" t="s">
        <v>455</v>
      </c>
      <c r="F364" s="451" t="s">
        <v>204</v>
      </c>
      <c r="G364" s="463"/>
      <c r="H364" s="452"/>
      <c r="I364" s="456">
        <f>I367</f>
        <v>10554.643</v>
      </c>
      <c r="J364" s="456"/>
      <c r="K364" s="456">
        <f>K367</f>
        <v>85</v>
      </c>
      <c r="L364" s="456">
        <f>L367</f>
        <v>85</v>
      </c>
    </row>
    <row r="365" spans="1:12" s="278" customFormat="1" ht="26.25" hidden="1">
      <c r="A365" s="514"/>
      <c r="B365" s="524" t="s">
        <v>576</v>
      </c>
      <c r="C365" s="457"/>
      <c r="D365" s="457" t="s">
        <v>454</v>
      </c>
      <c r="E365" s="457" t="s">
        <v>455</v>
      </c>
      <c r="F365" s="457" t="s">
        <v>577</v>
      </c>
      <c r="G365" s="884" t="s">
        <v>578</v>
      </c>
      <c r="H365" s="885"/>
      <c r="I365" s="886"/>
      <c r="J365" s="529"/>
      <c r="K365" s="530"/>
      <c r="L365" s="531"/>
    </row>
    <row r="366" spans="1:12" s="277" customFormat="1" ht="39" customHeight="1" hidden="1">
      <c r="A366" s="507"/>
      <c r="B366" s="524" t="s">
        <v>579</v>
      </c>
      <c r="C366" s="457"/>
      <c r="D366" s="457" t="s">
        <v>454</v>
      </c>
      <c r="E366" s="457" t="s">
        <v>455</v>
      </c>
      <c r="F366" s="457" t="s">
        <v>580</v>
      </c>
      <c r="G366" s="884" t="s">
        <v>581</v>
      </c>
      <c r="H366" s="885"/>
      <c r="I366" s="886"/>
      <c r="J366" s="532"/>
      <c r="K366" s="533"/>
      <c r="L366" s="534"/>
    </row>
    <row r="367" spans="1:12" s="277" customFormat="1" ht="26.25">
      <c r="A367" s="507"/>
      <c r="B367" s="578" t="s">
        <v>560</v>
      </c>
      <c r="C367" s="457"/>
      <c r="D367" s="452" t="s">
        <v>454</v>
      </c>
      <c r="E367" s="452" t="s">
        <v>455</v>
      </c>
      <c r="F367" s="452" t="s">
        <v>204</v>
      </c>
      <c r="G367" s="196" t="s">
        <v>210</v>
      </c>
      <c r="H367" s="452"/>
      <c r="I367" s="303">
        <f>85+10469.643</f>
        <v>10554.643</v>
      </c>
      <c r="J367" s="536"/>
      <c r="K367" s="537">
        <v>85</v>
      </c>
      <c r="L367" s="468">
        <v>85</v>
      </c>
    </row>
    <row r="368" spans="1:12" s="277" customFormat="1" ht="12.75">
      <c r="A368" s="507"/>
      <c r="B368" s="522" t="s">
        <v>194</v>
      </c>
      <c r="C368" s="457"/>
      <c r="D368" s="452"/>
      <c r="E368" s="452"/>
      <c r="F368" s="452" t="s">
        <v>204</v>
      </c>
      <c r="G368" s="196" t="s">
        <v>210</v>
      </c>
      <c r="H368" s="452" t="s">
        <v>455</v>
      </c>
      <c r="I368" s="303">
        <f>85+10469.643</f>
        <v>10554.643</v>
      </c>
      <c r="J368" s="536"/>
      <c r="K368" s="537">
        <v>85</v>
      </c>
      <c r="L368" s="468">
        <v>85</v>
      </c>
    </row>
    <row r="369" spans="1:12" s="277" customFormat="1" ht="12.75">
      <c r="A369" s="507"/>
      <c r="B369" s="522" t="s">
        <v>613</v>
      </c>
      <c r="C369" s="538"/>
      <c r="D369" s="452" t="s">
        <v>211</v>
      </c>
      <c r="E369" s="452" t="s">
        <v>547</v>
      </c>
      <c r="F369" s="471">
        <v>9901073</v>
      </c>
      <c r="G369" s="196" t="s">
        <v>71</v>
      </c>
      <c r="H369" s="452"/>
      <c r="I369" s="296">
        <f>I370</f>
        <v>172</v>
      </c>
      <c r="J369" s="296">
        <f>J370</f>
        <v>172</v>
      </c>
      <c r="K369" s="296">
        <f>K370</f>
        <v>172</v>
      </c>
      <c r="L369" s="296">
        <f>L370</f>
        <v>172</v>
      </c>
    </row>
    <row r="370" spans="1:12" s="277" customFormat="1" ht="12.75">
      <c r="A370" s="507"/>
      <c r="B370" s="613" t="s">
        <v>213</v>
      </c>
      <c r="C370" s="538"/>
      <c r="D370" s="452" t="s">
        <v>211</v>
      </c>
      <c r="E370" s="452" t="s">
        <v>547</v>
      </c>
      <c r="F370" s="471">
        <v>9901073</v>
      </c>
      <c r="G370" s="196" t="s">
        <v>71</v>
      </c>
      <c r="H370" s="452" t="s">
        <v>545</v>
      </c>
      <c r="I370" s="296">
        <v>172</v>
      </c>
      <c r="J370" s="296">
        <v>172</v>
      </c>
      <c r="K370" s="296">
        <v>172</v>
      </c>
      <c r="L370" s="296">
        <v>172</v>
      </c>
    </row>
    <row r="371" spans="1:12" s="277" customFormat="1" ht="26.25">
      <c r="A371" s="507"/>
      <c r="B371" s="214" t="s">
        <v>48</v>
      </c>
      <c r="C371" s="538"/>
      <c r="D371" s="452"/>
      <c r="E371" s="452"/>
      <c r="F371" s="451" t="s">
        <v>47</v>
      </c>
      <c r="G371" s="196"/>
      <c r="H371" s="452"/>
      <c r="I371" s="594">
        <v>10885.405</v>
      </c>
      <c r="J371" s="612"/>
      <c r="K371" s="611"/>
      <c r="L371" s="611"/>
    </row>
    <row r="372" spans="1:12" s="277" customFormat="1" ht="26.25">
      <c r="A372" s="507"/>
      <c r="B372" s="578" t="s">
        <v>560</v>
      </c>
      <c r="C372" s="538"/>
      <c r="D372" s="452"/>
      <c r="E372" s="452"/>
      <c r="F372" s="452" t="s">
        <v>47</v>
      </c>
      <c r="G372" s="196" t="s">
        <v>210</v>
      </c>
      <c r="H372" s="452"/>
      <c r="I372" s="594">
        <v>10885.405</v>
      </c>
      <c r="J372" s="612"/>
      <c r="K372" s="611"/>
      <c r="L372" s="611"/>
    </row>
    <row r="373" spans="1:12" s="277" customFormat="1" ht="12.75">
      <c r="A373" s="507"/>
      <c r="B373" s="201" t="s">
        <v>463</v>
      </c>
      <c r="C373" s="538"/>
      <c r="D373" s="452"/>
      <c r="E373" s="452"/>
      <c r="F373" s="452" t="s">
        <v>47</v>
      </c>
      <c r="G373" s="196" t="s">
        <v>210</v>
      </c>
      <c r="H373" s="452" t="s">
        <v>464</v>
      </c>
      <c r="I373" s="594">
        <v>10885.405</v>
      </c>
      <c r="J373" s="612"/>
      <c r="K373" s="611"/>
      <c r="L373" s="611"/>
    </row>
    <row r="374" spans="1:12" s="277" customFormat="1" ht="39">
      <c r="A374" s="507"/>
      <c r="B374" s="578" t="s">
        <v>58</v>
      </c>
      <c r="C374" s="538"/>
      <c r="D374" s="452"/>
      <c r="E374" s="452"/>
      <c r="F374" s="451" t="s">
        <v>50</v>
      </c>
      <c r="G374" s="196"/>
      <c r="H374" s="452"/>
      <c r="I374" s="594">
        <f>12993.173+2000</f>
        <v>14993.173</v>
      </c>
      <c r="J374" s="612"/>
      <c r="K374" s="611"/>
      <c r="L374" s="611"/>
    </row>
    <row r="375" spans="1:12" s="277" customFormat="1" ht="26.25">
      <c r="A375" s="507"/>
      <c r="B375" s="578" t="s">
        <v>560</v>
      </c>
      <c r="C375" s="538"/>
      <c r="D375" s="452"/>
      <c r="E375" s="452"/>
      <c r="F375" s="452" t="s">
        <v>50</v>
      </c>
      <c r="G375" s="196" t="s">
        <v>210</v>
      </c>
      <c r="H375" s="452"/>
      <c r="I375" s="594">
        <f>12993.173+2000</f>
        <v>14993.173</v>
      </c>
      <c r="J375" s="612"/>
      <c r="K375" s="611"/>
      <c r="L375" s="611"/>
    </row>
    <row r="376" spans="1:12" s="277" customFormat="1" ht="12.75">
      <c r="A376" s="507"/>
      <c r="B376" s="201" t="s">
        <v>463</v>
      </c>
      <c r="C376" s="538"/>
      <c r="D376" s="452"/>
      <c r="E376" s="452"/>
      <c r="F376" s="452" t="s">
        <v>50</v>
      </c>
      <c r="G376" s="196" t="s">
        <v>210</v>
      </c>
      <c r="H376" s="452" t="s">
        <v>464</v>
      </c>
      <c r="I376" s="594">
        <f>12993.173+2000</f>
        <v>14993.173</v>
      </c>
      <c r="J376" s="612"/>
      <c r="K376" s="611"/>
      <c r="L376" s="611"/>
    </row>
    <row r="377" spans="1:12" s="277" customFormat="1" ht="26.25">
      <c r="A377" s="507"/>
      <c r="B377" s="540" t="s">
        <v>190</v>
      </c>
      <c r="C377" s="457"/>
      <c r="D377" s="452"/>
      <c r="E377" s="452"/>
      <c r="F377" s="451" t="s">
        <v>191</v>
      </c>
      <c r="G377" s="196"/>
      <c r="H377" s="452"/>
      <c r="I377" s="485">
        <f>I378</f>
        <v>4041.201</v>
      </c>
      <c r="J377" s="541"/>
      <c r="K377" s="485">
        <f>K378</f>
        <v>0</v>
      </c>
      <c r="L377" s="485">
        <f>L378</f>
        <v>0</v>
      </c>
    </row>
    <row r="378" spans="1:12" s="277" customFormat="1" ht="26.25">
      <c r="A378" s="507"/>
      <c r="B378" s="578" t="s">
        <v>560</v>
      </c>
      <c r="C378" s="452"/>
      <c r="D378" s="452" t="s">
        <v>454</v>
      </c>
      <c r="E378" s="452" t="s">
        <v>299</v>
      </c>
      <c r="F378" s="452" t="s">
        <v>191</v>
      </c>
      <c r="G378" s="452" t="s">
        <v>210</v>
      </c>
      <c r="H378" s="452"/>
      <c r="I378" s="297">
        <f>420+3621.201</f>
        <v>4041.201</v>
      </c>
      <c r="J378" s="542"/>
      <c r="K378" s="543"/>
      <c r="L378" s="544"/>
    </row>
    <row r="379" spans="1:12" s="277" customFormat="1" ht="12.75">
      <c r="A379" s="507"/>
      <c r="B379" s="522" t="s">
        <v>89</v>
      </c>
      <c r="C379" s="452"/>
      <c r="D379" s="452"/>
      <c r="E379" s="452"/>
      <c r="F379" s="452" t="s">
        <v>191</v>
      </c>
      <c r="G379" s="452" t="s">
        <v>210</v>
      </c>
      <c r="H379" s="452" t="s">
        <v>299</v>
      </c>
      <c r="I379" s="297">
        <f>420+3621.201</f>
        <v>4041.201</v>
      </c>
      <c r="J379" s="542"/>
      <c r="K379" s="543"/>
      <c r="L379" s="544"/>
    </row>
    <row r="380" spans="1:12" s="277" customFormat="1" ht="27" customHeight="1" hidden="1">
      <c r="A380" s="507"/>
      <c r="B380" s="615" t="s">
        <v>227</v>
      </c>
      <c r="C380" s="614"/>
      <c r="D380" s="614" t="s">
        <v>454</v>
      </c>
      <c r="E380" s="614" t="s">
        <v>299</v>
      </c>
      <c r="F380" s="618" t="s">
        <v>228</v>
      </c>
      <c r="G380" s="619"/>
      <c r="H380" s="614"/>
      <c r="I380" s="620"/>
      <c r="J380" s="464"/>
      <c r="K380" s="465">
        <f>K382</f>
        <v>10000</v>
      </c>
      <c r="L380" s="465">
        <f>L382</f>
        <v>10000</v>
      </c>
    </row>
    <row r="381" spans="1:12" s="277" customFormat="1" ht="24.75" customHeight="1" hidden="1">
      <c r="A381" s="507"/>
      <c r="B381" s="616" t="s">
        <v>225</v>
      </c>
      <c r="C381" s="614"/>
      <c r="D381" s="614"/>
      <c r="E381" s="614"/>
      <c r="F381" s="614" t="s">
        <v>228</v>
      </c>
      <c r="G381" s="614" t="s">
        <v>223</v>
      </c>
      <c r="H381" s="614"/>
      <c r="I381" s="621"/>
      <c r="J381" s="463"/>
      <c r="K381" s="546">
        <v>10000</v>
      </c>
      <c r="L381" s="546">
        <v>10000</v>
      </c>
    </row>
    <row r="382" spans="1:14" s="277" customFormat="1" ht="17.25" customHeight="1" hidden="1">
      <c r="A382" s="507"/>
      <c r="B382" s="622" t="s">
        <v>89</v>
      </c>
      <c r="C382" s="614"/>
      <c r="D382" s="614" t="s">
        <v>454</v>
      </c>
      <c r="E382" s="614" t="s">
        <v>299</v>
      </c>
      <c r="F382" s="614" t="s">
        <v>228</v>
      </c>
      <c r="G382" s="614" t="s">
        <v>223</v>
      </c>
      <c r="H382" s="614" t="s">
        <v>299</v>
      </c>
      <c r="I382" s="621"/>
      <c r="J382" s="463"/>
      <c r="K382" s="546">
        <v>10000</v>
      </c>
      <c r="L382" s="546">
        <v>10000</v>
      </c>
      <c r="N382" s="581"/>
    </row>
    <row r="383" spans="1:12" s="277" customFormat="1" ht="39" customHeight="1" hidden="1">
      <c r="A383" s="507"/>
      <c r="B383" s="512" t="s">
        <v>624</v>
      </c>
      <c r="C383" s="452"/>
      <c r="D383" s="451" t="s">
        <v>454</v>
      </c>
      <c r="E383" s="451" t="s">
        <v>455</v>
      </c>
      <c r="F383" s="451" t="s">
        <v>139</v>
      </c>
      <c r="G383" s="463"/>
      <c r="H383" s="451"/>
      <c r="I383" s="456">
        <f>I384</f>
        <v>85</v>
      </c>
      <c r="J383" s="456"/>
      <c r="K383" s="456">
        <f>K384</f>
        <v>85</v>
      </c>
      <c r="L383" s="456">
        <f>L384</f>
        <v>85</v>
      </c>
    </row>
    <row r="384" spans="1:12" s="277" customFormat="1" ht="43.5" customHeight="1" hidden="1">
      <c r="A384" s="507"/>
      <c r="B384" s="510" t="s">
        <v>203</v>
      </c>
      <c r="C384" s="452"/>
      <c r="D384" s="452" t="s">
        <v>454</v>
      </c>
      <c r="E384" s="452" t="s">
        <v>455</v>
      </c>
      <c r="F384" s="452" t="s">
        <v>204</v>
      </c>
      <c r="G384" s="463"/>
      <c r="H384" s="452"/>
      <c r="I384" s="464">
        <f>I387</f>
        <v>85</v>
      </c>
      <c r="J384" s="464"/>
      <c r="K384" s="464">
        <f>K387</f>
        <v>85</v>
      </c>
      <c r="L384" s="464">
        <f>L387</f>
        <v>85</v>
      </c>
    </row>
    <row r="385" spans="1:12" s="277" customFormat="1" ht="60.75" customHeight="1" hidden="1">
      <c r="A385" s="507"/>
      <c r="B385" s="524" t="s">
        <v>576</v>
      </c>
      <c r="C385" s="457"/>
      <c r="D385" s="457" t="s">
        <v>454</v>
      </c>
      <c r="E385" s="457" t="s">
        <v>455</v>
      </c>
      <c r="F385" s="457" t="s">
        <v>577</v>
      </c>
      <c r="G385" s="884" t="s">
        <v>578</v>
      </c>
      <c r="H385" s="885"/>
      <c r="I385" s="886"/>
      <c r="J385" s="529"/>
      <c r="K385" s="530"/>
      <c r="L385" s="531"/>
    </row>
    <row r="386" spans="1:12" s="277" customFormat="1" ht="48" customHeight="1" hidden="1">
      <c r="A386" s="507"/>
      <c r="B386" s="524" t="s">
        <v>579</v>
      </c>
      <c r="C386" s="457"/>
      <c r="D386" s="457" t="s">
        <v>454</v>
      </c>
      <c r="E386" s="457" t="s">
        <v>455</v>
      </c>
      <c r="F386" s="457" t="s">
        <v>580</v>
      </c>
      <c r="G386" s="884" t="s">
        <v>581</v>
      </c>
      <c r="H386" s="885"/>
      <c r="I386" s="886"/>
      <c r="J386" s="532"/>
      <c r="K386" s="533"/>
      <c r="L386" s="534"/>
    </row>
    <row r="387" spans="1:12" s="277" customFormat="1" ht="16.5" customHeight="1" hidden="1">
      <c r="A387" s="507"/>
      <c r="B387" s="535" t="s">
        <v>587</v>
      </c>
      <c r="C387" s="457"/>
      <c r="D387" s="452" t="s">
        <v>454</v>
      </c>
      <c r="E387" s="452" t="s">
        <v>455</v>
      </c>
      <c r="F387" s="452" t="s">
        <v>204</v>
      </c>
      <c r="G387" s="196" t="s">
        <v>210</v>
      </c>
      <c r="H387" s="452" t="s">
        <v>455</v>
      </c>
      <c r="I387" s="468">
        <v>85</v>
      </c>
      <c r="J387" s="536"/>
      <c r="K387" s="537">
        <v>85</v>
      </c>
      <c r="L387" s="468">
        <v>85</v>
      </c>
    </row>
    <row r="388" spans="1:12" s="277" customFormat="1" ht="26.25">
      <c r="A388" s="507"/>
      <c r="B388" s="547" t="s">
        <v>159</v>
      </c>
      <c r="C388" s="548"/>
      <c r="D388" s="501"/>
      <c r="E388" s="501"/>
      <c r="F388" s="549" t="s">
        <v>160</v>
      </c>
      <c r="G388" s="501"/>
      <c r="H388" s="501"/>
      <c r="I388" s="503">
        <f>I389+I391</f>
        <v>617</v>
      </c>
      <c r="J388" s="502"/>
      <c r="K388" s="503">
        <f>K389+K391</f>
        <v>605.883</v>
      </c>
      <c r="L388" s="503">
        <f>L389+L391</f>
        <v>605.883</v>
      </c>
    </row>
    <row r="389" spans="1:12" s="277" customFormat="1" ht="12.75">
      <c r="A389" s="507"/>
      <c r="B389" s="522" t="s">
        <v>559</v>
      </c>
      <c r="C389" s="548"/>
      <c r="D389" s="501"/>
      <c r="E389" s="501"/>
      <c r="F389" s="454" t="s">
        <v>160</v>
      </c>
      <c r="G389" s="452" t="s">
        <v>585</v>
      </c>
      <c r="H389" s="501"/>
      <c r="I389" s="296">
        <v>555.32</v>
      </c>
      <c r="J389" s="502"/>
      <c r="K389" s="296">
        <v>555.32</v>
      </c>
      <c r="L389" s="296">
        <v>555.32</v>
      </c>
    </row>
    <row r="390" spans="1:12" s="277" customFormat="1" ht="12.75">
      <c r="A390" s="507"/>
      <c r="B390" s="522" t="s">
        <v>157</v>
      </c>
      <c r="C390" s="548"/>
      <c r="D390" s="501"/>
      <c r="E390" s="501"/>
      <c r="F390" s="454" t="s">
        <v>160</v>
      </c>
      <c r="G390" s="452" t="s">
        <v>585</v>
      </c>
      <c r="H390" s="452" t="s">
        <v>158</v>
      </c>
      <c r="I390" s="296">
        <v>555.32</v>
      </c>
      <c r="J390" s="502"/>
      <c r="K390" s="296">
        <v>555.32</v>
      </c>
      <c r="L390" s="296">
        <v>555.32</v>
      </c>
    </row>
    <row r="391" spans="1:12" s="277" customFormat="1" ht="26.25">
      <c r="A391" s="507"/>
      <c r="B391" s="578" t="s">
        <v>560</v>
      </c>
      <c r="C391" s="548"/>
      <c r="D391" s="501"/>
      <c r="E391" s="501"/>
      <c r="F391" s="454" t="s">
        <v>160</v>
      </c>
      <c r="G391" s="452" t="s">
        <v>210</v>
      </c>
      <c r="H391" s="452"/>
      <c r="I391" s="502">
        <f>I392</f>
        <v>61.68000000000001</v>
      </c>
      <c r="J391" s="502"/>
      <c r="K391" s="502">
        <v>50.563</v>
      </c>
      <c r="L391" s="502">
        <v>50.563</v>
      </c>
    </row>
    <row r="392" spans="1:12" s="277" customFormat="1" ht="12.75">
      <c r="A392" s="507"/>
      <c r="B392" s="550" t="s">
        <v>157</v>
      </c>
      <c r="C392" s="548"/>
      <c r="D392" s="501"/>
      <c r="E392" s="501"/>
      <c r="F392" s="454" t="s">
        <v>160</v>
      </c>
      <c r="G392" s="452" t="s">
        <v>210</v>
      </c>
      <c r="H392" s="452" t="s">
        <v>158</v>
      </c>
      <c r="I392" s="502">
        <f>50.563+11.117</f>
        <v>61.68000000000001</v>
      </c>
      <c r="J392" s="502"/>
      <c r="K392" s="502">
        <v>50.563</v>
      </c>
      <c r="L392" s="502">
        <v>50.563</v>
      </c>
    </row>
    <row r="393" spans="2:12" s="277" customFormat="1" ht="12.75">
      <c r="B393" s="551"/>
      <c r="C393" s="552"/>
      <c r="D393" s="430"/>
      <c r="E393" s="430"/>
      <c r="F393" s="430"/>
      <c r="G393" s="430"/>
      <c r="H393" s="430"/>
      <c r="I393" s="431"/>
      <c r="J393" s="431"/>
      <c r="K393" s="431"/>
      <c r="L393" s="431"/>
    </row>
    <row r="394" spans="2:12" s="277" customFormat="1" ht="12.75">
      <c r="B394" s="551"/>
      <c r="C394" s="552"/>
      <c r="D394" s="430"/>
      <c r="E394" s="430"/>
      <c r="F394" s="430"/>
      <c r="G394" s="430"/>
      <c r="H394" s="430"/>
      <c r="I394" s="431"/>
      <c r="J394" s="431"/>
      <c r="K394" s="431"/>
      <c r="L394" s="431"/>
    </row>
  </sheetData>
  <sheetProtection/>
  <mergeCells count="16">
    <mergeCell ref="G386:I386"/>
    <mergeCell ref="G133:I133"/>
    <mergeCell ref="G134:I134"/>
    <mergeCell ref="G365:I365"/>
    <mergeCell ref="G366:I366"/>
    <mergeCell ref="G385:I385"/>
    <mergeCell ref="A23:I23"/>
    <mergeCell ref="D11:I11"/>
    <mergeCell ref="D7:I7"/>
    <mergeCell ref="D8:I8"/>
    <mergeCell ref="D9:I9"/>
    <mergeCell ref="D10:I10"/>
    <mergeCell ref="B18:I18"/>
    <mergeCell ref="A20:I20"/>
    <mergeCell ref="A21:I21"/>
    <mergeCell ref="A22:I22"/>
  </mergeCells>
  <printOptions/>
  <pageMargins left="0.5905511811023623" right="0.5905511811023623" top="0.3" bottom="0.3" header="0.31" footer="0.32"/>
  <pageSetup firstPageNumber="55" useFirstPageNumber="1" fitToHeight="5" horizontalDpi="600" verticalDpi="600" orientation="portrait" scale="73" r:id="rId1"/>
  <rowBreaks count="1" manualBreakCount="1">
    <brk id="218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U363"/>
  <sheetViews>
    <sheetView zoomScale="90" zoomScaleNormal="90" zoomScaleSheetLayoutView="50" zoomScalePageLayoutView="0" workbookViewId="0" topLeftCell="A1">
      <selection activeCell="H191" sqref="H191"/>
    </sheetView>
  </sheetViews>
  <sheetFormatPr defaultColWidth="9.140625" defaultRowHeight="12.75"/>
  <cols>
    <col min="1" max="1" width="8.8515625" style="168" customWidth="1"/>
    <col min="2" max="2" width="59.421875" style="246" customWidth="1"/>
    <col min="3" max="3" width="10.00390625" style="247" hidden="1" customWidth="1"/>
    <col min="4" max="4" width="9.28125" style="248" hidden="1" customWidth="1"/>
    <col min="5" max="5" width="10.421875" style="248" hidden="1" customWidth="1"/>
    <col min="6" max="6" width="11.57421875" style="430" customWidth="1"/>
    <col min="7" max="7" width="10.28125" style="430" customWidth="1"/>
    <col min="8" max="8" width="10.421875" style="430" customWidth="1"/>
    <col min="9" max="9" width="14.7109375" style="431" hidden="1" customWidth="1"/>
    <col min="10" max="10" width="14.7109375" style="263" hidden="1" customWidth="1"/>
    <col min="11" max="11" width="15.8515625" style="263" customWidth="1"/>
    <col min="12" max="12" width="15.00390625" style="263" customWidth="1"/>
    <col min="13" max="15" width="9.140625" style="168" customWidth="1"/>
    <col min="16" max="16" width="9.140625" style="277" customWidth="1"/>
    <col min="17" max="16384" width="9.140625" style="168" customWidth="1"/>
  </cols>
  <sheetData>
    <row r="2" spans="4:21" ht="15">
      <c r="D2" s="163"/>
      <c r="E2" s="163"/>
      <c r="F2" s="163"/>
      <c r="G2" s="163"/>
      <c r="H2" s="691" t="s">
        <v>518</v>
      </c>
      <c r="I2" s="691"/>
      <c r="J2" s="691"/>
      <c r="K2" s="691"/>
      <c r="L2" s="691"/>
      <c r="M2" s="163"/>
      <c r="N2" s="163"/>
      <c r="O2" s="163"/>
      <c r="P2" s="163"/>
      <c r="Q2" s="163"/>
      <c r="R2" s="163"/>
      <c r="S2" s="163"/>
      <c r="T2" s="163"/>
      <c r="U2" s="163"/>
    </row>
    <row r="3" spans="4:21" ht="15">
      <c r="D3" s="163"/>
      <c r="E3" s="163"/>
      <c r="F3" s="163"/>
      <c r="G3" s="163"/>
      <c r="H3" s="691" t="s">
        <v>95</v>
      </c>
      <c r="I3" s="691"/>
      <c r="J3" s="691"/>
      <c r="K3" s="691"/>
      <c r="L3" s="691"/>
      <c r="M3" s="163"/>
      <c r="N3" s="163"/>
      <c r="O3" s="163"/>
      <c r="P3" s="163"/>
      <c r="Q3" s="167"/>
      <c r="S3" s="163"/>
      <c r="T3" s="163"/>
      <c r="U3" s="163"/>
    </row>
    <row r="4" spans="4:21" ht="15">
      <c r="D4" s="163"/>
      <c r="E4" s="163"/>
      <c r="F4" s="163"/>
      <c r="G4" s="163"/>
      <c r="H4" s="691" t="s">
        <v>475</v>
      </c>
      <c r="I4" s="691"/>
      <c r="J4" s="691"/>
      <c r="K4" s="691"/>
      <c r="L4" s="691"/>
      <c r="M4" s="163"/>
      <c r="N4" s="163"/>
      <c r="O4" s="163"/>
      <c r="P4" s="163"/>
      <c r="Q4" s="163"/>
      <c r="R4" s="163"/>
      <c r="S4" s="163"/>
      <c r="T4" s="163"/>
      <c r="U4" s="163"/>
    </row>
    <row r="5" spans="4:21" ht="15">
      <c r="D5" s="163"/>
      <c r="E5" s="163"/>
      <c r="F5" s="163"/>
      <c r="G5" s="163"/>
      <c r="H5" s="690" t="s">
        <v>476</v>
      </c>
      <c r="I5" s="690"/>
      <c r="J5" s="690"/>
      <c r="K5" s="690"/>
      <c r="L5" s="690"/>
      <c r="M5" s="163"/>
      <c r="N5" s="163"/>
      <c r="O5" s="163"/>
      <c r="P5" s="163"/>
      <c r="Q5" s="163"/>
      <c r="R5" s="163"/>
      <c r="S5" s="163"/>
      <c r="T5" s="163"/>
      <c r="U5" s="163"/>
    </row>
    <row r="6" spans="4:21" ht="15">
      <c r="D6" s="295"/>
      <c r="E6" s="295"/>
      <c r="F6" s="295"/>
      <c r="G6" s="295"/>
      <c r="H6" s="295"/>
      <c r="I6" s="295"/>
      <c r="K6" s="689" t="s">
        <v>400</v>
      </c>
      <c r="L6" s="689"/>
      <c r="M6" s="295"/>
      <c r="N6" s="295"/>
      <c r="O6" s="295"/>
      <c r="P6" s="295"/>
      <c r="Q6" s="166"/>
      <c r="R6" s="139" t="s">
        <v>91</v>
      </c>
      <c r="T6" s="164"/>
      <c r="U6" s="164"/>
    </row>
    <row r="7" spans="12:21" ht="15">
      <c r="L7" s="248"/>
      <c r="M7" s="248"/>
      <c r="N7" s="248"/>
      <c r="O7" s="248"/>
      <c r="P7" s="263"/>
      <c r="Q7" s="166"/>
      <c r="R7" s="123"/>
      <c r="S7" s="123"/>
      <c r="T7" s="123"/>
      <c r="U7" s="123"/>
    </row>
    <row r="8" spans="5:21" ht="15">
      <c r="E8" s="124"/>
      <c r="F8" s="124"/>
      <c r="G8" s="124"/>
      <c r="H8" s="124"/>
      <c r="I8" s="432" t="s">
        <v>479</v>
      </c>
      <c r="L8" s="141" t="s">
        <v>479</v>
      </c>
      <c r="M8" s="124"/>
      <c r="N8" s="124"/>
      <c r="O8" s="124"/>
      <c r="Q8" s="166"/>
      <c r="R8" s="123"/>
      <c r="S8" s="123"/>
      <c r="T8" s="123"/>
      <c r="U8" s="123"/>
    </row>
    <row r="9" spans="5:20" ht="15">
      <c r="E9" s="124"/>
      <c r="F9" s="124"/>
      <c r="G9" s="124"/>
      <c r="H9" s="124"/>
      <c r="I9" s="433"/>
      <c r="L9" s="142"/>
      <c r="M9" s="124"/>
      <c r="N9" s="124"/>
      <c r="O9" s="124"/>
      <c r="Q9" s="166"/>
      <c r="S9" s="123"/>
      <c r="T9" s="123"/>
    </row>
    <row r="10" spans="5:21" ht="15">
      <c r="E10" s="124"/>
      <c r="F10" s="124"/>
      <c r="G10" s="124"/>
      <c r="H10" s="124"/>
      <c r="I10" s="432" t="s">
        <v>92</v>
      </c>
      <c r="L10" s="141" t="s">
        <v>92</v>
      </c>
      <c r="M10" s="124"/>
      <c r="N10" s="124"/>
      <c r="O10" s="124"/>
      <c r="Q10" s="166"/>
      <c r="R10" s="123"/>
      <c r="S10" s="123"/>
      <c r="T10" s="123"/>
      <c r="U10" s="123"/>
    </row>
    <row r="11" spans="2:20" ht="15">
      <c r="B11" s="388"/>
      <c r="C11" s="389"/>
      <c r="D11" s="390"/>
      <c r="E11" s="390"/>
      <c r="F11" s="434"/>
      <c r="G11" s="434"/>
      <c r="H11" s="434"/>
      <c r="I11" s="435">
        <v>69983.1</v>
      </c>
      <c r="J11" s="392" t="s">
        <v>414</v>
      </c>
      <c r="K11" s="393">
        <v>72195.9</v>
      </c>
      <c r="L11" s="394">
        <v>73707.5</v>
      </c>
      <c r="M11" s="248"/>
      <c r="N11" s="248"/>
      <c r="O11" s="248"/>
      <c r="P11" s="263"/>
      <c r="Q11" s="166"/>
      <c r="R11" s="123"/>
      <c r="S11" s="123"/>
      <c r="T11" s="123"/>
    </row>
    <row r="12" spans="2:12" ht="12.75">
      <c r="B12" s="388"/>
      <c r="C12" s="389"/>
      <c r="D12" s="390"/>
      <c r="E12" s="390"/>
      <c r="F12" s="434"/>
      <c r="G12" s="436" t="s">
        <v>416</v>
      </c>
      <c r="H12" s="434"/>
      <c r="I12" s="437">
        <f>I11-I19</f>
        <v>0</v>
      </c>
      <c r="J12" s="392" t="s">
        <v>415</v>
      </c>
      <c r="K12" s="393">
        <v>1804.9</v>
      </c>
      <c r="L12" s="397">
        <v>3685.4</v>
      </c>
    </row>
    <row r="13" spans="1:12" ht="15" customHeight="1">
      <c r="A13" s="904" t="s">
        <v>506</v>
      </c>
      <c r="B13" s="904"/>
      <c r="C13" s="904"/>
      <c r="D13" s="904"/>
      <c r="E13" s="904"/>
      <c r="F13" s="904"/>
      <c r="G13" s="904"/>
      <c r="H13" s="904"/>
      <c r="I13" s="904"/>
      <c r="J13" s="904"/>
      <c r="K13" s="904"/>
      <c r="L13" s="904"/>
    </row>
    <row r="14" spans="1:12" ht="17.25" customHeight="1">
      <c r="A14" s="890" t="s">
        <v>505</v>
      </c>
      <c r="B14" s="890"/>
      <c r="C14" s="890"/>
      <c r="D14" s="890"/>
      <c r="E14" s="890"/>
      <c r="F14" s="890"/>
      <c r="G14" s="890"/>
      <c r="H14" s="890"/>
      <c r="I14" s="890"/>
      <c r="J14" s="890"/>
      <c r="K14" s="890"/>
      <c r="L14" s="890"/>
    </row>
    <row r="15" spans="1:12" ht="15" customHeight="1">
      <c r="A15" s="890" t="s">
        <v>30</v>
      </c>
      <c r="B15" s="890"/>
      <c r="C15" s="890"/>
      <c r="D15" s="890"/>
      <c r="E15" s="890"/>
      <c r="F15" s="890"/>
      <c r="G15" s="890"/>
      <c r="H15" s="890"/>
      <c r="I15" s="890"/>
      <c r="J15" s="890"/>
      <c r="K15" s="890"/>
      <c r="L15" s="890"/>
    </row>
    <row r="16" spans="2:12" ht="18.75" customHeight="1">
      <c r="B16" s="478" t="s">
        <v>2</v>
      </c>
      <c r="J16" s="169"/>
      <c r="K16" s="168"/>
      <c r="L16" s="168"/>
    </row>
    <row r="17" spans="1:12" ht="15.75" customHeight="1">
      <c r="A17" s="890" t="s">
        <v>4</v>
      </c>
      <c r="B17" s="890"/>
      <c r="C17" s="890"/>
      <c r="D17" s="890"/>
      <c r="E17" s="890"/>
      <c r="F17" s="890"/>
      <c r="G17" s="890"/>
      <c r="H17" s="890"/>
      <c r="I17" s="890"/>
      <c r="J17" s="890"/>
      <c r="K17" s="890"/>
      <c r="L17" s="890"/>
    </row>
    <row r="18" spans="2:12" ht="66" hidden="1">
      <c r="B18" s="175" t="s">
        <v>452</v>
      </c>
      <c r="C18" s="176" t="s">
        <v>111</v>
      </c>
      <c r="D18" s="176" t="s">
        <v>112</v>
      </c>
      <c r="E18" s="176" t="s">
        <v>360</v>
      </c>
      <c r="F18" s="440" t="s">
        <v>113</v>
      </c>
      <c r="G18" s="440" t="s">
        <v>114</v>
      </c>
      <c r="H18" s="440" t="s">
        <v>510</v>
      </c>
      <c r="I18" s="441" t="s">
        <v>115</v>
      </c>
      <c r="J18" s="265"/>
      <c r="K18" s="280" t="s">
        <v>614</v>
      </c>
      <c r="L18" s="280" t="s">
        <v>615</v>
      </c>
    </row>
    <row r="19" spans="2:16" s="180" customFormat="1" ht="15" hidden="1">
      <c r="B19" s="178" t="s">
        <v>116</v>
      </c>
      <c r="C19" s="179" t="s">
        <v>460</v>
      </c>
      <c r="D19" s="179" t="s">
        <v>460</v>
      </c>
      <c r="E19" s="179" t="s">
        <v>460</v>
      </c>
      <c r="F19" s="442" t="s">
        <v>460</v>
      </c>
      <c r="G19" s="442" t="s">
        <v>460</v>
      </c>
      <c r="H19" s="442" t="s">
        <v>460</v>
      </c>
      <c r="I19" s="443">
        <f>I20+I63+I68+I82+I104+I143+I151+I165+I172</f>
        <v>69983.1</v>
      </c>
      <c r="J19" s="266"/>
      <c r="K19" s="320">
        <f>K20+K63+K68+K82+K104+K143+K151+K165+K172</f>
        <v>70391.00018</v>
      </c>
      <c r="L19" s="320">
        <f>L20+L63+L68+L82+L104+L143+L151+L165+L172</f>
        <v>70022.0995826</v>
      </c>
      <c r="P19" s="278"/>
    </row>
    <row r="20" spans="2:16" s="180" customFormat="1" ht="13.5" hidden="1">
      <c r="B20" s="182" t="s">
        <v>297</v>
      </c>
      <c r="C20" s="220" t="s">
        <v>478</v>
      </c>
      <c r="D20" s="183" t="s">
        <v>471</v>
      </c>
      <c r="E20" s="183"/>
      <c r="F20" s="345"/>
      <c r="G20" s="345"/>
      <c r="H20" s="345"/>
      <c r="I20" s="346">
        <f>I24+I29+I47+I54+I59</f>
        <v>16206.808</v>
      </c>
      <c r="J20" s="267"/>
      <c r="K20" s="319">
        <f>K24+K29+K47+K54+K59</f>
        <v>16980.08218</v>
      </c>
      <c r="L20" s="319">
        <f>L24+L29+L47+L54+L59</f>
        <v>17936.364582600003</v>
      </c>
      <c r="P20" s="278"/>
    </row>
    <row r="21" spans="2:16" s="180" customFormat="1" ht="26.25" hidden="1">
      <c r="B21" s="185" t="s">
        <v>117</v>
      </c>
      <c r="C21" s="186"/>
      <c r="D21" s="187" t="s">
        <v>471</v>
      </c>
      <c r="E21" s="187" t="s">
        <v>118</v>
      </c>
      <c r="F21" s="188"/>
      <c r="G21" s="444"/>
      <c r="H21" s="187" t="s">
        <v>118</v>
      </c>
      <c r="I21" s="445"/>
      <c r="J21" s="268"/>
      <c r="K21" s="268"/>
      <c r="L21" s="268"/>
      <c r="P21" s="278"/>
    </row>
    <row r="22" spans="2:16" s="180" customFormat="1" ht="39" hidden="1">
      <c r="B22" s="185" t="s">
        <v>119</v>
      </c>
      <c r="C22" s="186"/>
      <c r="D22" s="189" t="s">
        <v>471</v>
      </c>
      <c r="E22" s="189" t="s">
        <v>118</v>
      </c>
      <c r="F22" s="188">
        <v>9100000</v>
      </c>
      <c r="G22" s="444"/>
      <c r="H22" s="187" t="s">
        <v>118</v>
      </c>
      <c r="I22" s="445"/>
      <c r="J22" s="268"/>
      <c r="K22" s="268"/>
      <c r="L22" s="268"/>
      <c r="P22" s="278"/>
    </row>
    <row r="23" spans="2:16" s="180" customFormat="1" ht="25.5" customHeight="1" hidden="1">
      <c r="B23" s="191" t="s">
        <v>120</v>
      </c>
      <c r="C23" s="186"/>
      <c r="D23" s="192" t="s">
        <v>471</v>
      </c>
      <c r="E23" s="192" t="s">
        <v>118</v>
      </c>
      <c r="F23" s="197">
        <v>9100003</v>
      </c>
      <c r="G23" s="444"/>
      <c r="H23" s="196" t="s">
        <v>118</v>
      </c>
      <c r="I23" s="445"/>
      <c r="J23" s="268"/>
      <c r="K23" s="268"/>
      <c r="L23" s="268"/>
      <c r="P23" s="278"/>
    </row>
    <row r="24" spans="2:16" s="180" customFormat="1" ht="39" hidden="1">
      <c r="B24" s="185" t="s">
        <v>72</v>
      </c>
      <c r="C24" s="186"/>
      <c r="D24" s="187" t="s">
        <v>471</v>
      </c>
      <c r="E24" s="187" t="s">
        <v>121</v>
      </c>
      <c r="F24" s="197"/>
      <c r="G24" s="444"/>
      <c r="H24" s="187" t="s">
        <v>121</v>
      </c>
      <c r="I24" s="446">
        <f>I25</f>
        <v>2155.786</v>
      </c>
      <c r="J24" s="268"/>
      <c r="K24" s="317">
        <f>K25</f>
        <v>2285.1331600000003</v>
      </c>
      <c r="L24" s="317">
        <f>L25</f>
        <v>2445.0924812000003</v>
      </c>
      <c r="P24" s="278"/>
    </row>
    <row r="25" spans="2:16" s="180" customFormat="1" ht="39" hidden="1">
      <c r="B25" s="194" t="s">
        <v>119</v>
      </c>
      <c r="C25" s="186"/>
      <c r="D25" s="189" t="s">
        <v>471</v>
      </c>
      <c r="E25" s="187" t="s">
        <v>121</v>
      </c>
      <c r="F25" s="188">
        <v>9100000</v>
      </c>
      <c r="G25" s="444"/>
      <c r="H25" s="187" t="s">
        <v>121</v>
      </c>
      <c r="I25" s="446">
        <f>I26</f>
        <v>2155.786</v>
      </c>
      <c r="J25" s="317"/>
      <c r="K25" s="317">
        <f>K26</f>
        <v>2285.1331600000003</v>
      </c>
      <c r="L25" s="317">
        <f>L26</f>
        <v>2445.0924812000003</v>
      </c>
      <c r="P25" s="278"/>
    </row>
    <row r="26" spans="2:16" s="180" customFormat="1" ht="21.75" customHeight="1" hidden="1">
      <c r="B26" s="195" t="s">
        <v>122</v>
      </c>
      <c r="C26" s="186"/>
      <c r="D26" s="192" t="s">
        <v>471</v>
      </c>
      <c r="E26" s="196" t="s">
        <v>121</v>
      </c>
      <c r="F26" s="188">
        <v>9100004</v>
      </c>
      <c r="G26" s="444"/>
      <c r="H26" s="196" t="s">
        <v>121</v>
      </c>
      <c r="I26" s="446">
        <f>I27+I28</f>
        <v>2155.786</v>
      </c>
      <c r="J26" s="268"/>
      <c r="K26" s="317">
        <f>K27+K28</f>
        <v>2285.1331600000003</v>
      </c>
      <c r="L26" s="317">
        <f>L27+L28</f>
        <v>2445.0924812000003</v>
      </c>
      <c r="P26" s="278"/>
    </row>
    <row r="27" spans="2:16" s="180" customFormat="1" ht="15.75" customHeight="1" hidden="1">
      <c r="B27" s="252" t="s">
        <v>586</v>
      </c>
      <c r="C27" s="186"/>
      <c r="D27" s="192" t="s">
        <v>471</v>
      </c>
      <c r="E27" s="196" t="s">
        <v>121</v>
      </c>
      <c r="F27" s="197">
        <v>9100004</v>
      </c>
      <c r="G27" s="447">
        <v>120</v>
      </c>
      <c r="H27" s="196" t="s">
        <v>121</v>
      </c>
      <c r="I27" s="448">
        <v>1300.211</v>
      </c>
      <c r="J27" s="317"/>
      <c r="K27" s="301">
        <f>I27*106%</f>
        <v>1378.22366</v>
      </c>
      <c r="L27" s="301">
        <f>K27*107%</f>
        <v>1474.6993162</v>
      </c>
      <c r="P27" s="278"/>
    </row>
    <row r="28" spans="2:16" s="180" customFormat="1" ht="18" customHeight="1" hidden="1">
      <c r="B28" s="252" t="s">
        <v>587</v>
      </c>
      <c r="C28" s="186"/>
      <c r="D28" s="192" t="s">
        <v>471</v>
      </c>
      <c r="E28" s="196" t="s">
        <v>121</v>
      </c>
      <c r="F28" s="197">
        <v>9100004</v>
      </c>
      <c r="G28" s="447">
        <v>240</v>
      </c>
      <c r="H28" s="196" t="s">
        <v>121</v>
      </c>
      <c r="I28" s="276">
        <v>855.575</v>
      </c>
      <c r="J28" s="268"/>
      <c r="K28" s="270">
        <f>I28*106%</f>
        <v>906.9095000000001</v>
      </c>
      <c r="L28" s="270">
        <f>K28*107%</f>
        <v>970.3931650000002</v>
      </c>
      <c r="P28" s="278"/>
    </row>
    <row r="29" spans="2:12" ht="39" hidden="1">
      <c r="B29" s="198" t="s">
        <v>123</v>
      </c>
      <c r="C29" s="199" t="s">
        <v>356</v>
      </c>
      <c r="D29" s="200" t="s">
        <v>471</v>
      </c>
      <c r="E29" s="200" t="s">
        <v>124</v>
      </c>
      <c r="F29" s="440" t="s">
        <v>460</v>
      </c>
      <c r="G29" s="440" t="s">
        <v>460</v>
      </c>
      <c r="H29" s="440" t="s">
        <v>124</v>
      </c>
      <c r="I29" s="324">
        <f>I30</f>
        <v>11843.717</v>
      </c>
      <c r="J29" s="269"/>
      <c r="K29" s="313">
        <f>K30</f>
        <v>12487.644020000002</v>
      </c>
      <c r="L29" s="313">
        <f>L30</f>
        <v>13283.967101400003</v>
      </c>
    </row>
    <row r="30" spans="2:12" ht="42.75" customHeight="1" hidden="1">
      <c r="B30" s="198" t="s">
        <v>119</v>
      </c>
      <c r="C30" s="200" t="s">
        <v>356</v>
      </c>
      <c r="D30" s="200" t="s">
        <v>471</v>
      </c>
      <c r="E30" s="200" t="s">
        <v>124</v>
      </c>
      <c r="F30" s="440">
        <v>9100000</v>
      </c>
      <c r="G30" s="440" t="s">
        <v>460</v>
      </c>
      <c r="H30" s="440" t="s">
        <v>124</v>
      </c>
      <c r="I30" s="324">
        <f>I31+I34+I36+I38+I41+I44</f>
        <v>11843.717</v>
      </c>
      <c r="J30" s="269"/>
      <c r="K30" s="313">
        <f>K31+K34+K36+K38+K41+K44</f>
        <v>12487.644020000002</v>
      </c>
      <c r="L30" s="313">
        <f>L31+L34+L36+L38+L41+L44</f>
        <v>13283.967101400003</v>
      </c>
    </row>
    <row r="31" spans="2:12" ht="21" customHeight="1" hidden="1">
      <c r="B31" s="201" t="s">
        <v>122</v>
      </c>
      <c r="C31" s="199" t="s">
        <v>356</v>
      </c>
      <c r="D31" s="199" t="s">
        <v>471</v>
      </c>
      <c r="E31" s="199" t="s">
        <v>124</v>
      </c>
      <c r="F31" s="440">
        <v>9100004</v>
      </c>
      <c r="G31" s="449" t="s">
        <v>460</v>
      </c>
      <c r="H31" s="449" t="s">
        <v>124</v>
      </c>
      <c r="I31" s="450">
        <f>I32+I33</f>
        <v>9577.506</v>
      </c>
      <c r="J31" s="270"/>
      <c r="K31" s="259">
        <f>K32+K33</f>
        <v>10152.15636</v>
      </c>
      <c r="L31" s="259">
        <f>L32+L33</f>
        <v>10862.807305200002</v>
      </c>
    </row>
    <row r="32" spans="2:12" ht="21" customHeight="1" hidden="1">
      <c r="B32" s="252" t="s">
        <v>586</v>
      </c>
      <c r="C32" s="199"/>
      <c r="D32" s="199" t="s">
        <v>471</v>
      </c>
      <c r="E32" s="199" t="s">
        <v>124</v>
      </c>
      <c r="F32" s="449">
        <v>9100004</v>
      </c>
      <c r="G32" s="449">
        <v>120</v>
      </c>
      <c r="H32" s="449" t="s">
        <v>124</v>
      </c>
      <c r="I32" s="325">
        <v>7361.933</v>
      </c>
      <c r="J32" s="301"/>
      <c r="K32" s="301">
        <f>I32*106%</f>
        <v>7803.64898</v>
      </c>
      <c r="L32" s="301">
        <f>K32*107%</f>
        <v>8349.904408600001</v>
      </c>
    </row>
    <row r="33" spans="2:12" ht="21" customHeight="1" hidden="1">
      <c r="B33" s="252" t="s">
        <v>587</v>
      </c>
      <c r="C33" s="199"/>
      <c r="D33" s="199" t="s">
        <v>471</v>
      </c>
      <c r="E33" s="199" t="s">
        <v>124</v>
      </c>
      <c r="F33" s="449">
        <v>9100004</v>
      </c>
      <c r="G33" s="449">
        <v>240</v>
      </c>
      <c r="H33" s="449" t="s">
        <v>124</v>
      </c>
      <c r="I33" s="325">
        <v>2215.573</v>
      </c>
      <c r="J33" s="301"/>
      <c r="K33" s="301">
        <f>I33*106%</f>
        <v>2348.50738</v>
      </c>
      <c r="L33" s="301">
        <f>K33*107%</f>
        <v>2512.9028966</v>
      </c>
    </row>
    <row r="34" spans="2:12" ht="39" hidden="1">
      <c r="B34" s="201" t="s">
        <v>125</v>
      </c>
      <c r="C34" s="199" t="s">
        <v>356</v>
      </c>
      <c r="D34" s="199" t="s">
        <v>471</v>
      </c>
      <c r="E34" s="199" t="s">
        <v>124</v>
      </c>
      <c r="F34" s="451" t="s">
        <v>126</v>
      </c>
      <c r="G34" s="452"/>
      <c r="H34" s="449" t="s">
        <v>124</v>
      </c>
      <c r="I34" s="448">
        <f>I35</f>
        <v>1154.611</v>
      </c>
      <c r="J34" s="281"/>
      <c r="K34" s="281">
        <f>K35</f>
        <v>1223.88766</v>
      </c>
      <c r="L34" s="281">
        <f>L35</f>
        <v>1309.5597962000002</v>
      </c>
    </row>
    <row r="35" spans="2:12" ht="12.75" hidden="1">
      <c r="B35" s="252" t="s">
        <v>586</v>
      </c>
      <c r="C35" s="199"/>
      <c r="D35" s="199" t="s">
        <v>471</v>
      </c>
      <c r="E35" s="199" t="s">
        <v>124</v>
      </c>
      <c r="F35" s="452" t="s">
        <v>126</v>
      </c>
      <c r="G35" s="449">
        <v>120</v>
      </c>
      <c r="H35" s="449" t="s">
        <v>124</v>
      </c>
      <c r="I35" s="448">
        <v>1154.611</v>
      </c>
      <c r="J35" s="281"/>
      <c r="K35" s="301">
        <f>I35*106%</f>
        <v>1223.88766</v>
      </c>
      <c r="L35" s="301">
        <f>K35*107%</f>
        <v>1309.5597962000002</v>
      </c>
    </row>
    <row r="36" spans="2:12" ht="26.25" hidden="1">
      <c r="B36" s="223" t="s">
        <v>568</v>
      </c>
      <c r="C36" s="199"/>
      <c r="D36" s="199" t="s">
        <v>471</v>
      </c>
      <c r="E36" s="199" t="s">
        <v>124</v>
      </c>
      <c r="F36" s="451" t="s">
        <v>127</v>
      </c>
      <c r="G36" s="452"/>
      <c r="H36" s="449" t="s">
        <v>124</v>
      </c>
      <c r="I36" s="322">
        <f>I37</f>
        <v>171.8</v>
      </c>
      <c r="J36" s="269"/>
      <c r="K36" s="269">
        <f>K37</f>
        <v>171.8</v>
      </c>
      <c r="L36" s="269">
        <f>L37</f>
        <v>171.8</v>
      </c>
    </row>
    <row r="37" spans="2:12" ht="12.75" hidden="1">
      <c r="B37" s="252" t="s">
        <v>605</v>
      </c>
      <c r="C37" s="199"/>
      <c r="D37" s="199" t="s">
        <v>471</v>
      </c>
      <c r="E37" s="199" t="s">
        <v>124</v>
      </c>
      <c r="F37" s="452" t="s">
        <v>127</v>
      </c>
      <c r="G37" s="452" t="s">
        <v>602</v>
      </c>
      <c r="H37" s="449" t="s">
        <v>124</v>
      </c>
      <c r="I37" s="296">
        <v>171.8</v>
      </c>
      <c r="J37" s="270"/>
      <c r="K37" s="270">
        <v>171.8</v>
      </c>
      <c r="L37" s="270">
        <v>171.8</v>
      </c>
    </row>
    <row r="38" spans="2:12" ht="45.75" customHeight="1" hidden="1">
      <c r="B38" s="203" t="s">
        <v>569</v>
      </c>
      <c r="C38" s="199"/>
      <c r="D38" s="202" t="s">
        <v>471</v>
      </c>
      <c r="E38" s="202" t="s">
        <v>124</v>
      </c>
      <c r="F38" s="451" t="s">
        <v>128</v>
      </c>
      <c r="G38" s="452"/>
      <c r="H38" s="452" t="s">
        <v>124</v>
      </c>
      <c r="I38" s="322">
        <f>I40</f>
        <v>263</v>
      </c>
      <c r="J38" s="269"/>
      <c r="K38" s="269">
        <f>K40</f>
        <v>263</v>
      </c>
      <c r="L38" s="269">
        <f>L40</f>
        <v>263</v>
      </c>
    </row>
    <row r="39" spans="2:12" ht="46.5" customHeight="1" hidden="1">
      <c r="B39" s="249" t="s">
        <v>570</v>
      </c>
      <c r="C39" s="202"/>
      <c r="D39" s="202" t="s">
        <v>471</v>
      </c>
      <c r="E39" s="202" t="s">
        <v>124</v>
      </c>
      <c r="F39" s="452" t="s">
        <v>129</v>
      </c>
      <c r="G39" s="452"/>
      <c r="H39" s="452" t="s">
        <v>124</v>
      </c>
      <c r="I39" s="276"/>
      <c r="J39" s="271"/>
      <c r="K39" s="271"/>
      <c r="L39" s="271"/>
    </row>
    <row r="40" spans="2:12" ht="15" customHeight="1" hidden="1">
      <c r="B40" s="252" t="s">
        <v>86</v>
      </c>
      <c r="C40" s="202"/>
      <c r="D40" s="202" t="s">
        <v>471</v>
      </c>
      <c r="E40" s="202" t="s">
        <v>124</v>
      </c>
      <c r="F40" s="452" t="s">
        <v>128</v>
      </c>
      <c r="G40" s="452" t="s">
        <v>601</v>
      </c>
      <c r="H40" s="452" t="s">
        <v>124</v>
      </c>
      <c r="I40" s="276">
        <v>263</v>
      </c>
      <c r="J40" s="271"/>
      <c r="K40" s="271">
        <v>263</v>
      </c>
      <c r="L40" s="271">
        <v>263</v>
      </c>
    </row>
    <row r="41" spans="2:12" ht="67.5" customHeight="1" hidden="1">
      <c r="B41" s="204" t="s">
        <v>571</v>
      </c>
      <c r="C41" s="202"/>
      <c r="D41" s="202" t="s">
        <v>471</v>
      </c>
      <c r="E41" s="202" t="s">
        <v>124</v>
      </c>
      <c r="F41" s="451" t="s">
        <v>130</v>
      </c>
      <c r="G41" s="452"/>
      <c r="H41" s="452" t="s">
        <v>124</v>
      </c>
      <c r="I41" s="445">
        <f>I42</f>
        <v>130.1</v>
      </c>
      <c r="J41" s="268"/>
      <c r="K41" s="268">
        <f>K42</f>
        <v>130.1</v>
      </c>
      <c r="L41" s="268">
        <f>L42</f>
        <v>130.1</v>
      </c>
    </row>
    <row r="42" spans="2:12" ht="15" customHeight="1" hidden="1">
      <c r="B42" s="252" t="s">
        <v>86</v>
      </c>
      <c r="C42" s="202"/>
      <c r="D42" s="202" t="s">
        <v>471</v>
      </c>
      <c r="E42" s="202" t="s">
        <v>124</v>
      </c>
      <c r="F42" s="452" t="s">
        <v>130</v>
      </c>
      <c r="G42" s="452" t="s">
        <v>601</v>
      </c>
      <c r="H42" s="452" t="s">
        <v>124</v>
      </c>
      <c r="I42" s="276">
        <v>130.1</v>
      </c>
      <c r="J42" s="271"/>
      <c r="K42" s="271">
        <v>130.1</v>
      </c>
      <c r="L42" s="271">
        <v>130.1</v>
      </c>
    </row>
    <row r="43" spans="2:12" ht="60" customHeight="1" hidden="1">
      <c r="B43" s="205" t="s">
        <v>131</v>
      </c>
      <c r="C43" s="199"/>
      <c r="D43" s="199" t="s">
        <v>471</v>
      </c>
      <c r="E43" s="199" t="s">
        <v>124</v>
      </c>
      <c r="F43" s="452" t="s">
        <v>132</v>
      </c>
      <c r="G43" s="452"/>
      <c r="H43" s="449" t="s">
        <v>124</v>
      </c>
      <c r="I43" s="276"/>
      <c r="J43" s="271"/>
      <c r="K43" s="271"/>
      <c r="L43" s="271"/>
    </row>
    <row r="44" spans="2:12" ht="52.5" hidden="1">
      <c r="B44" s="206" t="s">
        <v>133</v>
      </c>
      <c r="C44" s="199"/>
      <c r="D44" s="199" t="s">
        <v>471</v>
      </c>
      <c r="E44" s="199" t="s">
        <v>124</v>
      </c>
      <c r="F44" s="451" t="s">
        <v>134</v>
      </c>
      <c r="G44" s="452"/>
      <c r="H44" s="449" t="s">
        <v>124</v>
      </c>
      <c r="I44" s="445">
        <f>I45+I46</f>
        <v>546.7</v>
      </c>
      <c r="J44" s="268"/>
      <c r="K44" s="268">
        <f>K45+K46</f>
        <v>546.7</v>
      </c>
      <c r="L44" s="268">
        <f>L45+L46</f>
        <v>546.7</v>
      </c>
    </row>
    <row r="45" spans="2:12" ht="12.75" hidden="1">
      <c r="B45" s="255" t="s">
        <v>586</v>
      </c>
      <c r="C45" s="199"/>
      <c r="D45" s="199" t="s">
        <v>471</v>
      </c>
      <c r="E45" s="199" t="s">
        <v>124</v>
      </c>
      <c r="F45" s="452" t="s">
        <v>134</v>
      </c>
      <c r="G45" s="452" t="s">
        <v>585</v>
      </c>
      <c r="H45" s="449" t="s">
        <v>124</v>
      </c>
      <c r="I45" s="276">
        <f>546.7-45.2</f>
        <v>501.50000000000006</v>
      </c>
      <c r="J45" s="271"/>
      <c r="K45" s="271">
        <f>546.7-45.2</f>
        <v>501.50000000000006</v>
      </c>
      <c r="L45" s="271">
        <f>546.7-45.2</f>
        <v>501.50000000000006</v>
      </c>
    </row>
    <row r="46" spans="2:12" ht="12.75" hidden="1">
      <c r="B46" s="252" t="s">
        <v>587</v>
      </c>
      <c r="C46" s="199"/>
      <c r="D46" s="199"/>
      <c r="E46" s="199"/>
      <c r="F46" s="452"/>
      <c r="G46" s="452" t="s">
        <v>210</v>
      </c>
      <c r="H46" s="449"/>
      <c r="I46" s="276">
        <v>45.2</v>
      </c>
      <c r="J46" s="276"/>
      <c r="K46" s="276">
        <v>45.2</v>
      </c>
      <c r="L46" s="276">
        <v>45.2</v>
      </c>
    </row>
    <row r="47" spans="2:12" ht="42" customHeight="1" hidden="1">
      <c r="B47" s="198" t="s">
        <v>73</v>
      </c>
      <c r="C47" s="202"/>
      <c r="D47" s="200" t="s">
        <v>471</v>
      </c>
      <c r="E47" s="207" t="s">
        <v>264</v>
      </c>
      <c r="F47" s="440" t="s">
        <v>460</v>
      </c>
      <c r="G47" s="440" t="s">
        <v>460</v>
      </c>
      <c r="H47" s="451" t="s">
        <v>264</v>
      </c>
      <c r="I47" s="322">
        <f>I48</f>
        <v>99.305</v>
      </c>
      <c r="J47" s="269"/>
      <c r="K47" s="269">
        <f aca="true" t="shared" si="0" ref="K47:L49">K48</f>
        <v>99.305</v>
      </c>
      <c r="L47" s="269">
        <f t="shared" si="0"/>
        <v>99.305</v>
      </c>
    </row>
    <row r="48" spans="2:12" ht="39" hidden="1">
      <c r="B48" s="198" t="s">
        <v>119</v>
      </c>
      <c r="C48" s="202"/>
      <c r="D48" s="200" t="s">
        <v>471</v>
      </c>
      <c r="E48" s="200" t="s">
        <v>264</v>
      </c>
      <c r="F48" s="451" t="s">
        <v>135</v>
      </c>
      <c r="G48" s="453"/>
      <c r="H48" s="440" t="s">
        <v>264</v>
      </c>
      <c r="I48" s="322">
        <f>I49</f>
        <v>99.305</v>
      </c>
      <c r="J48" s="269"/>
      <c r="K48" s="269">
        <f t="shared" si="0"/>
        <v>99.305</v>
      </c>
      <c r="L48" s="269">
        <f t="shared" si="0"/>
        <v>99.305</v>
      </c>
    </row>
    <row r="49" spans="2:12" ht="45.75" customHeight="1" hidden="1">
      <c r="B49" s="203" t="s">
        <v>572</v>
      </c>
      <c r="C49" s="202"/>
      <c r="D49" s="199" t="s">
        <v>471</v>
      </c>
      <c r="E49" s="199" t="s">
        <v>264</v>
      </c>
      <c r="F49" s="452" t="s">
        <v>136</v>
      </c>
      <c r="G49" s="452"/>
      <c r="H49" s="449" t="s">
        <v>264</v>
      </c>
      <c r="I49" s="276">
        <f>I50</f>
        <v>99.305</v>
      </c>
      <c r="J49" s="271"/>
      <c r="K49" s="271">
        <f t="shared" si="0"/>
        <v>99.305</v>
      </c>
      <c r="L49" s="271">
        <f t="shared" si="0"/>
        <v>99.305</v>
      </c>
    </row>
    <row r="50" spans="2:12" ht="13.5" customHeight="1" hidden="1">
      <c r="B50" s="252" t="s">
        <v>86</v>
      </c>
      <c r="C50" s="202"/>
      <c r="D50" s="199" t="s">
        <v>471</v>
      </c>
      <c r="E50" s="199" t="s">
        <v>264</v>
      </c>
      <c r="F50" s="452" t="s">
        <v>136</v>
      </c>
      <c r="G50" s="452" t="s">
        <v>601</v>
      </c>
      <c r="H50" s="449" t="s">
        <v>264</v>
      </c>
      <c r="I50" s="276">
        <v>99.305</v>
      </c>
      <c r="J50" s="271"/>
      <c r="K50" s="271">
        <v>99.305</v>
      </c>
      <c r="L50" s="271">
        <v>99.305</v>
      </c>
    </row>
    <row r="51" spans="2:12" ht="13.5" hidden="1">
      <c r="B51" s="209" t="s">
        <v>74</v>
      </c>
      <c r="C51" s="210"/>
      <c r="D51" s="211" t="s">
        <v>471</v>
      </c>
      <c r="E51" s="212" t="s">
        <v>137</v>
      </c>
      <c r="F51" s="452"/>
      <c r="G51" s="452"/>
      <c r="H51" s="370" t="s">
        <v>137</v>
      </c>
      <c r="I51" s="276"/>
      <c r="J51" s="271"/>
      <c r="K51" s="271"/>
      <c r="L51" s="271"/>
    </row>
    <row r="52" spans="2:12" ht="39" hidden="1">
      <c r="B52" s="198" t="s">
        <v>624</v>
      </c>
      <c r="C52" s="202"/>
      <c r="D52" s="200" t="s">
        <v>471</v>
      </c>
      <c r="E52" s="207" t="s">
        <v>137</v>
      </c>
      <c r="F52" s="451" t="s">
        <v>139</v>
      </c>
      <c r="G52" s="452"/>
      <c r="H52" s="451" t="s">
        <v>137</v>
      </c>
      <c r="I52" s="276"/>
      <c r="J52" s="271"/>
      <c r="K52" s="271"/>
      <c r="L52" s="271"/>
    </row>
    <row r="53" spans="2:12" ht="26.25" hidden="1">
      <c r="B53" s="213" t="s">
        <v>75</v>
      </c>
      <c r="C53" s="210"/>
      <c r="D53" s="199" t="s">
        <v>471</v>
      </c>
      <c r="E53" s="202" t="s">
        <v>137</v>
      </c>
      <c r="F53" s="452" t="s">
        <v>140</v>
      </c>
      <c r="G53" s="452"/>
      <c r="H53" s="452" t="s">
        <v>137</v>
      </c>
      <c r="I53" s="276"/>
      <c r="J53" s="271"/>
      <c r="K53" s="271"/>
      <c r="L53" s="271"/>
    </row>
    <row r="54" spans="2:12" ht="12.75" hidden="1">
      <c r="B54" s="198" t="s">
        <v>80</v>
      </c>
      <c r="C54" s="202"/>
      <c r="D54" s="200" t="s">
        <v>471</v>
      </c>
      <c r="E54" s="207" t="s">
        <v>141</v>
      </c>
      <c r="F54" s="440" t="s">
        <v>460</v>
      </c>
      <c r="G54" s="440" t="s">
        <v>460</v>
      </c>
      <c r="H54" s="451" t="s">
        <v>141</v>
      </c>
      <c r="I54" s="324">
        <f>I55</f>
        <v>2000</v>
      </c>
      <c r="J54" s="313"/>
      <c r="K54" s="313">
        <f aca="true" t="shared" si="1" ref="K54:L56">K55</f>
        <v>2000</v>
      </c>
      <c r="L54" s="313">
        <f t="shared" si="1"/>
        <v>2000</v>
      </c>
    </row>
    <row r="55" spans="2:16" s="180" customFormat="1" ht="39" hidden="1">
      <c r="B55" s="198" t="s">
        <v>624</v>
      </c>
      <c r="C55" s="202"/>
      <c r="D55" s="200" t="s">
        <v>471</v>
      </c>
      <c r="E55" s="207" t="s">
        <v>141</v>
      </c>
      <c r="F55" s="440">
        <v>9900000</v>
      </c>
      <c r="G55" s="440"/>
      <c r="H55" s="451" t="s">
        <v>141</v>
      </c>
      <c r="I55" s="325">
        <f>I56</f>
        <v>2000</v>
      </c>
      <c r="J55" s="301"/>
      <c r="K55" s="301">
        <f t="shared" si="1"/>
        <v>2000</v>
      </c>
      <c r="L55" s="301">
        <f t="shared" si="1"/>
        <v>2000</v>
      </c>
      <c r="P55" s="278"/>
    </row>
    <row r="56" spans="2:12" ht="26.25" hidden="1">
      <c r="B56" s="201" t="s">
        <v>142</v>
      </c>
      <c r="C56" s="202"/>
      <c r="D56" s="199" t="s">
        <v>471</v>
      </c>
      <c r="E56" s="202" t="s">
        <v>141</v>
      </c>
      <c r="F56" s="452" t="s">
        <v>143</v>
      </c>
      <c r="G56" s="449" t="s">
        <v>460</v>
      </c>
      <c r="H56" s="452" t="s">
        <v>141</v>
      </c>
      <c r="I56" s="325">
        <f>I57</f>
        <v>2000</v>
      </c>
      <c r="J56" s="301"/>
      <c r="K56" s="301">
        <f t="shared" si="1"/>
        <v>2000</v>
      </c>
      <c r="L56" s="301">
        <f t="shared" si="1"/>
        <v>2000</v>
      </c>
    </row>
    <row r="57" spans="2:12" ht="12.75" hidden="1">
      <c r="B57" s="252" t="s">
        <v>610</v>
      </c>
      <c r="C57" s="202"/>
      <c r="D57" s="199" t="s">
        <v>471</v>
      </c>
      <c r="E57" s="202" t="s">
        <v>141</v>
      </c>
      <c r="F57" s="452" t="s">
        <v>143</v>
      </c>
      <c r="G57" s="449">
        <v>870</v>
      </c>
      <c r="H57" s="452" t="s">
        <v>141</v>
      </c>
      <c r="I57" s="325">
        <v>2000</v>
      </c>
      <c r="J57" s="301"/>
      <c r="K57" s="301">
        <v>2000</v>
      </c>
      <c r="L57" s="301">
        <v>2000</v>
      </c>
    </row>
    <row r="58" spans="2:12" ht="12.75" hidden="1">
      <c r="B58" s="198" t="s">
        <v>83</v>
      </c>
      <c r="C58" s="199"/>
      <c r="D58" s="200" t="s">
        <v>471</v>
      </c>
      <c r="E58" s="207" t="s">
        <v>298</v>
      </c>
      <c r="F58" s="451"/>
      <c r="G58" s="440"/>
      <c r="H58" s="451" t="s">
        <v>298</v>
      </c>
      <c r="I58" s="445">
        <f>I59</f>
        <v>108</v>
      </c>
      <c r="J58" s="268"/>
      <c r="K58" s="268">
        <f>K59</f>
        <v>108</v>
      </c>
      <c r="L58" s="268">
        <f>L59</f>
        <v>108</v>
      </c>
    </row>
    <row r="59" spans="2:12" ht="26.25" hidden="1">
      <c r="B59" s="198" t="s">
        <v>84</v>
      </c>
      <c r="C59" s="207"/>
      <c r="D59" s="207" t="s">
        <v>471</v>
      </c>
      <c r="E59" s="207" t="s">
        <v>298</v>
      </c>
      <c r="F59" s="451" t="s">
        <v>152</v>
      </c>
      <c r="G59" s="451"/>
      <c r="H59" s="451" t="s">
        <v>298</v>
      </c>
      <c r="I59" s="322">
        <f>I60</f>
        <v>108</v>
      </c>
      <c r="J59" s="269"/>
      <c r="K59" s="269">
        <f>K60</f>
        <v>108</v>
      </c>
      <c r="L59" s="269">
        <f>L60</f>
        <v>108</v>
      </c>
    </row>
    <row r="60" spans="2:12" ht="12.75" hidden="1">
      <c r="B60" s="214" t="s">
        <v>153</v>
      </c>
      <c r="C60" s="207"/>
      <c r="D60" s="202" t="s">
        <v>471</v>
      </c>
      <c r="E60" s="202" t="s">
        <v>298</v>
      </c>
      <c r="F60" s="452" t="s">
        <v>154</v>
      </c>
      <c r="G60" s="451"/>
      <c r="H60" s="452" t="s">
        <v>298</v>
      </c>
      <c r="I60" s="296">
        <f>I61+I62</f>
        <v>108</v>
      </c>
      <c r="J60" s="270"/>
      <c r="K60" s="270">
        <f>K61+K62</f>
        <v>108</v>
      </c>
      <c r="L60" s="270">
        <f>L61+L62</f>
        <v>108</v>
      </c>
    </row>
    <row r="61" spans="2:12" ht="12.75" hidden="1">
      <c r="B61" s="252" t="s">
        <v>587</v>
      </c>
      <c r="C61" s="207"/>
      <c r="D61" s="202" t="s">
        <v>471</v>
      </c>
      <c r="E61" s="202" t="s">
        <v>298</v>
      </c>
      <c r="F61" s="452" t="s">
        <v>154</v>
      </c>
      <c r="G61" s="452" t="s">
        <v>210</v>
      </c>
      <c r="H61" s="452" t="s">
        <v>298</v>
      </c>
      <c r="I61" s="296">
        <v>105</v>
      </c>
      <c r="J61" s="296"/>
      <c r="K61" s="296">
        <v>105</v>
      </c>
      <c r="L61" s="296">
        <v>105</v>
      </c>
    </row>
    <row r="62" spans="2:12" ht="12.75" hidden="1">
      <c r="B62" s="252" t="s">
        <v>609</v>
      </c>
      <c r="C62" s="207"/>
      <c r="D62" s="202" t="s">
        <v>471</v>
      </c>
      <c r="E62" s="202" t="s">
        <v>298</v>
      </c>
      <c r="F62" s="452" t="s">
        <v>154</v>
      </c>
      <c r="G62" s="452" t="s">
        <v>607</v>
      </c>
      <c r="H62" s="452" t="s">
        <v>298</v>
      </c>
      <c r="I62" s="296">
        <v>3</v>
      </c>
      <c r="J62" s="296"/>
      <c r="K62" s="296">
        <v>3</v>
      </c>
      <c r="L62" s="296">
        <v>3</v>
      </c>
    </row>
    <row r="63" spans="2:12" ht="13.5" hidden="1">
      <c r="B63" s="216" t="s">
        <v>155</v>
      </c>
      <c r="C63" s="217"/>
      <c r="D63" s="217" t="s">
        <v>156</v>
      </c>
      <c r="E63" s="217"/>
      <c r="F63" s="370"/>
      <c r="G63" s="370"/>
      <c r="H63" s="370"/>
      <c r="I63" s="367">
        <f>I64</f>
        <v>605.883</v>
      </c>
      <c r="J63" s="272"/>
      <c r="K63" s="272">
        <f>K64</f>
        <v>605.883</v>
      </c>
      <c r="L63" s="272">
        <f>L64</f>
        <v>605.883</v>
      </c>
    </row>
    <row r="64" spans="2:12" ht="12.75" hidden="1">
      <c r="B64" s="198" t="s">
        <v>157</v>
      </c>
      <c r="C64" s="207"/>
      <c r="D64" s="207" t="s">
        <v>156</v>
      </c>
      <c r="E64" s="207" t="s">
        <v>158</v>
      </c>
      <c r="F64" s="451"/>
      <c r="G64" s="451"/>
      <c r="H64" s="451" t="s">
        <v>158</v>
      </c>
      <c r="I64" s="296">
        <f>I65</f>
        <v>605.883</v>
      </c>
      <c r="J64" s="270"/>
      <c r="K64" s="270">
        <f>K65</f>
        <v>605.883</v>
      </c>
      <c r="L64" s="270">
        <f>L65</f>
        <v>605.883</v>
      </c>
    </row>
    <row r="65" spans="2:12" ht="26.25" hidden="1">
      <c r="B65" s="203" t="s">
        <v>159</v>
      </c>
      <c r="C65" s="202"/>
      <c r="D65" s="202" t="s">
        <v>156</v>
      </c>
      <c r="E65" s="202" t="s">
        <v>158</v>
      </c>
      <c r="F65" s="454" t="s">
        <v>160</v>
      </c>
      <c r="G65" s="452"/>
      <c r="H65" s="452" t="s">
        <v>158</v>
      </c>
      <c r="I65" s="296">
        <f>I66+I67</f>
        <v>605.883</v>
      </c>
      <c r="J65" s="270"/>
      <c r="K65" s="270">
        <f>K66+K67</f>
        <v>605.883</v>
      </c>
      <c r="L65" s="270">
        <f>L66+L67</f>
        <v>605.883</v>
      </c>
    </row>
    <row r="66" spans="2:12" ht="12.75" hidden="1">
      <c r="B66" s="255" t="s">
        <v>586</v>
      </c>
      <c r="C66" s="202"/>
      <c r="D66" s="202" t="s">
        <v>156</v>
      </c>
      <c r="E66" s="202" t="s">
        <v>158</v>
      </c>
      <c r="F66" s="454" t="s">
        <v>160</v>
      </c>
      <c r="G66" s="452" t="s">
        <v>585</v>
      </c>
      <c r="H66" s="452" t="s">
        <v>158</v>
      </c>
      <c r="I66" s="296">
        <v>555.32</v>
      </c>
      <c r="J66" s="270"/>
      <c r="K66" s="270">
        <v>555.32</v>
      </c>
      <c r="L66" s="270">
        <v>555.32</v>
      </c>
    </row>
    <row r="67" spans="2:12" ht="12.75" hidden="1">
      <c r="B67" s="252" t="s">
        <v>587</v>
      </c>
      <c r="C67" s="202"/>
      <c r="D67" s="202" t="s">
        <v>156</v>
      </c>
      <c r="E67" s="202" t="s">
        <v>158</v>
      </c>
      <c r="F67" s="454" t="s">
        <v>160</v>
      </c>
      <c r="G67" s="452" t="s">
        <v>210</v>
      </c>
      <c r="H67" s="452" t="s">
        <v>158</v>
      </c>
      <c r="I67" s="296">
        <v>50.563</v>
      </c>
      <c r="J67" s="270"/>
      <c r="K67" s="270">
        <v>50.563</v>
      </c>
      <c r="L67" s="270">
        <v>50.563</v>
      </c>
    </row>
    <row r="68" spans="2:12" ht="32.25" customHeight="1" hidden="1">
      <c r="B68" s="182" t="s">
        <v>474</v>
      </c>
      <c r="C68" s="220"/>
      <c r="D68" s="220" t="s">
        <v>251</v>
      </c>
      <c r="E68" s="220"/>
      <c r="F68" s="344"/>
      <c r="G68" s="344"/>
      <c r="H68" s="344"/>
      <c r="I68" s="362">
        <f>I69</f>
        <v>1397</v>
      </c>
      <c r="J68" s="315"/>
      <c r="K68" s="315">
        <f>K69</f>
        <v>1182</v>
      </c>
      <c r="L68" s="315">
        <f>L69</f>
        <v>1022</v>
      </c>
    </row>
    <row r="69" spans="2:12" ht="26.25" hidden="1">
      <c r="B69" s="198" t="s">
        <v>161</v>
      </c>
      <c r="C69" s="202"/>
      <c r="D69" s="207" t="s">
        <v>251</v>
      </c>
      <c r="E69" s="207" t="s">
        <v>252</v>
      </c>
      <c r="F69" s="452"/>
      <c r="G69" s="452"/>
      <c r="H69" s="451" t="s">
        <v>252</v>
      </c>
      <c r="I69" s="325">
        <f>I70</f>
        <v>1397</v>
      </c>
      <c r="J69" s="301"/>
      <c r="K69" s="301">
        <f>K70</f>
        <v>1182</v>
      </c>
      <c r="L69" s="301">
        <f>L70</f>
        <v>1022</v>
      </c>
    </row>
    <row r="70" spans="2:12" ht="39" customHeight="1" hidden="1">
      <c r="B70" s="198" t="s">
        <v>565</v>
      </c>
      <c r="C70" s="207"/>
      <c r="D70" s="207" t="s">
        <v>251</v>
      </c>
      <c r="E70" s="207" t="s">
        <v>252</v>
      </c>
      <c r="F70" s="451" t="s">
        <v>162</v>
      </c>
      <c r="G70" s="455"/>
      <c r="H70" s="451" t="s">
        <v>252</v>
      </c>
      <c r="I70" s="456">
        <f>I71+I76</f>
        <v>1397</v>
      </c>
      <c r="J70" s="285"/>
      <c r="K70" s="285">
        <f>K71+K76</f>
        <v>1182</v>
      </c>
      <c r="L70" s="285">
        <f>L71+L76</f>
        <v>1022</v>
      </c>
    </row>
    <row r="71" spans="2:12" ht="66" hidden="1">
      <c r="B71" s="221" t="s">
        <v>214</v>
      </c>
      <c r="C71" s="202"/>
      <c r="D71" s="202" t="s">
        <v>251</v>
      </c>
      <c r="E71" s="202" t="s">
        <v>252</v>
      </c>
      <c r="F71" s="451" t="s">
        <v>82</v>
      </c>
      <c r="G71" s="449"/>
      <c r="H71" s="452" t="s">
        <v>252</v>
      </c>
      <c r="I71" s="296">
        <f>I72+I74</f>
        <v>711</v>
      </c>
      <c r="J71" s="270"/>
      <c r="K71" s="270">
        <f>K72+K74</f>
        <v>496</v>
      </c>
      <c r="L71" s="270">
        <f>L72+L74</f>
        <v>336</v>
      </c>
    </row>
    <row r="72" spans="2:12" ht="66" hidden="1">
      <c r="B72" s="201" t="s">
        <v>215</v>
      </c>
      <c r="C72" s="202"/>
      <c r="D72" s="202" t="s">
        <v>251</v>
      </c>
      <c r="E72" s="202" t="s">
        <v>252</v>
      </c>
      <c r="F72" s="451" t="s">
        <v>163</v>
      </c>
      <c r="G72" s="449"/>
      <c r="H72" s="452" t="s">
        <v>252</v>
      </c>
      <c r="I72" s="296">
        <f>I73</f>
        <v>426</v>
      </c>
      <c r="J72" s="270"/>
      <c r="K72" s="270">
        <f>K73</f>
        <v>296</v>
      </c>
      <c r="L72" s="270">
        <f>L73</f>
        <v>136</v>
      </c>
    </row>
    <row r="73" spans="2:12" ht="12.75" hidden="1">
      <c r="B73" s="252" t="s">
        <v>587</v>
      </c>
      <c r="C73" s="202"/>
      <c r="D73" s="202" t="s">
        <v>251</v>
      </c>
      <c r="E73" s="202" t="s">
        <v>252</v>
      </c>
      <c r="F73" s="452" t="s">
        <v>163</v>
      </c>
      <c r="G73" s="449">
        <v>240</v>
      </c>
      <c r="H73" s="452" t="s">
        <v>252</v>
      </c>
      <c r="I73" s="296">
        <v>426</v>
      </c>
      <c r="J73" s="270"/>
      <c r="K73" s="270">
        <v>296</v>
      </c>
      <c r="L73" s="270">
        <v>136</v>
      </c>
    </row>
    <row r="74" spans="2:12" ht="66" hidden="1">
      <c r="B74" s="201" t="s">
        <v>216</v>
      </c>
      <c r="C74" s="202"/>
      <c r="D74" s="202" t="s">
        <v>251</v>
      </c>
      <c r="E74" s="202" t="s">
        <v>252</v>
      </c>
      <c r="F74" s="451" t="s">
        <v>164</v>
      </c>
      <c r="G74" s="449"/>
      <c r="H74" s="452" t="s">
        <v>252</v>
      </c>
      <c r="I74" s="296">
        <f>I75</f>
        <v>285</v>
      </c>
      <c r="J74" s="270"/>
      <c r="K74" s="270">
        <f>K75</f>
        <v>200</v>
      </c>
      <c r="L74" s="270">
        <f>L75</f>
        <v>200</v>
      </c>
    </row>
    <row r="75" spans="2:12" ht="12.75" hidden="1">
      <c r="B75" s="252" t="s">
        <v>587</v>
      </c>
      <c r="C75" s="202"/>
      <c r="D75" s="202" t="s">
        <v>251</v>
      </c>
      <c r="E75" s="202" t="s">
        <v>252</v>
      </c>
      <c r="F75" s="452" t="s">
        <v>163</v>
      </c>
      <c r="G75" s="449">
        <v>240</v>
      </c>
      <c r="H75" s="452" t="s">
        <v>252</v>
      </c>
      <c r="I75" s="296">
        <v>285</v>
      </c>
      <c r="J75" s="270"/>
      <c r="K75" s="270">
        <v>200</v>
      </c>
      <c r="L75" s="270">
        <v>200</v>
      </c>
    </row>
    <row r="76" spans="2:12" ht="66" hidden="1">
      <c r="B76" s="221" t="s">
        <v>217</v>
      </c>
      <c r="C76" s="207"/>
      <c r="D76" s="202" t="s">
        <v>251</v>
      </c>
      <c r="E76" s="202" t="s">
        <v>252</v>
      </c>
      <c r="F76" s="451" t="s">
        <v>165</v>
      </c>
      <c r="G76" s="451"/>
      <c r="H76" s="452" t="s">
        <v>252</v>
      </c>
      <c r="I76" s="322">
        <f>I77</f>
        <v>686</v>
      </c>
      <c r="J76" s="269"/>
      <c r="K76" s="269">
        <f>K77</f>
        <v>686</v>
      </c>
      <c r="L76" s="269">
        <f>L77</f>
        <v>686</v>
      </c>
    </row>
    <row r="77" spans="2:12" ht="66" hidden="1">
      <c r="B77" s="201" t="s">
        <v>218</v>
      </c>
      <c r="C77" s="207"/>
      <c r="D77" s="202" t="s">
        <v>251</v>
      </c>
      <c r="E77" s="202" t="s">
        <v>252</v>
      </c>
      <c r="F77" s="452" t="s">
        <v>166</v>
      </c>
      <c r="G77" s="451"/>
      <c r="H77" s="452" t="s">
        <v>252</v>
      </c>
      <c r="I77" s="296">
        <f>I79</f>
        <v>686</v>
      </c>
      <c r="J77" s="270"/>
      <c r="K77" s="270">
        <f>K79</f>
        <v>686</v>
      </c>
      <c r="L77" s="270">
        <f>L79</f>
        <v>686</v>
      </c>
    </row>
    <row r="78" spans="2:12" ht="40.5" customHeight="1" hidden="1">
      <c r="B78" s="249" t="s">
        <v>573</v>
      </c>
      <c r="C78" s="250"/>
      <c r="D78" s="238" t="s">
        <v>251</v>
      </c>
      <c r="E78" s="238" t="s">
        <v>252</v>
      </c>
      <c r="F78" s="457" t="s">
        <v>574</v>
      </c>
      <c r="G78" s="458"/>
      <c r="H78" s="457" t="s">
        <v>252</v>
      </c>
      <c r="I78" s="459"/>
      <c r="J78" s="273"/>
      <c r="K78" s="273"/>
      <c r="L78" s="273"/>
    </row>
    <row r="79" spans="2:12" ht="17.25" customHeight="1" hidden="1">
      <c r="B79" s="252" t="s">
        <v>587</v>
      </c>
      <c r="C79" s="250"/>
      <c r="D79" s="202" t="s">
        <v>251</v>
      </c>
      <c r="E79" s="202" t="s">
        <v>252</v>
      </c>
      <c r="F79" s="452" t="s">
        <v>166</v>
      </c>
      <c r="G79" s="196" t="s">
        <v>210</v>
      </c>
      <c r="H79" s="452" t="s">
        <v>252</v>
      </c>
      <c r="I79" s="296">
        <v>686</v>
      </c>
      <c r="J79" s="273"/>
      <c r="K79" s="270">
        <v>686</v>
      </c>
      <c r="L79" s="270">
        <v>686</v>
      </c>
    </row>
    <row r="80" spans="2:12" ht="44.25" customHeight="1" hidden="1">
      <c r="B80" s="198" t="s">
        <v>582</v>
      </c>
      <c r="C80" s="202"/>
      <c r="D80" s="207" t="s">
        <v>251</v>
      </c>
      <c r="E80" s="207" t="s">
        <v>252</v>
      </c>
      <c r="F80" s="451" t="s">
        <v>167</v>
      </c>
      <c r="G80" s="455"/>
      <c r="H80" s="451" t="s">
        <v>252</v>
      </c>
      <c r="I80" s="455"/>
      <c r="J80" s="284"/>
      <c r="K80" s="168"/>
      <c r="L80" s="300"/>
    </row>
    <row r="81" spans="2:12" ht="39" hidden="1">
      <c r="B81" s="201" t="s">
        <v>168</v>
      </c>
      <c r="C81" s="202"/>
      <c r="D81" s="202" t="s">
        <v>251</v>
      </c>
      <c r="E81" s="202" t="s">
        <v>252</v>
      </c>
      <c r="F81" s="452" t="s">
        <v>169</v>
      </c>
      <c r="G81" s="449"/>
      <c r="H81" s="452" t="s">
        <v>252</v>
      </c>
      <c r="I81" s="296"/>
      <c r="J81" s="270"/>
      <c r="K81" s="270"/>
      <c r="L81" s="270"/>
    </row>
    <row r="82" spans="2:16" s="180" customFormat="1" ht="13.5" hidden="1">
      <c r="B82" s="182" t="s">
        <v>465</v>
      </c>
      <c r="C82" s="220"/>
      <c r="D82" s="220" t="s">
        <v>466</v>
      </c>
      <c r="E82" s="220" t="s">
        <v>356</v>
      </c>
      <c r="F82" s="344" t="s">
        <v>356</v>
      </c>
      <c r="G82" s="344" t="s">
        <v>356</v>
      </c>
      <c r="H82" s="344" t="s">
        <v>356</v>
      </c>
      <c r="I82" s="460">
        <f>I83+I92</f>
        <v>18097.09</v>
      </c>
      <c r="J82" s="274"/>
      <c r="K82" s="314">
        <f>K83+K92</f>
        <v>11814.485</v>
      </c>
      <c r="L82" s="314">
        <f>L83+L92</f>
        <v>14413.347</v>
      </c>
      <c r="P82" s="278"/>
    </row>
    <row r="83" spans="2:16" s="180" customFormat="1" ht="12.75" hidden="1">
      <c r="B83" s="222" t="s">
        <v>170</v>
      </c>
      <c r="C83" s="189"/>
      <c r="D83" s="189" t="s">
        <v>466</v>
      </c>
      <c r="E83" s="189" t="s">
        <v>171</v>
      </c>
      <c r="F83" s="187"/>
      <c r="G83" s="187"/>
      <c r="H83" s="187" t="s">
        <v>171</v>
      </c>
      <c r="I83" s="324">
        <f>I84</f>
        <v>17447.29</v>
      </c>
      <c r="J83" s="270"/>
      <c r="K83" s="313">
        <f>K84</f>
        <v>11444.685000000001</v>
      </c>
      <c r="L83" s="313">
        <f>L84</f>
        <v>14038.547</v>
      </c>
      <c r="P83" s="278"/>
    </row>
    <row r="84" spans="2:16" s="180" customFormat="1" ht="38.25" customHeight="1" hidden="1">
      <c r="B84" s="198" t="s">
        <v>566</v>
      </c>
      <c r="C84" s="189"/>
      <c r="D84" s="189" t="s">
        <v>466</v>
      </c>
      <c r="E84" s="189" t="s">
        <v>171</v>
      </c>
      <c r="F84" s="187" t="s">
        <v>209</v>
      </c>
      <c r="G84" s="455"/>
      <c r="H84" s="187" t="s">
        <v>171</v>
      </c>
      <c r="I84" s="456">
        <f>I85+I89</f>
        <v>17447.29</v>
      </c>
      <c r="J84" s="312"/>
      <c r="K84" s="285">
        <f>K85+K89</f>
        <v>11444.685000000001</v>
      </c>
      <c r="L84" s="285">
        <f>L85+L89</f>
        <v>14038.547</v>
      </c>
      <c r="P84" s="278"/>
    </row>
    <row r="85" spans="2:16" s="180" customFormat="1" ht="66" hidden="1">
      <c r="B85" s="221" t="s">
        <v>219</v>
      </c>
      <c r="C85" s="192"/>
      <c r="D85" s="192" t="s">
        <v>466</v>
      </c>
      <c r="E85" s="192" t="s">
        <v>171</v>
      </c>
      <c r="F85" s="187" t="s">
        <v>172</v>
      </c>
      <c r="G85" s="187"/>
      <c r="H85" s="196" t="s">
        <v>171</v>
      </c>
      <c r="I85" s="324">
        <f>I86</f>
        <v>16806.29</v>
      </c>
      <c r="J85" s="269"/>
      <c r="K85" s="269">
        <f>K86</f>
        <v>10777.685000000001</v>
      </c>
      <c r="L85" s="313">
        <f>L86</f>
        <v>13305.547</v>
      </c>
      <c r="P85" s="278"/>
    </row>
    <row r="86" spans="2:16" s="180" customFormat="1" ht="66" hidden="1">
      <c r="B86" s="223" t="s">
        <v>173</v>
      </c>
      <c r="C86" s="192"/>
      <c r="D86" s="192" t="s">
        <v>466</v>
      </c>
      <c r="E86" s="192" t="s">
        <v>171</v>
      </c>
      <c r="F86" s="196" t="s">
        <v>174</v>
      </c>
      <c r="G86" s="196"/>
      <c r="H86" s="196" t="s">
        <v>171</v>
      </c>
      <c r="I86" s="325">
        <f>I87</f>
        <v>16806.29</v>
      </c>
      <c r="J86" s="270"/>
      <c r="K86" s="301">
        <f>K87</f>
        <v>10777.685000000001</v>
      </c>
      <c r="L86" s="301">
        <f>L87</f>
        <v>13305.547</v>
      </c>
      <c r="P86" s="278"/>
    </row>
    <row r="87" spans="2:16" s="180" customFormat="1" ht="12.75" hidden="1">
      <c r="B87" s="252" t="s">
        <v>587</v>
      </c>
      <c r="C87" s="192"/>
      <c r="D87" s="192" t="s">
        <v>466</v>
      </c>
      <c r="E87" s="192" t="s">
        <v>171</v>
      </c>
      <c r="F87" s="196" t="s">
        <v>174</v>
      </c>
      <c r="G87" s="196" t="s">
        <v>210</v>
      </c>
      <c r="H87" s="196" t="s">
        <v>171</v>
      </c>
      <c r="I87" s="325">
        <f>7156.753+13430-3780.463</f>
        <v>16806.29</v>
      </c>
      <c r="J87" s="270"/>
      <c r="K87" s="326">
        <f>22480.2-11702.515</f>
        <v>10777.685000000001</v>
      </c>
      <c r="L87" s="326">
        <v>13305.547</v>
      </c>
      <c r="P87" s="278"/>
    </row>
    <row r="88" spans="2:16" s="180" customFormat="1" ht="52.5" hidden="1">
      <c r="B88" s="223" t="s">
        <v>175</v>
      </c>
      <c r="C88" s="189"/>
      <c r="D88" s="192" t="s">
        <v>466</v>
      </c>
      <c r="E88" s="192" t="s">
        <v>171</v>
      </c>
      <c r="F88" s="196" t="s">
        <v>176</v>
      </c>
      <c r="G88" s="187"/>
      <c r="H88" s="196" t="s">
        <v>171</v>
      </c>
      <c r="I88" s="296"/>
      <c r="J88" s="270"/>
      <c r="K88" s="270"/>
      <c r="L88" s="270"/>
      <c r="P88" s="278"/>
    </row>
    <row r="89" spans="2:16" s="180" customFormat="1" ht="66" hidden="1">
      <c r="B89" s="221" t="s">
        <v>220</v>
      </c>
      <c r="C89" s="189"/>
      <c r="D89" s="192" t="s">
        <v>466</v>
      </c>
      <c r="E89" s="192" t="s">
        <v>171</v>
      </c>
      <c r="F89" s="187" t="s">
        <v>85</v>
      </c>
      <c r="G89" s="449"/>
      <c r="H89" s="196" t="s">
        <v>171</v>
      </c>
      <c r="I89" s="322">
        <f>I90</f>
        <v>641</v>
      </c>
      <c r="J89" s="269"/>
      <c r="K89" s="269">
        <f>K90</f>
        <v>667</v>
      </c>
      <c r="L89" s="269">
        <f>L90</f>
        <v>733</v>
      </c>
      <c r="P89" s="278"/>
    </row>
    <row r="90" spans="2:16" s="180" customFormat="1" ht="66" hidden="1">
      <c r="B90" s="201" t="s">
        <v>221</v>
      </c>
      <c r="C90" s="189"/>
      <c r="D90" s="192" t="s">
        <v>466</v>
      </c>
      <c r="E90" s="192" t="s">
        <v>171</v>
      </c>
      <c r="F90" s="196" t="s">
        <v>177</v>
      </c>
      <c r="G90" s="449"/>
      <c r="H90" s="196" t="s">
        <v>171</v>
      </c>
      <c r="I90" s="296">
        <f>I91</f>
        <v>641</v>
      </c>
      <c r="J90" s="270"/>
      <c r="K90" s="270">
        <f>K91</f>
        <v>667</v>
      </c>
      <c r="L90" s="270">
        <f>L91</f>
        <v>733</v>
      </c>
      <c r="P90" s="278"/>
    </row>
    <row r="91" spans="2:16" s="180" customFormat="1" ht="12.75" hidden="1">
      <c r="B91" s="252" t="s">
        <v>587</v>
      </c>
      <c r="C91" s="189"/>
      <c r="D91" s="192" t="s">
        <v>466</v>
      </c>
      <c r="E91" s="192" t="s">
        <v>171</v>
      </c>
      <c r="F91" s="196" t="s">
        <v>177</v>
      </c>
      <c r="G91" s="449">
        <v>240</v>
      </c>
      <c r="H91" s="196" t="s">
        <v>171</v>
      </c>
      <c r="I91" s="296">
        <v>641</v>
      </c>
      <c r="J91" s="270"/>
      <c r="K91" s="270">
        <v>667</v>
      </c>
      <c r="L91" s="270">
        <v>733</v>
      </c>
      <c r="P91" s="278"/>
    </row>
    <row r="92" spans="2:16" s="180" customFormat="1" ht="12.75" hidden="1">
      <c r="B92" s="185" t="s">
        <v>467</v>
      </c>
      <c r="C92" s="189"/>
      <c r="D92" s="207" t="s">
        <v>466</v>
      </c>
      <c r="E92" s="207" t="s">
        <v>468</v>
      </c>
      <c r="F92" s="196"/>
      <c r="G92" s="449"/>
      <c r="H92" s="451" t="s">
        <v>468</v>
      </c>
      <c r="I92" s="461">
        <f>I93+I97</f>
        <v>649.8</v>
      </c>
      <c r="J92" s="311"/>
      <c r="K92" s="311">
        <f>K93+K97</f>
        <v>369.8</v>
      </c>
      <c r="L92" s="311">
        <f>L93+L97</f>
        <v>374.8</v>
      </c>
      <c r="P92" s="278"/>
    </row>
    <row r="93" spans="2:16" s="180" customFormat="1" ht="51.75" customHeight="1" hidden="1">
      <c r="B93" s="198" t="s">
        <v>11</v>
      </c>
      <c r="C93" s="202"/>
      <c r="D93" s="207" t="s">
        <v>466</v>
      </c>
      <c r="E93" s="207" t="s">
        <v>468</v>
      </c>
      <c r="F93" s="451" t="s">
        <v>178</v>
      </c>
      <c r="G93" s="455"/>
      <c r="H93" s="451" t="s">
        <v>468</v>
      </c>
      <c r="I93" s="456">
        <f>I95</f>
        <v>300</v>
      </c>
      <c r="J93" s="285"/>
      <c r="K93" s="285">
        <f>K95</f>
        <v>305</v>
      </c>
      <c r="L93" s="285">
        <f>L95</f>
        <v>310</v>
      </c>
      <c r="P93" s="278"/>
    </row>
    <row r="94" spans="2:16" s="180" customFormat="1" ht="78" customHeight="1" hidden="1">
      <c r="B94" s="191" t="s">
        <v>222</v>
      </c>
      <c r="C94" s="224"/>
      <c r="D94" s="192" t="s">
        <v>466</v>
      </c>
      <c r="E94" s="192" t="s">
        <v>468</v>
      </c>
      <c r="F94" s="196" t="s">
        <v>179</v>
      </c>
      <c r="G94" s="452"/>
      <c r="H94" s="196" t="s">
        <v>468</v>
      </c>
      <c r="I94" s="322"/>
      <c r="J94" s="269"/>
      <c r="K94" s="269"/>
      <c r="L94" s="269"/>
      <c r="P94" s="278"/>
    </row>
    <row r="95" spans="2:16" s="180" customFormat="1" ht="69" hidden="1">
      <c r="B95" s="310" t="s">
        <v>24</v>
      </c>
      <c r="C95" s="202"/>
      <c r="D95" s="192" t="s">
        <v>466</v>
      </c>
      <c r="E95" s="192" t="s">
        <v>468</v>
      </c>
      <c r="F95" s="196" t="s">
        <v>575</v>
      </c>
      <c r="G95" s="452"/>
      <c r="H95" s="196" t="s">
        <v>468</v>
      </c>
      <c r="I95" s="322">
        <f>I96</f>
        <v>300</v>
      </c>
      <c r="J95" s="269"/>
      <c r="K95" s="269">
        <f>K96</f>
        <v>305</v>
      </c>
      <c r="L95" s="269">
        <f>L96</f>
        <v>310</v>
      </c>
      <c r="P95" s="278"/>
    </row>
    <row r="96" spans="2:16" s="180" customFormat="1" ht="12.75" hidden="1">
      <c r="B96" s="252" t="s">
        <v>587</v>
      </c>
      <c r="C96" s="202"/>
      <c r="D96" s="192" t="s">
        <v>466</v>
      </c>
      <c r="E96" s="192" t="s">
        <v>468</v>
      </c>
      <c r="F96" s="196" t="s">
        <v>575</v>
      </c>
      <c r="G96" s="452" t="s">
        <v>210</v>
      </c>
      <c r="H96" s="196" t="s">
        <v>468</v>
      </c>
      <c r="I96" s="296">
        <v>300</v>
      </c>
      <c r="J96" s="269"/>
      <c r="K96" s="270">
        <v>305</v>
      </c>
      <c r="L96" s="270">
        <v>310</v>
      </c>
      <c r="P96" s="278"/>
    </row>
    <row r="97" spans="2:16" s="180" customFormat="1" ht="39" hidden="1">
      <c r="B97" s="198" t="s">
        <v>624</v>
      </c>
      <c r="C97" s="202"/>
      <c r="D97" s="207" t="s">
        <v>466</v>
      </c>
      <c r="E97" s="207" t="s">
        <v>468</v>
      </c>
      <c r="F97" s="451" t="s">
        <v>139</v>
      </c>
      <c r="G97" s="451"/>
      <c r="H97" s="451" t="s">
        <v>468</v>
      </c>
      <c r="I97" s="322">
        <f>I98+I100+I102</f>
        <v>349.8</v>
      </c>
      <c r="J97" s="269"/>
      <c r="K97" s="269">
        <f>K98+K100+K102</f>
        <v>64.8</v>
      </c>
      <c r="L97" s="269">
        <f>L98+L100+L102</f>
        <v>64.8</v>
      </c>
      <c r="P97" s="278"/>
    </row>
    <row r="98" spans="2:16" s="180" customFormat="1" ht="12.75" hidden="1">
      <c r="B98" s="201" t="s">
        <v>180</v>
      </c>
      <c r="C98" s="202"/>
      <c r="D98" s="202" t="s">
        <v>466</v>
      </c>
      <c r="E98" s="202" t="s">
        <v>468</v>
      </c>
      <c r="F98" s="451" t="s">
        <v>181</v>
      </c>
      <c r="G98" s="451"/>
      <c r="H98" s="452" t="s">
        <v>468</v>
      </c>
      <c r="I98" s="322">
        <f>I99</f>
        <v>195</v>
      </c>
      <c r="J98" s="269"/>
      <c r="K98" s="269">
        <f>K99</f>
        <v>0</v>
      </c>
      <c r="L98" s="269">
        <f>L99</f>
        <v>0</v>
      </c>
      <c r="P98" s="278"/>
    </row>
    <row r="99" spans="2:16" s="180" customFormat="1" ht="12.75" hidden="1">
      <c r="B99" s="252" t="s">
        <v>587</v>
      </c>
      <c r="C99" s="202"/>
      <c r="D99" s="202" t="s">
        <v>466</v>
      </c>
      <c r="E99" s="202" t="s">
        <v>468</v>
      </c>
      <c r="F99" s="452" t="s">
        <v>181</v>
      </c>
      <c r="G99" s="452" t="s">
        <v>210</v>
      </c>
      <c r="H99" s="452" t="s">
        <v>468</v>
      </c>
      <c r="I99" s="296">
        <v>195</v>
      </c>
      <c r="J99" s="270"/>
      <c r="K99" s="270"/>
      <c r="L99" s="270"/>
      <c r="P99" s="278"/>
    </row>
    <row r="100" spans="2:16" s="180" customFormat="1" ht="12.75" hidden="1">
      <c r="B100" s="201" t="s">
        <v>182</v>
      </c>
      <c r="C100" s="202"/>
      <c r="D100" s="202" t="s">
        <v>466</v>
      </c>
      <c r="E100" s="202" t="s">
        <v>468</v>
      </c>
      <c r="F100" s="451" t="s">
        <v>183</v>
      </c>
      <c r="G100" s="452"/>
      <c r="H100" s="452" t="s">
        <v>468</v>
      </c>
      <c r="I100" s="322">
        <f>I101</f>
        <v>64.8</v>
      </c>
      <c r="J100" s="269"/>
      <c r="K100" s="269">
        <f>K101</f>
        <v>64.8</v>
      </c>
      <c r="L100" s="269">
        <f>L101</f>
        <v>64.8</v>
      </c>
      <c r="P100" s="278"/>
    </row>
    <row r="101" spans="2:16" s="180" customFormat="1" ht="12.75" hidden="1">
      <c r="B101" s="252" t="s">
        <v>587</v>
      </c>
      <c r="C101" s="202"/>
      <c r="D101" s="202" t="s">
        <v>466</v>
      </c>
      <c r="E101" s="202" t="s">
        <v>468</v>
      </c>
      <c r="F101" s="452" t="s">
        <v>183</v>
      </c>
      <c r="G101" s="452" t="s">
        <v>210</v>
      </c>
      <c r="H101" s="452" t="s">
        <v>468</v>
      </c>
      <c r="I101" s="296">
        <v>64.8</v>
      </c>
      <c r="J101" s="270"/>
      <c r="K101" s="270">
        <v>64.8</v>
      </c>
      <c r="L101" s="270">
        <v>64.8</v>
      </c>
      <c r="M101" s="291" t="s">
        <v>17</v>
      </c>
      <c r="P101" s="278"/>
    </row>
    <row r="102" spans="2:16" s="180" customFormat="1" ht="26.25" hidden="1">
      <c r="B102" s="201" t="s">
        <v>88</v>
      </c>
      <c r="C102" s="202"/>
      <c r="D102" s="202" t="s">
        <v>466</v>
      </c>
      <c r="E102" s="202" t="s">
        <v>468</v>
      </c>
      <c r="F102" s="451" t="s">
        <v>184</v>
      </c>
      <c r="G102" s="452"/>
      <c r="H102" s="452" t="s">
        <v>468</v>
      </c>
      <c r="I102" s="322">
        <f>I103</f>
        <v>90</v>
      </c>
      <c r="J102" s="269"/>
      <c r="K102" s="269">
        <f>K103</f>
        <v>0</v>
      </c>
      <c r="L102" s="269">
        <f>L103</f>
        <v>0</v>
      </c>
      <c r="P102" s="278"/>
    </row>
    <row r="103" spans="2:16" s="180" customFormat="1" ht="12.75" hidden="1">
      <c r="B103" s="252" t="s">
        <v>587</v>
      </c>
      <c r="C103" s="202"/>
      <c r="D103" s="202" t="s">
        <v>466</v>
      </c>
      <c r="E103" s="202" t="s">
        <v>468</v>
      </c>
      <c r="F103" s="452" t="s">
        <v>184</v>
      </c>
      <c r="G103" s="452" t="s">
        <v>210</v>
      </c>
      <c r="H103" s="452" t="s">
        <v>468</v>
      </c>
      <c r="I103" s="296">
        <v>90</v>
      </c>
      <c r="J103" s="269"/>
      <c r="K103" s="269"/>
      <c r="L103" s="269"/>
      <c r="P103" s="278"/>
    </row>
    <row r="104" spans="2:16" s="180" customFormat="1" ht="13.5" hidden="1">
      <c r="B104" s="216" t="s">
        <v>453</v>
      </c>
      <c r="C104" s="217"/>
      <c r="D104" s="217" t="s">
        <v>454</v>
      </c>
      <c r="E104" s="225"/>
      <c r="F104" s="373"/>
      <c r="G104" s="373"/>
      <c r="H104" s="373"/>
      <c r="I104" s="462">
        <f>I105+I116+I129+I138</f>
        <v>22021.318999999996</v>
      </c>
      <c r="J104" s="272"/>
      <c r="K104" s="260">
        <f>K105+K116+K129+K138</f>
        <v>27710.55</v>
      </c>
      <c r="L104" s="260">
        <f>L105+L116+L129+L138</f>
        <v>26064.505</v>
      </c>
      <c r="P104" s="278"/>
    </row>
    <row r="105" spans="2:12" ht="12.75" hidden="1">
      <c r="B105" s="198" t="s">
        <v>89</v>
      </c>
      <c r="C105" s="207"/>
      <c r="D105" s="207" t="s">
        <v>454</v>
      </c>
      <c r="E105" s="207" t="s">
        <v>299</v>
      </c>
      <c r="F105" s="452"/>
      <c r="G105" s="452"/>
      <c r="H105" s="451" t="s">
        <v>299</v>
      </c>
      <c r="I105" s="325">
        <f>I106+I111</f>
        <v>9048</v>
      </c>
      <c r="J105" s="301"/>
      <c r="K105" s="301">
        <f>K106+K111</f>
        <v>10000</v>
      </c>
      <c r="L105" s="301">
        <f>L106+L111</f>
        <v>10000</v>
      </c>
    </row>
    <row r="106" spans="2:12" ht="53.25" customHeight="1" hidden="1">
      <c r="B106" s="226" t="s">
        <v>6</v>
      </c>
      <c r="C106" s="207"/>
      <c r="D106" s="200" t="s">
        <v>454</v>
      </c>
      <c r="E106" s="207" t="s">
        <v>299</v>
      </c>
      <c r="F106" s="451" t="s">
        <v>185</v>
      </c>
      <c r="G106" s="455"/>
      <c r="H106" s="451" t="s">
        <v>299</v>
      </c>
      <c r="I106" s="455"/>
      <c r="J106" s="284"/>
      <c r="K106" s="168"/>
      <c r="L106" s="288"/>
    </row>
    <row r="107" spans="2:12" ht="66" hidden="1">
      <c r="B107" s="227" t="s">
        <v>229</v>
      </c>
      <c r="C107" s="202"/>
      <c r="D107" s="199" t="s">
        <v>454</v>
      </c>
      <c r="E107" s="202" t="s">
        <v>299</v>
      </c>
      <c r="F107" s="452" t="s">
        <v>78</v>
      </c>
      <c r="G107" s="452"/>
      <c r="H107" s="452" t="s">
        <v>299</v>
      </c>
      <c r="I107" s="445"/>
      <c r="J107" s="268"/>
      <c r="K107" s="268"/>
      <c r="L107" s="268"/>
    </row>
    <row r="108" spans="2:12" ht="81" customHeight="1" hidden="1">
      <c r="B108" s="228" t="s">
        <v>230</v>
      </c>
      <c r="C108" s="202"/>
      <c r="D108" s="199" t="s">
        <v>454</v>
      </c>
      <c r="E108" s="202" t="s">
        <v>299</v>
      </c>
      <c r="F108" s="452" t="s">
        <v>186</v>
      </c>
      <c r="G108" s="452"/>
      <c r="H108" s="452" t="s">
        <v>299</v>
      </c>
      <c r="I108" s="445"/>
      <c r="J108" s="268"/>
      <c r="K108" s="268"/>
      <c r="L108" s="268"/>
    </row>
    <row r="109" spans="2:12" ht="81" customHeight="1" hidden="1">
      <c r="B109" s="227" t="s">
        <v>231</v>
      </c>
      <c r="C109" s="202"/>
      <c r="D109" s="199" t="s">
        <v>454</v>
      </c>
      <c r="E109" s="202" t="s">
        <v>299</v>
      </c>
      <c r="F109" s="452" t="s">
        <v>187</v>
      </c>
      <c r="G109" s="452"/>
      <c r="H109" s="452" t="s">
        <v>299</v>
      </c>
      <c r="I109" s="322"/>
      <c r="J109" s="269"/>
      <c r="K109" s="269"/>
      <c r="L109" s="269"/>
    </row>
    <row r="110" spans="2:12" ht="66" hidden="1">
      <c r="B110" s="228" t="s">
        <v>188</v>
      </c>
      <c r="C110" s="202"/>
      <c r="D110" s="199" t="s">
        <v>454</v>
      </c>
      <c r="E110" s="202" t="s">
        <v>299</v>
      </c>
      <c r="F110" s="452" t="s">
        <v>189</v>
      </c>
      <c r="G110" s="452"/>
      <c r="H110" s="452" t="s">
        <v>299</v>
      </c>
      <c r="I110" s="322"/>
      <c r="J110" s="269"/>
      <c r="K110" s="269"/>
      <c r="L110" s="269"/>
    </row>
    <row r="111" spans="2:12" ht="39" customHeight="1" hidden="1">
      <c r="B111" s="198" t="s">
        <v>624</v>
      </c>
      <c r="C111" s="202"/>
      <c r="D111" s="207" t="s">
        <v>454</v>
      </c>
      <c r="E111" s="207" t="s">
        <v>299</v>
      </c>
      <c r="F111" s="451" t="s">
        <v>139</v>
      </c>
      <c r="G111" s="463"/>
      <c r="H111" s="451" t="s">
        <v>299</v>
      </c>
      <c r="I111" s="464">
        <f>I112+I114</f>
        <v>9048</v>
      </c>
      <c r="J111" s="308"/>
      <c r="K111" s="287">
        <f>K112+K114</f>
        <v>10000</v>
      </c>
      <c r="L111" s="287">
        <f>L112+L114</f>
        <v>10000</v>
      </c>
    </row>
    <row r="112" spans="2:12" ht="26.25" hidden="1">
      <c r="B112" s="230" t="s">
        <v>190</v>
      </c>
      <c r="C112" s="202"/>
      <c r="D112" s="202" t="s">
        <v>454</v>
      </c>
      <c r="E112" s="202" t="s">
        <v>299</v>
      </c>
      <c r="F112" s="452" t="s">
        <v>191</v>
      </c>
      <c r="G112" s="463"/>
      <c r="H112" s="452" t="s">
        <v>299</v>
      </c>
      <c r="I112" s="464">
        <f>I113</f>
        <v>420</v>
      </c>
      <c r="J112" s="308"/>
      <c r="K112" s="287">
        <f>K113</f>
        <v>0</v>
      </c>
      <c r="L112" s="287">
        <f>L113</f>
        <v>0</v>
      </c>
    </row>
    <row r="113" spans="2:12" ht="12.75" hidden="1">
      <c r="B113" s="252" t="s">
        <v>587</v>
      </c>
      <c r="C113" s="202"/>
      <c r="D113" s="202" t="s">
        <v>454</v>
      </c>
      <c r="E113" s="202" t="s">
        <v>299</v>
      </c>
      <c r="F113" s="452" t="s">
        <v>191</v>
      </c>
      <c r="G113" s="452" t="s">
        <v>210</v>
      </c>
      <c r="H113" s="452" t="s">
        <v>299</v>
      </c>
      <c r="I113" s="465">
        <v>420</v>
      </c>
      <c r="J113" s="309"/>
      <c r="K113" s="299"/>
      <c r="L113" s="286"/>
    </row>
    <row r="114" spans="2:12" ht="18.75" customHeight="1" hidden="1">
      <c r="B114" s="230" t="s">
        <v>192</v>
      </c>
      <c r="C114" s="202"/>
      <c r="D114" s="202" t="s">
        <v>454</v>
      </c>
      <c r="E114" s="202" t="s">
        <v>299</v>
      </c>
      <c r="F114" s="452" t="s">
        <v>193</v>
      </c>
      <c r="G114" s="463"/>
      <c r="H114" s="452" t="s">
        <v>299</v>
      </c>
      <c r="I114" s="465">
        <f>I115</f>
        <v>8628</v>
      </c>
      <c r="J114" s="287"/>
      <c r="K114" s="297">
        <f>K115</f>
        <v>10000</v>
      </c>
      <c r="L114" s="297">
        <f>L115</f>
        <v>10000</v>
      </c>
    </row>
    <row r="115" spans="2:12" ht="25.5" customHeight="1" hidden="1">
      <c r="B115" s="283" t="s">
        <v>617</v>
      </c>
      <c r="C115" s="202"/>
      <c r="D115" s="202" t="s">
        <v>454</v>
      </c>
      <c r="E115" s="202" t="s">
        <v>299</v>
      </c>
      <c r="F115" s="452" t="s">
        <v>193</v>
      </c>
      <c r="G115" s="452" t="s">
        <v>616</v>
      </c>
      <c r="H115" s="452" t="s">
        <v>299</v>
      </c>
      <c r="I115" s="466">
        <v>8628</v>
      </c>
      <c r="J115" s="293"/>
      <c r="K115" s="305">
        <v>10000</v>
      </c>
      <c r="L115" s="306">
        <v>10000</v>
      </c>
    </row>
    <row r="116" spans="2:12" ht="12.75" hidden="1">
      <c r="B116" s="198" t="s">
        <v>194</v>
      </c>
      <c r="C116" s="207"/>
      <c r="D116" s="207" t="s">
        <v>454</v>
      </c>
      <c r="E116" s="207" t="s">
        <v>455</v>
      </c>
      <c r="F116" s="452"/>
      <c r="G116" s="452"/>
      <c r="H116" s="451" t="s">
        <v>455</v>
      </c>
      <c r="I116" s="324">
        <f>I117+I124</f>
        <v>1214.55</v>
      </c>
      <c r="J116" s="269"/>
      <c r="K116" s="258">
        <f>K117+K124</f>
        <v>4085</v>
      </c>
      <c r="L116" s="269">
        <f>L117+L124</f>
        <v>85</v>
      </c>
    </row>
    <row r="117" spans="2:12" ht="57.75" customHeight="1" hidden="1">
      <c r="B117" s="231" t="s">
        <v>629</v>
      </c>
      <c r="C117" s="207"/>
      <c r="D117" s="200" t="s">
        <v>454</v>
      </c>
      <c r="E117" s="207" t="s">
        <v>455</v>
      </c>
      <c r="F117" s="451" t="s">
        <v>195</v>
      </c>
      <c r="G117" s="455"/>
      <c r="H117" s="451" t="s">
        <v>455</v>
      </c>
      <c r="I117" s="467">
        <f>I118</f>
        <v>1129.55</v>
      </c>
      <c r="J117" s="285"/>
      <c r="K117" s="307">
        <f>K118</f>
        <v>4000</v>
      </c>
      <c r="L117" s="307">
        <f>L118</f>
        <v>0</v>
      </c>
    </row>
    <row r="118" spans="2:12" ht="66" hidden="1">
      <c r="B118" s="230" t="s">
        <v>232</v>
      </c>
      <c r="C118" s="202"/>
      <c r="D118" s="199" t="s">
        <v>454</v>
      </c>
      <c r="E118" s="202" t="s">
        <v>455</v>
      </c>
      <c r="F118" s="452" t="s">
        <v>196</v>
      </c>
      <c r="G118" s="452"/>
      <c r="H118" s="452" t="s">
        <v>455</v>
      </c>
      <c r="I118" s="323">
        <f>I119</f>
        <v>1129.55</v>
      </c>
      <c r="J118" s="258"/>
      <c r="K118" s="258">
        <f>K119</f>
        <v>4000</v>
      </c>
      <c r="L118" s="269">
        <f>L119</f>
        <v>0</v>
      </c>
    </row>
    <row r="119" spans="2:12" ht="26.25" hidden="1">
      <c r="B119" s="230" t="s">
        <v>633</v>
      </c>
      <c r="C119" s="202"/>
      <c r="D119" s="199" t="s">
        <v>454</v>
      </c>
      <c r="E119" s="202" t="s">
        <v>455</v>
      </c>
      <c r="F119" s="452" t="s">
        <v>196</v>
      </c>
      <c r="G119" s="452" t="s">
        <v>632</v>
      </c>
      <c r="H119" s="452" t="s">
        <v>455</v>
      </c>
      <c r="I119" s="450">
        <v>1129.55</v>
      </c>
      <c r="J119" s="258"/>
      <c r="K119" s="259">
        <v>4000</v>
      </c>
      <c r="L119" s="269"/>
    </row>
    <row r="120" spans="2:12" ht="52.5" hidden="1">
      <c r="B120" s="230" t="s">
        <v>631</v>
      </c>
      <c r="C120" s="202"/>
      <c r="D120" s="199" t="s">
        <v>454</v>
      </c>
      <c r="E120" s="202" t="s">
        <v>455</v>
      </c>
      <c r="F120" s="452" t="s">
        <v>197</v>
      </c>
      <c r="G120" s="452"/>
      <c r="H120" s="452" t="s">
        <v>455</v>
      </c>
      <c r="I120" s="322"/>
      <c r="J120" s="269"/>
      <c r="K120" s="269"/>
      <c r="L120" s="269"/>
    </row>
    <row r="121" spans="2:12" ht="42.75" customHeight="1" hidden="1">
      <c r="B121" s="231" t="s">
        <v>583</v>
      </c>
      <c r="C121" s="207"/>
      <c r="D121" s="200" t="s">
        <v>454</v>
      </c>
      <c r="E121" s="207" t="s">
        <v>455</v>
      </c>
      <c r="F121" s="451" t="s">
        <v>198</v>
      </c>
      <c r="G121" s="455"/>
      <c r="H121" s="451" t="s">
        <v>455</v>
      </c>
      <c r="I121" s="455"/>
      <c r="J121" s="292"/>
      <c r="K121" s="168"/>
      <c r="L121" s="288"/>
    </row>
    <row r="122" spans="2:12" ht="72.75" customHeight="1" hidden="1">
      <c r="B122" s="201" t="s">
        <v>199</v>
      </c>
      <c r="C122" s="202"/>
      <c r="D122" s="199" t="s">
        <v>454</v>
      </c>
      <c r="E122" s="202" t="s">
        <v>455</v>
      </c>
      <c r="F122" s="452" t="s">
        <v>200</v>
      </c>
      <c r="G122" s="452"/>
      <c r="H122" s="452" t="s">
        <v>455</v>
      </c>
      <c r="I122" s="322"/>
      <c r="J122" s="269"/>
      <c r="K122" s="269"/>
      <c r="L122" s="269"/>
    </row>
    <row r="123" spans="2:12" ht="57" customHeight="1" hidden="1">
      <c r="B123" s="230" t="s">
        <v>201</v>
      </c>
      <c r="C123" s="207"/>
      <c r="D123" s="199" t="s">
        <v>454</v>
      </c>
      <c r="E123" s="202" t="s">
        <v>455</v>
      </c>
      <c r="F123" s="452" t="s">
        <v>202</v>
      </c>
      <c r="G123" s="452"/>
      <c r="H123" s="452" t="s">
        <v>455</v>
      </c>
      <c r="I123" s="322"/>
      <c r="J123" s="269"/>
      <c r="K123" s="269"/>
      <c r="L123" s="269"/>
    </row>
    <row r="124" spans="2:16" s="232" customFormat="1" ht="39" customHeight="1" hidden="1">
      <c r="B124" s="198" t="s">
        <v>624</v>
      </c>
      <c r="C124" s="202"/>
      <c r="D124" s="207" t="s">
        <v>454</v>
      </c>
      <c r="E124" s="207" t="s">
        <v>455</v>
      </c>
      <c r="F124" s="451" t="s">
        <v>139</v>
      </c>
      <c r="G124" s="463"/>
      <c r="H124" s="451" t="s">
        <v>455</v>
      </c>
      <c r="I124" s="456">
        <f>I125</f>
        <v>85</v>
      </c>
      <c r="J124" s="285"/>
      <c r="K124" s="285">
        <f>K125</f>
        <v>85</v>
      </c>
      <c r="L124" s="285">
        <f>L125</f>
        <v>85</v>
      </c>
      <c r="P124" s="277"/>
    </row>
    <row r="125" spans="2:16" s="232" customFormat="1" ht="43.5" customHeight="1" hidden="1">
      <c r="B125" s="201" t="s">
        <v>203</v>
      </c>
      <c r="C125" s="202"/>
      <c r="D125" s="202" t="s">
        <v>454</v>
      </c>
      <c r="E125" s="202" t="s">
        <v>455</v>
      </c>
      <c r="F125" s="452" t="s">
        <v>204</v>
      </c>
      <c r="G125" s="463"/>
      <c r="H125" s="452" t="s">
        <v>455</v>
      </c>
      <c r="I125" s="464">
        <f>I128</f>
        <v>85</v>
      </c>
      <c r="J125" s="287"/>
      <c r="K125" s="287">
        <f>K128</f>
        <v>85</v>
      </c>
      <c r="L125" s="287">
        <f>L128</f>
        <v>85</v>
      </c>
      <c r="P125" s="277"/>
    </row>
    <row r="126" spans="2:16" s="232" customFormat="1" ht="60.75" customHeight="1" hidden="1">
      <c r="B126" s="249" t="s">
        <v>576</v>
      </c>
      <c r="C126" s="238"/>
      <c r="D126" s="238" t="s">
        <v>454</v>
      </c>
      <c r="E126" s="238" t="s">
        <v>455</v>
      </c>
      <c r="F126" s="457" t="s">
        <v>577</v>
      </c>
      <c r="G126" s="887" t="s">
        <v>578</v>
      </c>
      <c r="H126" s="888"/>
      <c r="I126" s="889"/>
      <c r="J126" s="294"/>
      <c r="P126" s="277"/>
    </row>
    <row r="127" spans="2:16" s="232" customFormat="1" ht="48" customHeight="1" hidden="1">
      <c r="B127" s="249" t="s">
        <v>579</v>
      </c>
      <c r="C127" s="238"/>
      <c r="D127" s="238" t="s">
        <v>454</v>
      </c>
      <c r="E127" s="238" t="s">
        <v>455</v>
      </c>
      <c r="F127" s="457" t="s">
        <v>580</v>
      </c>
      <c r="G127" s="884" t="s">
        <v>581</v>
      </c>
      <c r="H127" s="885"/>
      <c r="I127" s="886"/>
      <c r="J127" s="294"/>
      <c r="P127" s="277"/>
    </row>
    <row r="128" spans="2:16" s="232" customFormat="1" ht="16.5" customHeight="1" hidden="1">
      <c r="B128" s="252" t="s">
        <v>587</v>
      </c>
      <c r="C128" s="238"/>
      <c r="D128" s="202" t="s">
        <v>454</v>
      </c>
      <c r="E128" s="202" t="s">
        <v>455</v>
      </c>
      <c r="F128" s="452" t="s">
        <v>204</v>
      </c>
      <c r="G128" s="196" t="s">
        <v>210</v>
      </c>
      <c r="H128" s="452" t="s">
        <v>455</v>
      </c>
      <c r="I128" s="468">
        <v>85</v>
      </c>
      <c r="J128" s="302"/>
      <c r="K128" s="304">
        <v>85</v>
      </c>
      <c r="L128" s="303">
        <v>85</v>
      </c>
      <c r="M128" s="232" t="s">
        <v>412</v>
      </c>
      <c r="P128" s="277"/>
    </row>
    <row r="129" spans="2:12" ht="20.25" customHeight="1" hidden="1">
      <c r="B129" s="198" t="s">
        <v>463</v>
      </c>
      <c r="C129" s="202"/>
      <c r="D129" s="207" t="s">
        <v>454</v>
      </c>
      <c r="E129" s="207" t="s">
        <v>464</v>
      </c>
      <c r="F129" s="452"/>
      <c r="G129" s="452"/>
      <c r="H129" s="451" t="s">
        <v>464</v>
      </c>
      <c r="I129" s="469">
        <f>I130+I133</f>
        <v>11758.768999999998</v>
      </c>
      <c r="J129" s="269"/>
      <c r="K129" s="318">
        <f>K130+K133</f>
        <v>13625.55</v>
      </c>
      <c r="L129" s="318">
        <f>L130+L133</f>
        <v>15979.505000000001</v>
      </c>
    </row>
    <row r="130" spans="2:12" ht="54.75" customHeight="1" hidden="1">
      <c r="B130" s="290" t="s">
        <v>627</v>
      </c>
      <c r="C130" s="207"/>
      <c r="D130" s="200" t="s">
        <v>454</v>
      </c>
      <c r="E130" s="207" t="s">
        <v>464</v>
      </c>
      <c r="F130" s="451" t="s">
        <v>205</v>
      </c>
      <c r="G130" s="455"/>
      <c r="H130" s="451" t="s">
        <v>464</v>
      </c>
      <c r="I130" s="456">
        <f>I131</f>
        <v>2275.006</v>
      </c>
      <c r="J130" s="285"/>
      <c r="K130" s="285">
        <f>K131</f>
        <v>6008.35</v>
      </c>
      <c r="L130" s="285">
        <f>L131</f>
        <v>8515.705</v>
      </c>
    </row>
    <row r="131" spans="2:12" ht="69.75" customHeight="1" hidden="1">
      <c r="B131" s="230" t="s">
        <v>233</v>
      </c>
      <c r="C131" s="202"/>
      <c r="D131" s="199" t="s">
        <v>454</v>
      </c>
      <c r="E131" s="202" t="s">
        <v>464</v>
      </c>
      <c r="F131" s="452" t="s">
        <v>206</v>
      </c>
      <c r="G131" s="452"/>
      <c r="H131" s="452" t="s">
        <v>464</v>
      </c>
      <c r="I131" s="324">
        <f>I132</f>
        <v>2275.006</v>
      </c>
      <c r="J131" s="269"/>
      <c r="K131" s="313">
        <f>K132</f>
        <v>6008.35</v>
      </c>
      <c r="L131" s="313">
        <f>L132</f>
        <v>8515.705</v>
      </c>
    </row>
    <row r="132" spans="2:12" ht="12" customHeight="1" hidden="1">
      <c r="B132" s="252" t="s">
        <v>587</v>
      </c>
      <c r="C132" s="202"/>
      <c r="D132" s="199" t="s">
        <v>454</v>
      </c>
      <c r="E132" s="202" t="s">
        <v>464</v>
      </c>
      <c r="F132" s="452" t="s">
        <v>206</v>
      </c>
      <c r="G132" s="452" t="s">
        <v>210</v>
      </c>
      <c r="H132" s="452" t="s">
        <v>464</v>
      </c>
      <c r="I132" s="324">
        <v>2275.006</v>
      </c>
      <c r="J132" s="322"/>
      <c r="K132" s="327">
        <v>6008.35</v>
      </c>
      <c r="L132" s="327">
        <v>8515.705</v>
      </c>
    </row>
    <row r="133" spans="2:12" ht="56.25" customHeight="1" hidden="1">
      <c r="B133" s="231" t="s">
        <v>625</v>
      </c>
      <c r="C133" s="202"/>
      <c r="D133" s="207" t="s">
        <v>454</v>
      </c>
      <c r="E133" s="207" t="s">
        <v>464</v>
      </c>
      <c r="F133" s="451" t="s">
        <v>207</v>
      </c>
      <c r="G133" s="455"/>
      <c r="H133" s="451" t="s">
        <v>464</v>
      </c>
      <c r="I133" s="456">
        <f>I134+I136</f>
        <v>9483.762999999999</v>
      </c>
      <c r="J133" s="284"/>
      <c r="K133" s="285">
        <f>K134+K136</f>
        <v>7617.2</v>
      </c>
      <c r="L133" s="318">
        <f>L134+L136</f>
        <v>7463.8</v>
      </c>
    </row>
    <row r="134" spans="2:12" ht="66" hidden="1">
      <c r="B134" s="201" t="s">
        <v>244</v>
      </c>
      <c r="C134" s="202"/>
      <c r="D134" s="207" t="s">
        <v>454</v>
      </c>
      <c r="E134" s="207" t="s">
        <v>464</v>
      </c>
      <c r="F134" s="452" t="s">
        <v>521</v>
      </c>
      <c r="G134" s="452"/>
      <c r="H134" s="451" t="s">
        <v>464</v>
      </c>
      <c r="I134" s="324">
        <f>I135</f>
        <v>5353.775000000001</v>
      </c>
      <c r="J134" s="269"/>
      <c r="K134" s="269">
        <f>K135</f>
        <v>5406.2</v>
      </c>
      <c r="L134" s="269">
        <f>L135</f>
        <v>5230.3</v>
      </c>
    </row>
    <row r="135" spans="2:12" ht="12.75" hidden="1">
      <c r="B135" s="252" t="s">
        <v>587</v>
      </c>
      <c r="C135" s="202"/>
      <c r="D135" s="202" t="s">
        <v>454</v>
      </c>
      <c r="E135" s="202" t="s">
        <v>464</v>
      </c>
      <c r="F135" s="452" t="s">
        <v>521</v>
      </c>
      <c r="G135" s="452" t="s">
        <v>210</v>
      </c>
      <c r="H135" s="452" t="s">
        <v>464</v>
      </c>
      <c r="I135" s="325">
        <f>5356.1-4835.3+2500.3+2332.675</f>
        <v>5353.775000000001</v>
      </c>
      <c r="J135" s="322"/>
      <c r="K135" s="325">
        <v>5406.2</v>
      </c>
      <c r="L135" s="325">
        <v>5230.3</v>
      </c>
    </row>
    <row r="136" spans="2:12" ht="78.75" customHeight="1" hidden="1">
      <c r="B136" s="201" t="s">
        <v>234</v>
      </c>
      <c r="C136" s="202"/>
      <c r="D136" s="207" t="s">
        <v>454</v>
      </c>
      <c r="E136" s="207" t="s">
        <v>464</v>
      </c>
      <c r="F136" s="452" t="s">
        <v>522</v>
      </c>
      <c r="G136" s="452"/>
      <c r="H136" s="451" t="s">
        <v>464</v>
      </c>
      <c r="I136" s="324">
        <f>I137</f>
        <v>4129.987999999999</v>
      </c>
      <c r="J136" s="313"/>
      <c r="K136" s="313">
        <f>K137</f>
        <v>2211</v>
      </c>
      <c r="L136" s="313">
        <f>L137</f>
        <v>2233.5</v>
      </c>
    </row>
    <row r="137" spans="2:12" ht="18" customHeight="1" hidden="1">
      <c r="B137" s="252" t="s">
        <v>587</v>
      </c>
      <c r="C137" s="202"/>
      <c r="D137" s="202" t="s">
        <v>454</v>
      </c>
      <c r="E137" s="202" t="s">
        <v>464</v>
      </c>
      <c r="F137" s="452" t="s">
        <v>522</v>
      </c>
      <c r="G137" s="452" t="s">
        <v>210</v>
      </c>
      <c r="H137" s="452" t="s">
        <v>464</v>
      </c>
      <c r="I137" s="324">
        <f>2142.2+1447.788+540</f>
        <v>4129.987999999999</v>
      </c>
      <c r="J137" s="324"/>
      <c r="K137" s="324">
        <v>2211</v>
      </c>
      <c r="L137" s="324">
        <v>2233.5</v>
      </c>
    </row>
    <row r="138" spans="2:12" ht="19.5" customHeight="1" hidden="1">
      <c r="B138" s="198" t="s">
        <v>523</v>
      </c>
      <c r="C138" s="202"/>
      <c r="D138" s="207" t="s">
        <v>454</v>
      </c>
      <c r="E138" s="207" t="s">
        <v>524</v>
      </c>
      <c r="F138" s="452"/>
      <c r="G138" s="452"/>
      <c r="H138" s="451" t="s">
        <v>524</v>
      </c>
      <c r="I138" s="322">
        <f>I139</f>
        <v>0</v>
      </c>
      <c r="J138" s="269"/>
      <c r="K138" s="269">
        <f aca="true" t="shared" si="2" ref="K138:L141">K139</f>
        <v>0</v>
      </c>
      <c r="L138" s="269">
        <f t="shared" si="2"/>
        <v>0</v>
      </c>
    </row>
    <row r="139" spans="2:16" s="232" customFormat="1" ht="39" hidden="1">
      <c r="B139" s="198" t="s">
        <v>624</v>
      </c>
      <c r="C139" s="202"/>
      <c r="D139" s="207" t="s">
        <v>454</v>
      </c>
      <c r="E139" s="207" t="s">
        <v>524</v>
      </c>
      <c r="F139" s="452"/>
      <c r="G139" s="452"/>
      <c r="H139" s="451" t="s">
        <v>524</v>
      </c>
      <c r="I139" s="322">
        <f>I140</f>
        <v>0</v>
      </c>
      <c r="J139" s="269"/>
      <c r="K139" s="269">
        <f t="shared" si="2"/>
        <v>0</v>
      </c>
      <c r="L139" s="269">
        <f t="shared" si="2"/>
        <v>0</v>
      </c>
      <c r="P139" s="277"/>
    </row>
    <row r="140" spans="2:16" s="232" customFormat="1" ht="30.75" customHeight="1" hidden="1">
      <c r="B140" s="198" t="s">
        <v>525</v>
      </c>
      <c r="C140" s="202"/>
      <c r="D140" s="207" t="s">
        <v>454</v>
      </c>
      <c r="E140" s="207" t="s">
        <v>524</v>
      </c>
      <c r="F140" s="452" t="s">
        <v>526</v>
      </c>
      <c r="G140" s="463"/>
      <c r="H140" s="451" t="s">
        <v>524</v>
      </c>
      <c r="I140" s="470">
        <f>I141</f>
        <v>0</v>
      </c>
      <c r="J140" s="275"/>
      <c r="K140" s="275">
        <f t="shared" si="2"/>
        <v>0</v>
      </c>
      <c r="L140" s="275">
        <f t="shared" si="2"/>
        <v>0</v>
      </c>
      <c r="M140" s="232" t="s">
        <v>411</v>
      </c>
      <c r="P140" s="277"/>
    </row>
    <row r="141" spans="2:16" s="232" customFormat="1" ht="26.25" hidden="1">
      <c r="B141" s="214" t="s">
        <v>527</v>
      </c>
      <c r="C141" s="202"/>
      <c r="D141" s="207" t="s">
        <v>454</v>
      </c>
      <c r="E141" s="207" t="s">
        <v>524</v>
      </c>
      <c r="F141" s="452" t="s">
        <v>528</v>
      </c>
      <c r="G141" s="463"/>
      <c r="H141" s="451" t="s">
        <v>524</v>
      </c>
      <c r="I141" s="470">
        <f>I142</f>
        <v>0</v>
      </c>
      <c r="J141" s="275"/>
      <c r="K141" s="275">
        <f t="shared" si="2"/>
        <v>0</v>
      </c>
      <c r="L141" s="275">
        <f t="shared" si="2"/>
        <v>0</v>
      </c>
      <c r="P141" s="277"/>
    </row>
    <row r="142" spans="2:16" s="232" customFormat="1" ht="12.75" hidden="1">
      <c r="B142" s="214"/>
      <c r="C142" s="202"/>
      <c r="D142" s="207" t="s">
        <v>454</v>
      </c>
      <c r="E142" s="207" t="s">
        <v>524</v>
      </c>
      <c r="F142" s="452" t="s">
        <v>528</v>
      </c>
      <c r="G142" s="463"/>
      <c r="H142" s="451" t="s">
        <v>524</v>
      </c>
      <c r="I142" s="470"/>
      <c r="J142" s="275"/>
      <c r="K142" s="275"/>
      <c r="L142" s="275"/>
      <c r="P142" s="277"/>
    </row>
    <row r="143" spans="2:12" ht="13.5" hidden="1">
      <c r="B143" s="234" t="s">
        <v>456</v>
      </c>
      <c r="C143" s="217"/>
      <c r="D143" s="217" t="s">
        <v>457</v>
      </c>
      <c r="E143" s="235"/>
      <c r="F143" s="372"/>
      <c r="G143" s="373"/>
      <c r="H143" s="371"/>
      <c r="I143" s="347">
        <f>I144</f>
        <v>160</v>
      </c>
      <c r="J143" s="267"/>
      <c r="K143" s="267">
        <f aca="true" t="shared" si="3" ref="K143:L145">K144</f>
        <v>172</v>
      </c>
      <c r="L143" s="267">
        <f t="shared" si="3"/>
        <v>184</v>
      </c>
    </row>
    <row r="144" spans="2:12" ht="12.75" hidden="1">
      <c r="B144" s="198" t="s">
        <v>458</v>
      </c>
      <c r="C144" s="207"/>
      <c r="D144" s="207" t="s">
        <v>457</v>
      </c>
      <c r="E144" s="207" t="s">
        <v>459</v>
      </c>
      <c r="F144" s="277"/>
      <c r="G144" s="452"/>
      <c r="H144" s="451" t="s">
        <v>459</v>
      </c>
      <c r="I144" s="276">
        <f>I145</f>
        <v>160</v>
      </c>
      <c r="J144" s="276"/>
      <c r="K144" s="276">
        <f t="shared" si="3"/>
        <v>172</v>
      </c>
      <c r="L144" s="276">
        <f t="shared" si="3"/>
        <v>184</v>
      </c>
    </row>
    <row r="145" spans="2:12" ht="53.25" customHeight="1" hidden="1">
      <c r="B145" s="198" t="s">
        <v>618</v>
      </c>
      <c r="C145" s="207"/>
      <c r="D145" s="207" t="s">
        <v>457</v>
      </c>
      <c r="E145" s="207" t="s">
        <v>459</v>
      </c>
      <c r="F145" s="451" t="s">
        <v>81</v>
      </c>
      <c r="G145" s="455"/>
      <c r="H145" s="451" t="s">
        <v>459</v>
      </c>
      <c r="I145" s="456">
        <f>I146</f>
        <v>160</v>
      </c>
      <c r="J145" s="285"/>
      <c r="K145" s="285">
        <f t="shared" si="3"/>
        <v>172</v>
      </c>
      <c r="L145" s="285">
        <f t="shared" si="3"/>
        <v>184</v>
      </c>
    </row>
    <row r="146" spans="2:12" ht="66" hidden="1">
      <c r="B146" s="221" t="s">
        <v>235</v>
      </c>
      <c r="C146" s="207"/>
      <c r="D146" s="207" t="s">
        <v>457</v>
      </c>
      <c r="E146" s="207" t="s">
        <v>459</v>
      </c>
      <c r="F146" s="451" t="s">
        <v>529</v>
      </c>
      <c r="G146" s="452"/>
      <c r="H146" s="451" t="s">
        <v>459</v>
      </c>
      <c r="I146" s="276">
        <f>I149</f>
        <v>160</v>
      </c>
      <c r="J146" s="276"/>
      <c r="K146" s="276">
        <f>K149</f>
        <v>172</v>
      </c>
      <c r="L146" s="276">
        <f>L149</f>
        <v>184</v>
      </c>
    </row>
    <row r="147" spans="2:12" ht="75" customHeight="1" hidden="1">
      <c r="B147" s="223" t="s">
        <v>530</v>
      </c>
      <c r="C147" s="207"/>
      <c r="D147" s="207" t="s">
        <v>457</v>
      </c>
      <c r="E147" s="207" t="s">
        <v>459</v>
      </c>
      <c r="F147" s="452" t="s">
        <v>531</v>
      </c>
      <c r="G147" s="452"/>
      <c r="H147" s="451" t="s">
        <v>459</v>
      </c>
      <c r="I147" s="276"/>
      <c r="J147" s="276"/>
      <c r="K147" s="276"/>
      <c r="L147" s="276"/>
    </row>
    <row r="148" spans="2:12" ht="15.75" customHeight="1" hidden="1">
      <c r="B148" s="252" t="s">
        <v>587</v>
      </c>
      <c r="C148" s="207"/>
      <c r="D148" s="207" t="s">
        <v>457</v>
      </c>
      <c r="E148" s="207" t="s">
        <v>459</v>
      </c>
      <c r="F148" s="452" t="s">
        <v>531</v>
      </c>
      <c r="G148" s="452" t="s">
        <v>210</v>
      </c>
      <c r="H148" s="451" t="s">
        <v>459</v>
      </c>
      <c r="I148" s="276"/>
      <c r="J148" s="276"/>
      <c r="K148" s="276"/>
      <c r="L148" s="276"/>
    </row>
    <row r="149" spans="2:12" ht="77.25" customHeight="1" hidden="1">
      <c r="B149" s="201" t="s">
        <v>236</v>
      </c>
      <c r="C149" s="207"/>
      <c r="D149" s="207" t="s">
        <v>457</v>
      </c>
      <c r="E149" s="207" t="s">
        <v>459</v>
      </c>
      <c r="F149" s="452" t="s">
        <v>532</v>
      </c>
      <c r="G149" s="452"/>
      <c r="H149" s="451" t="s">
        <v>459</v>
      </c>
      <c r="I149" s="276">
        <f>I150</f>
        <v>160</v>
      </c>
      <c r="J149" s="276"/>
      <c r="K149" s="276">
        <f>K150</f>
        <v>172</v>
      </c>
      <c r="L149" s="276">
        <f>L150</f>
        <v>184</v>
      </c>
    </row>
    <row r="150" spans="2:12" ht="16.5" customHeight="1" hidden="1">
      <c r="B150" s="252" t="s">
        <v>587</v>
      </c>
      <c r="C150" s="207"/>
      <c r="D150" s="207" t="s">
        <v>457</v>
      </c>
      <c r="E150" s="207" t="s">
        <v>459</v>
      </c>
      <c r="F150" s="452" t="s">
        <v>532</v>
      </c>
      <c r="G150" s="452" t="s">
        <v>210</v>
      </c>
      <c r="H150" s="451" t="s">
        <v>459</v>
      </c>
      <c r="I150" s="276">
        <v>160</v>
      </c>
      <c r="J150" s="276"/>
      <c r="K150" s="276">
        <v>172</v>
      </c>
      <c r="L150" s="276">
        <v>184</v>
      </c>
    </row>
    <row r="151" spans="2:12" ht="13.5" hidden="1">
      <c r="B151" s="182" t="s">
        <v>533</v>
      </c>
      <c r="C151" s="220"/>
      <c r="D151" s="220" t="s">
        <v>461</v>
      </c>
      <c r="E151" s="220"/>
      <c r="F151" s="344"/>
      <c r="G151" s="344"/>
      <c r="H151" s="344"/>
      <c r="I151" s="347">
        <f>I152+I159</f>
        <v>7152.5</v>
      </c>
      <c r="J151" s="267"/>
      <c r="K151" s="267">
        <f>K152+K159</f>
        <v>7583.5</v>
      </c>
      <c r="L151" s="267">
        <f>L152+L159</f>
        <v>8198.5</v>
      </c>
    </row>
    <row r="152" spans="2:12" ht="12.75" hidden="1">
      <c r="B152" s="198" t="s">
        <v>534</v>
      </c>
      <c r="C152" s="207"/>
      <c r="D152" s="207" t="s">
        <v>461</v>
      </c>
      <c r="E152" s="207" t="s">
        <v>208</v>
      </c>
      <c r="F152" s="451"/>
      <c r="G152" s="451"/>
      <c r="H152" s="451" t="s">
        <v>208</v>
      </c>
      <c r="I152" s="445">
        <f>I153</f>
        <v>5947</v>
      </c>
      <c r="J152" s="268"/>
      <c r="K152" s="268">
        <f aca="true" t="shared" si="4" ref="K152:L154">K153</f>
        <v>6305</v>
      </c>
      <c r="L152" s="268">
        <f t="shared" si="4"/>
        <v>6960</v>
      </c>
    </row>
    <row r="153" spans="2:12" ht="55.5" customHeight="1" hidden="1">
      <c r="B153" s="198" t="s">
        <v>618</v>
      </c>
      <c r="C153" s="207"/>
      <c r="D153" s="207" t="s">
        <v>461</v>
      </c>
      <c r="E153" s="207" t="s">
        <v>208</v>
      </c>
      <c r="F153" s="451" t="s">
        <v>81</v>
      </c>
      <c r="G153" s="455"/>
      <c r="H153" s="451" t="s">
        <v>208</v>
      </c>
      <c r="I153" s="456">
        <f>I154</f>
        <v>5947</v>
      </c>
      <c r="J153" s="285"/>
      <c r="K153" s="285">
        <f t="shared" si="4"/>
        <v>6305</v>
      </c>
      <c r="L153" s="285">
        <f t="shared" si="4"/>
        <v>6960</v>
      </c>
    </row>
    <row r="154" spans="2:12" ht="83.25" customHeight="1" hidden="1">
      <c r="B154" s="221" t="s">
        <v>237</v>
      </c>
      <c r="C154" s="202"/>
      <c r="D154" s="202" t="s">
        <v>461</v>
      </c>
      <c r="E154" s="202" t="s">
        <v>208</v>
      </c>
      <c r="F154" s="452" t="s">
        <v>535</v>
      </c>
      <c r="G154" s="452"/>
      <c r="H154" s="452" t="s">
        <v>208</v>
      </c>
      <c r="I154" s="448">
        <f>I155</f>
        <v>5947</v>
      </c>
      <c r="J154" s="281"/>
      <c r="K154" s="281">
        <f t="shared" si="4"/>
        <v>6305</v>
      </c>
      <c r="L154" s="281">
        <f t="shared" si="4"/>
        <v>6960</v>
      </c>
    </row>
    <row r="155" spans="2:12" ht="66" hidden="1">
      <c r="B155" s="201" t="s">
        <v>238</v>
      </c>
      <c r="C155" s="202"/>
      <c r="D155" s="202" t="s">
        <v>461</v>
      </c>
      <c r="E155" s="202" t="s">
        <v>208</v>
      </c>
      <c r="F155" s="452" t="s">
        <v>536</v>
      </c>
      <c r="G155" s="452"/>
      <c r="H155" s="452" t="s">
        <v>208</v>
      </c>
      <c r="I155" s="448">
        <f>I156+I157+I158</f>
        <v>5947</v>
      </c>
      <c r="J155" s="281"/>
      <c r="K155" s="281">
        <f>K156+K157+K158</f>
        <v>6305</v>
      </c>
      <c r="L155" s="281">
        <f>L156+L157+L158</f>
        <v>6960</v>
      </c>
    </row>
    <row r="156" spans="2:12" ht="12.75" hidden="1">
      <c r="B156" s="252" t="s">
        <v>608</v>
      </c>
      <c r="C156" s="202"/>
      <c r="D156" s="202" t="s">
        <v>461</v>
      </c>
      <c r="E156" s="202" t="s">
        <v>208</v>
      </c>
      <c r="F156" s="452" t="s">
        <v>536</v>
      </c>
      <c r="G156" s="452" t="s">
        <v>606</v>
      </c>
      <c r="H156" s="452" t="s">
        <v>208</v>
      </c>
      <c r="I156" s="261">
        <v>4171.287</v>
      </c>
      <c r="J156" s="262"/>
      <c r="K156" s="281">
        <v>5305.114</v>
      </c>
      <c r="L156" s="281">
        <v>6631.482</v>
      </c>
    </row>
    <row r="157" spans="2:12" ht="12.75" hidden="1">
      <c r="B157" s="252" t="s">
        <v>587</v>
      </c>
      <c r="C157" s="202"/>
      <c r="D157" s="202" t="s">
        <v>461</v>
      </c>
      <c r="E157" s="202" t="s">
        <v>208</v>
      </c>
      <c r="F157" s="452" t="s">
        <v>536</v>
      </c>
      <c r="G157" s="452" t="s">
        <v>210</v>
      </c>
      <c r="H157" s="452" t="s">
        <v>208</v>
      </c>
      <c r="I157" s="448">
        <f>1775.713-0.713</f>
        <v>1775</v>
      </c>
      <c r="J157" s="281"/>
      <c r="K157" s="281">
        <f>999.886-0.886</f>
        <v>999</v>
      </c>
      <c r="L157" s="281">
        <v>328</v>
      </c>
    </row>
    <row r="158" spans="2:12" ht="12.75" hidden="1">
      <c r="B158" s="252" t="s">
        <v>609</v>
      </c>
      <c r="C158" s="202"/>
      <c r="D158" s="202" t="s">
        <v>461</v>
      </c>
      <c r="E158" s="202" t="s">
        <v>208</v>
      </c>
      <c r="F158" s="452" t="s">
        <v>536</v>
      </c>
      <c r="G158" s="452" t="s">
        <v>607</v>
      </c>
      <c r="H158" s="452" t="s">
        <v>208</v>
      </c>
      <c r="I158" s="276">
        <v>0.713</v>
      </c>
      <c r="J158" s="271"/>
      <c r="K158" s="271">
        <v>0.886</v>
      </c>
      <c r="L158" s="271">
        <v>0.518</v>
      </c>
    </row>
    <row r="159" spans="2:12" ht="30.75" customHeight="1" hidden="1">
      <c r="B159" s="198" t="s">
        <v>537</v>
      </c>
      <c r="C159" s="207"/>
      <c r="D159" s="207" t="s">
        <v>461</v>
      </c>
      <c r="E159" s="207" t="s">
        <v>538</v>
      </c>
      <c r="F159" s="452"/>
      <c r="G159" s="452"/>
      <c r="H159" s="451" t="s">
        <v>538</v>
      </c>
      <c r="I159" s="445">
        <f>I160</f>
        <v>1205.5</v>
      </c>
      <c r="J159" s="268"/>
      <c r="K159" s="268">
        <f aca="true" t="shared" si="5" ref="K159:L162">K160</f>
        <v>1278.5</v>
      </c>
      <c r="L159" s="268">
        <f t="shared" si="5"/>
        <v>1238.5</v>
      </c>
    </row>
    <row r="160" spans="2:12" ht="39" customHeight="1" hidden="1">
      <c r="B160" s="198" t="s">
        <v>618</v>
      </c>
      <c r="C160" s="207"/>
      <c r="D160" s="207" t="s">
        <v>461</v>
      </c>
      <c r="E160" s="207" t="s">
        <v>538</v>
      </c>
      <c r="F160" s="451" t="s">
        <v>81</v>
      </c>
      <c r="G160" s="455"/>
      <c r="H160" s="451" t="s">
        <v>538</v>
      </c>
      <c r="I160" s="456">
        <f>I161</f>
        <v>1205.5</v>
      </c>
      <c r="J160" s="285"/>
      <c r="K160" s="285">
        <f t="shared" si="5"/>
        <v>1278.5</v>
      </c>
      <c r="L160" s="285">
        <f t="shared" si="5"/>
        <v>1238.5</v>
      </c>
    </row>
    <row r="161" spans="2:12" ht="85.5" customHeight="1" hidden="1">
      <c r="B161" s="221" t="s">
        <v>239</v>
      </c>
      <c r="C161" s="202"/>
      <c r="D161" s="202" t="s">
        <v>461</v>
      </c>
      <c r="E161" s="202" t="s">
        <v>538</v>
      </c>
      <c r="F161" s="452" t="s">
        <v>539</v>
      </c>
      <c r="G161" s="452"/>
      <c r="H161" s="452" t="s">
        <v>538</v>
      </c>
      <c r="I161" s="448">
        <f>I162</f>
        <v>1205.5</v>
      </c>
      <c r="J161" s="281"/>
      <c r="K161" s="281">
        <f t="shared" si="5"/>
        <v>1278.5</v>
      </c>
      <c r="L161" s="281">
        <f t="shared" si="5"/>
        <v>1238.5</v>
      </c>
    </row>
    <row r="162" spans="2:12" ht="66" hidden="1">
      <c r="B162" s="201" t="s">
        <v>31</v>
      </c>
      <c r="C162" s="202"/>
      <c r="D162" s="202" t="s">
        <v>461</v>
      </c>
      <c r="E162" s="202" t="s">
        <v>538</v>
      </c>
      <c r="F162" s="452" t="s">
        <v>541</v>
      </c>
      <c r="G162" s="452"/>
      <c r="H162" s="452" t="s">
        <v>538</v>
      </c>
      <c r="I162" s="448">
        <f>I163</f>
        <v>1205.5</v>
      </c>
      <c r="J162" s="281"/>
      <c r="K162" s="281">
        <f t="shared" si="5"/>
        <v>1278.5</v>
      </c>
      <c r="L162" s="281">
        <f t="shared" si="5"/>
        <v>1238.5</v>
      </c>
    </row>
    <row r="163" spans="2:12" ht="12.75" hidden="1">
      <c r="B163" s="252" t="s">
        <v>587</v>
      </c>
      <c r="C163" s="202"/>
      <c r="D163" s="202" t="s">
        <v>461</v>
      </c>
      <c r="E163" s="202" t="s">
        <v>538</v>
      </c>
      <c r="F163" s="452" t="s">
        <v>541</v>
      </c>
      <c r="G163" s="452" t="s">
        <v>210</v>
      </c>
      <c r="H163" s="452" t="s">
        <v>538</v>
      </c>
      <c r="I163" s="448">
        <v>1205.5</v>
      </c>
      <c r="J163" s="281"/>
      <c r="K163" s="281">
        <v>1278.5</v>
      </c>
      <c r="L163" s="281">
        <v>1238.5</v>
      </c>
    </row>
    <row r="164" spans="2:16" s="239" customFormat="1" ht="52.5" hidden="1">
      <c r="B164" s="237" t="s">
        <v>542</v>
      </c>
      <c r="C164" s="192"/>
      <c r="D164" s="192" t="s">
        <v>461</v>
      </c>
      <c r="E164" s="202" t="s">
        <v>538</v>
      </c>
      <c r="F164" s="196" t="s">
        <v>543</v>
      </c>
      <c r="G164" s="457"/>
      <c r="H164" s="452" t="s">
        <v>538</v>
      </c>
      <c r="I164" s="276"/>
      <c r="J164" s="271"/>
      <c r="K164" s="271"/>
      <c r="L164" s="271"/>
      <c r="P164" s="279"/>
    </row>
    <row r="165" spans="2:12" ht="13.5" hidden="1">
      <c r="B165" s="182" t="s">
        <v>544</v>
      </c>
      <c r="C165" s="220"/>
      <c r="D165" s="220" t="s">
        <v>211</v>
      </c>
      <c r="E165" s="220"/>
      <c r="F165" s="344"/>
      <c r="G165" s="344"/>
      <c r="H165" s="344"/>
      <c r="I165" s="367">
        <f>I166+I169</f>
        <v>412.5</v>
      </c>
      <c r="J165" s="272"/>
      <c r="K165" s="272">
        <f>K166+K169</f>
        <v>412.5</v>
      </c>
      <c r="L165" s="272">
        <f>L166+L169</f>
        <v>412.5</v>
      </c>
    </row>
    <row r="166" spans="2:12" ht="12.75" hidden="1">
      <c r="B166" s="222" t="s">
        <v>212</v>
      </c>
      <c r="C166" s="189"/>
      <c r="D166" s="207" t="s">
        <v>211</v>
      </c>
      <c r="E166" s="207" t="s">
        <v>545</v>
      </c>
      <c r="F166" s="187"/>
      <c r="G166" s="187"/>
      <c r="H166" s="451" t="s">
        <v>545</v>
      </c>
      <c r="I166" s="322">
        <f>I167</f>
        <v>240.5</v>
      </c>
      <c r="J166" s="269"/>
      <c r="K166" s="269">
        <f>K167</f>
        <v>240.5</v>
      </c>
      <c r="L166" s="269">
        <f>L167</f>
        <v>240.5</v>
      </c>
    </row>
    <row r="167" spans="2:12" ht="21" customHeight="1" hidden="1">
      <c r="B167" s="223" t="s">
        <v>546</v>
      </c>
      <c r="C167" s="189"/>
      <c r="D167" s="202" t="s">
        <v>211</v>
      </c>
      <c r="E167" s="202" t="s">
        <v>545</v>
      </c>
      <c r="F167" s="471">
        <v>9900308</v>
      </c>
      <c r="G167" s="187"/>
      <c r="H167" s="452" t="s">
        <v>545</v>
      </c>
      <c r="I167" s="296">
        <f>I168</f>
        <v>240.5</v>
      </c>
      <c r="J167" s="270"/>
      <c r="K167" s="270">
        <f>K168</f>
        <v>240.5</v>
      </c>
      <c r="L167" s="270">
        <f>L168</f>
        <v>240.5</v>
      </c>
    </row>
    <row r="168" spans="2:12" ht="21" customHeight="1" hidden="1">
      <c r="B168" s="252" t="s">
        <v>613</v>
      </c>
      <c r="C168" s="189"/>
      <c r="D168" s="202" t="s">
        <v>211</v>
      </c>
      <c r="E168" s="202" t="s">
        <v>545</v>
      </c>
      <c r="F168" s="471">
        <v>9900308</v>
      </c>
      <c r="G168" s="196" t="s">
        <v>71</v>
      </c>
      <c r="H168" s="452" t="s">
        <v>545</v>
      </c>
      <c r="I168" s="296">
        <v>240.5</v>
      </c>
      <c r="J168" s="270"/>
      <c r="K168" s="270">
        <v>240.5</v>
      </c>
      <c r="L168" s="270">
        <v>240.5</v>
      </c>
    </row>
    <row r="169" spans="2:12" ht="12.75" hidden="1">
      <c r="B169" s="226" t="s">
        <v>213</v>
      </c>
      <c r="C169" s="207"/>
      <c r="D169" s="207" t="s">
        <v>211</v>
      </c>
      <c r="E169" s="207" t="s">
        <v>547</v>
      </c>
      <c r="F169" s="451"/>
      <c r="G169" s="452"/>
      <c r="H169" s="451" t="s">
        <v>547</v>
      </c>
      <c r="I169" s="322">
        <f>I170</f>
        <v>172</v>
      </c>
      <c r="J169" s="269"/>
      <c r="K169" s="269">
        <f>K170</f>
        <v>172</v>
      </c>
      <c r="L169" s="269">
        <f>L170</f>
        <v>172</v>
      </c>
    </row>
    <row r="170" spans="2:12" ht="21" customHeight="1" hidden="1">
      <c r="B170" s="241" t="s">
        <v>254</v>
      </c>
      <c r="C170" s="241"/>
      <c r="D170" s="202" t="s">
        <v>211</v>
      </c>
      <c r="E170" s="202" t="s">
        <v>547</v>
      </c>
      <c r="F170" s="471">
        <v>9901073</v>
      </c>
      <c r="G170" s="452"/>
      <c r="H170" s="452" t="s">
        <v>547</v>
      </c>
      <c r="I170" s="296">
        <f>I171</f>
        <v>172</v>
      </c>
      <c r="J170" s="270"/>
      <c r="K170" s="270">
        <f>K171</f>
        <v>172</v>
      </c>
      <c r="L170" s="270">
        <f>L171</f>
        <v>172</v>
      </c>
    </row>
    <row r="171" spans="2:12" ht="21" customHeight="1" hidden="1">
      <c r="B171" s="252" t="s">
        <v>613</v>
      </c>
      <c r="C171" s="241"/>
      <c r="D171" s="202" t="s">
        <v>211</v>
      </c>
      <c r="E171" s="202" t="s">
        <v>547</v>
      </c>
      <c r="F171" s="471">
        <v>9901073</v>
      </c>
      <c r="G171" s="452" t="s">
        <v>71</v>
      </c>
      <c r="H171" s="452" t="s">
        <v>547</v>
      </c>
      <c r="I171" s="296">
        <v>172</v>
      </c>
      <c r="J171" s="270"/>
      <c r="K171" s="270">
        <v>172</v>
      </c>
      <c r="L171" s="270">
        <v>172</v>
      </c>
    </row>
    <row r="172" spans="2:12" ht="13.5" hidden="1">
      <c r="B172" s="182" t="s">
        <v>462</v>
      </c>
      <c r="C172" s="220"/>
      <c r="D172" s="220" t="s">
        <v>469</v>
      </c>
      <c r="E172" s="220"/>
      <c r="F172" s="344"/>
      <c r="G172" s="344"/>
      <c r="H172" s="344"/>
      <c r="I172" s="362">
        <f>I174</f>
        <v>3930</v>
      </c>
      <c r="J172" s="315"/>
      <c r="K172" s="315">
        <f>K174</f>
        <v>3930</v>
      </c>
      <c r="L172" s="315">
        <f>L174</f>
        <v>1185</v>
      </c>
    </row>
    <row r="173" spans="2:12" ht="24" customHeight="1" hidden="1">
      <c r="B173" s="198" t="s">
        <v>249</v>
      </c>
      <c r="C173" s="202"/>
      <c r="D173" s="207" t="s">
        <v>469</v>
      </c>
      <c r="E173" s="207" t="s">
        <v>470</v>
      </c>
      <c r="F173" s="451"/>
      <c r="G173" s="451"/>
      <c r="H173" s="451" t="s">
        <v>470</v>
      </c>
      <c r="I173" s="325">
        <f>I174</f>
        <v>3930</v>
      </c>
      <c r="J173" s="301"/>
      <c r="K173" s="301">
        <f>K174</f>
        <v>3930</v>
      </c>
      <c r="L173" s="301">
        <f>L174</f>
        <v>1185</v>
      </c>
    </row>
    <row r="174" spans="2:12" ht="58.5" customHeight="1" hidden="1">
      <c r="B174" s="222" t="s">
        <v>612</v>
      </c>
      <c r="C174" s="202"/>
      <c r="D174" s="202" t="s">
        <v>469</v>
      </c>
      <c r="E174" s="202" t="s">
        <v>470</v>
      </c>
      <c r="F174" s="452" t="s">
        <v>77</v>
      </c>
      <c r="G174" s="472"/>
      <c r="H174" s="452" t="s">
        <v>470</v>
      </c>
      <c r="I174" s="473">
        <f>I177+I181</f>
        <v>3930</v>
      </c>
      <c r="J174" s="316"/>
      <c r="K174" s="316">
        <f>K177+K181</f>
        <v>3930</v>
      </c>
      <c r="L174" s="316">
        <f>L177+L181</f>
        <v>1185</v>
      </c>
    </row>
    <row r="175" spans="2:12" ht="66" hidden="1">
      <c r="B175" s="221" t="s">
        <v>240</v>
      </c>
      <c r="C175" s="202"/>
      <c r="D175" s="202" t="s">
        <v>469</v>
      </c>
      <c r="E175" s="202" t="s">
        <v>470</v>
      </c>
      <c r="F175" s="452" t="s">
        <v>548</v>
      </c>
      <c r="G175" s="452"/>
      <c r="H175" s="452" t="s">
        <v>470</v>
      </c>
      <c r="I175" s="325"/>
      <c r="J175" s="301"/>
      <c r="K175" s="301"/>
      <c r="L175" s="301"/>
    </row>
    <row r="176" spans="2:12" ht="52.5" hidden="1">
      <c r="B176" s="214" t="s">
        <v>241</v>
      </c>
      <c r="C176" s="202"/>
      <c r="D176" s="202" t="s">
        <v>469</v>
      </c>
      <c r="E176" s="202" t="s">
        <v>470</v>
      </c>
      <c r="F176" s="452" t="s">
        <v>549</v>
      </c>
      <c r="G176" s="452"/>
      <c r="H176" s="452" t="s">
        <v>470</v>
      </c>
      <c r="I176" s="325"/>
      <c r="J176" s="301"/>
      <c r="K176" s="301"/>
      <c r="L176" s="301"/>
    </row>
    <row r="177" spans="2:12" ht="66" hidden="1">
      <c r="B177" s="221" t="s">
        <v>25</v>
      </c>
      <c r="C177" s="202"/>
      <c r="D177" s="202" t="s">
        <v>469</v>
      </c>
      <c r="E177" s="202" t="s">
        <v>470</v>
      </c>
      <c r="F177" s="451" t="s">
        <v>551</v>
      </c>
      <c r="G177" s="452"/>
      <c r="H177" s="452" t="s">
        <v>470</v>
      </c>
      <c r="I177" s="446">
        <f>I178</f>
        <v>3600</v>
      </c>
      <c r="J177" s="317"/>
      <c r="K177" s="317">
        <f>K178</f>
        <v>3600</v>
      </c>
      <c r="L177" s="317">
        <f>L178</f>
        <v>850</v>
      </c>
    </row>
    <row r="178" spans="2:12" ht="80.25" customHeight="1" hidden="1">
      <c r="B178" s="201" t="s">
        <v>26</v>
      </c>
      <c r="C178" s="202"/>
      <c r="D178" s="202" t="s">
        <v>469</v>
      </c>
      <c r="E178" s="202" t="s">
        <v>470</v>
      </c>
      <c r="F178" s="452" t="s">
        <v>553</v>
      </c>
      <c r="G178" s="452"/>
      <c r="H178" s="452" t="s">
        <v>470</v>
      </c>
      <c r="I178" s="325">
        <f>I179</f>
        <v>3600</v>
      </c>
      <c r="J178" s="301"/>
      <c r="K178" s="301">
        <f>K179</f>
        <v>3600</v>
      </c>
      <c r="L178" s="301">
        <f>L179</f>
        <v>850</v>
      </c>
    </row>
    <row r="179" spans="2:12" ht="12.75" hidden="1">
      <c r="B179" s="255" t="s">
        <v>587</v>
      </c>
      <c r="C179" s="202"/>
      <c r="D179" s="202" t="s">
        <v>469</v>
      </c>
      <c r="E179" s="202" t="s">
        <v>470</v>
      </c>
      <c r="F179" s="452" t="s">
        <v>553</v>
      </c>
      <c r="G179" s="452" t="s">
        <v>210</v>
      </c>
      <c r="H179" s="452" t="s">
        <v>470</v>
      </c>
      <c r="I179" s="325">
        <v>3600</v>
      </c>
      <c r="J179" s="301"/>
      <c r="K179" s="301">
        <v>3600</v>
      </c>
      <c r="L179" s="301">
        <v>850</v>
      </c>
    </row>
    <row r="180" spans="2:12" ht="52.5" hidden="1">
      <c r="B180" s="214" t="s">
        <v>554</v>
      </c>
      <c r="C180" s="202"/>
      <c r="D180" s="202" t="s">
        <v>469</v>
      </c>
      <c r="E180" s="202" t="s">
        <v>470</v>
      </c>
      <c r="F180" s="452" t="s">
        <v>555</v>
      </c>
      <c r="G180" s="452"/>
      <c r="H180" s="452" t="s">
        <v>470</v>
      </c>
      <c r="I180" s="296"/>
      <c r="J180" s="270"/>
      <c r="K180" s="270"/>
      <c r="L180" s="270"/>
    </row>
    <row r="181" spans="2:12" ht="66" hidden="1">
      <c r="B181" s="245" t="s">
        <v>27</v>
      </c>
      <c r="C181" s="202"/>
      <c r="D181" s="202" t="s">
        <v>469</v>
      </c>
      <c r="E181" s="202" t="s">
        <v>470</v>
      </c>
      <c r="F181" s="451" t="s">
        <v>556</v>
      </c>
      <c r="G181" s="452"/>
      <c r="H181" s="452" t="s">
        <v>470</v>
      </c>
      <c r="I181" s="322">
        <f>I182</f>
        <v>330</v>
      </c>
      <c r="J181" s="269"/>
      <c r="K181" s="269">
        <f>K182</f>
        <v>330</v>
      </c>
      <c r="L181" s="269">
        <f>L182</f>
        <v>335</v>
      </c>
    </row>
    <row r="182" spans="2:12" ht="92.25" customHeight="1" hidden="1">
      <c r="B182" s="214" t="s">
        <v>28</v>
      </c>
      <c r="C182" s="202"/>
      <c r="D182" s="202" t="s">
        <v>469</v>
      </c>
      <c r="E182" s="202" t="s">
        <v>470</v>
      </c>
      <c r="F182" s="452" t="s">
        <v>564</v>
      </c>
      <c r="G182" s="452"/>
      <c r="H182" s="452" t="s">
        <v>470</v>
      </c>
      <c r="I182" s="296">
        <f>I183</f>
        <v>330</v>
      </c>
      <c r="J182" s="270"/>
      <c r="K182" s="270">
        <f>K183</f>
        <v>330</v>
      </c>
      <c r="L182" s="270">
        <v>335</v>
      </c>
    </row>
    <row r="183" spans="2:12" ht="13.5" customHeight="1" hidden="1">
      <c r="B183" s="255" t="s">
        <v>587</v>
      </c>
      <c r="C183" s="202"/>
      <c r="D183" s="202" t="s">
        <v>469</v>
      </c>
      <c r="E183" s="202" t="s">
        <v>470</v>
      </c>
      <c r="F183" s="452" t="s">
        <v>564</v>
      </c>
      <c r="G183" s="452" t="s">
        <v>210</v>
      </c>
      <c r="H183" s="452" t="s">
        <v>470</v>
      </c>
      <c r="I183" s="296">
        <v>330</v>
      </c>
      <c r="J183" s="270"/>
      <c r="K183" s="270">
        <v>330</v>
      </c>
      <c r="L183" s="270">
        <v>330</v>
      </c>
    </row>
    <row r="184" ht="12.75" hidden="1"/>
    <row r="185" ht="12.75" hidden="1"/>
    <row r="186" ht="12.75" hidden="1"/>
    <row r="188" spans="1:12" s="232" customFormat="1" ht="46.5">
      <c r="A188" s="484"/>
      <c r="B188" s="383" t="s">
        <v>452</v>
      </c>
      <c r="C188" s="474"/>
      <c r="D188" s="475"/>
      <c r="E188" s="475"/>
      <c r="F188" s="200" t="s">
        <v>113</v>
      </c>
      <c r="G188" s="200" t="s">
        <v>114</v>
      </c>
      <c r="H188" s="381" t="s">
        <v>515</v>
      </c>
      <c r="I188" s="477" t="s">
        <v>115</v>
      </c>
      <c r="J188" s="476"/>
      <c r="K188" s="382" t="s">
        <v>614</v>
      </c>
      <c r="L188" s="382" t="s">
        <v>615</v>
      </c>
    </row>
    <row r="189" spans="1:12" s="232" customFormat="1" ht="15">
      <c r="A189" s="484"/>
      <c r="B189" s="479" t="s">
        <v>558</v>
      </c>
      <c r="C189" s="474"/>
      <c r="D189" s="475"/>
      <c r="E189" s="475"/>
      <c r="F189" s="200"/>
      <c r="G189" s="200"/>
      <c r="H189" s="381"/>
      <c r="I189" s="494">
        <f>I190+I280</f>
        <v>69983.1</v>
      </c>
      <c r="J189" s="476"/>
      <c r="K189" s="494">
        <f>K190+K280</f>
        <v>70391</v>
      </c>
      <c r="L189" s="494">
        <f>L190+L280</f>
        <v>70022.1</v>
      </c>
    </row>
    <row r="190" spans="1:12" s="232" customFormat="1" ht="15">
      <c r="A190" s="487"/>
      <c r="B190" s="480" t="s">
        <v>519</v>
      </c>
      <c r="C190" s="495"/>
      <c r="D190" s="496"/>
      <c r="E190" s="496"/>
      <c r="F190" s="497"/>
      <c r="G190" s="497"/>
      <c r="H190" s="176"/>
      <c r="I190" s="498">
        <f>I191+I203+I213+I235+I248+I258+I263+I271</f>
        <v>43275.109000000004</v>
      </c>
      <c r="J190" s="499"/>
      <c r="K190" s="498">
        <f>K191+K203+K213+K235+K248+K258+K263+K271</f>
        <v>42242.735</v>
      </c>
      <c r="L190" s="498">
        <f>L191+L203+L213+L235+L248+L258+L263+L271</f>
        <v>40917.551999999996</v>
      </c>
    </row>
    <row r="191" spans="1:16" ht="58.5" customHeight="1">
      <c r="A191" s="493">
        <v>1</v>
      </c>
      <c r="B191" s="222" t="s">
        <v>612</v>
      </c>
      <c r="C191" s="202"/>
      <c r="D191" s="202" t="s">
        <v>469</v>
      </c>
      <c r="E191" s="202" t="s">
        <v>470</v>
      </c>
      <c r="F191" s="451" t="s">
        <v>77</v>
      </c>
      <c r="G191" s="472"/>
      <c r="H191" s="452"/>
      <c r="I191" s="473">
        <f>I194+I199</f>
        <v>3930</v>
      </c>
      <c r="J191" s="316"/>
      <c r="K191" s="316">
        <f>K194+K199</f>
        <v>3930</v>
      </c>
      <c r="L191" s="316">
        <f>L194+L199</f>
        <v>1185</v>
      </c>
      <c r="P191" s="168"/>
    </row>
    <row r="192" spans="1:16" ht="66" hidden="1">
      <c r="A192" s="288"/>
      <c r="B192" s="221" t="s">
        <v>567</v>
      </c>
      <c r="C192" s="202"/>
      <c r="D192" s="202" t="s">
        <v>469</v>
      </c>
      <c r="E192" s="202" t="s">
        <v>470</v>
      </c>
      <c r="F192" s="452" t="s">
        <v>548</v>
      </c>
      <c r="G192" s="452"/>
      <c r="H192" s="452"/>
      <c r="I192" s="325"/>
      <c r="J192" s="301"/>
      <c r="K192" s="301"/>
      <c r="L192" s="301"/>
      <c r="P192" s="168"/>
    </row>
    <row r="193" spans="1:16" ht="66" hidden="1">
      <c r="A193" s="288"/>
      <c r="B193" s="201" t="s">
        <v>611</v>
      </c>
      <c r="C193" s="202"/>
      <c r="D193" s="202" t="s">
        <v>469</v>
      </c>
      <c r="E193" s="202" t="s">
        <v>470</v>
      </c>
      <c r="F193" s="452" t="s">
        <v>549</v>
      </c>
      <c r="G193" s="452"/>
      <c r="H193" s="452"/>
      <c r="I193" s="325"/>
      <c r="J193" s="301"/>
      <c r="K193" s="301"/>
      <c r="L193" s="301"/>
      <c r="P193" s="168"/>
    </row>
    <row r="194" spans="1:19" ht="78.75">
      <c r="A194" s="288"/>
      <c r="B194" s="221" t="s">
        <v>150</v>
      </c>
      <c r="C194" s="202"/>
      <c r="D194" s="202" t="s">
        <v>469</v>
      </c>
      <c r="E194" s="202" t="s">
        <v>470</v>
      </c>
      <c r="F194" s="451" t="s">
        <v>551</v>
      </c>
      <c r="G194" s="452"/>
      <c r="H194" s="452"/>
      <c r="I194" s="446">
        <f>I195</f>
        <v>3600</v>
      </c>
      <c r="J194" s="317"/>
      <c r="K194" s="317">
        <f>K195</f>
        <v>3600</v>
      </c>
      <c r="L194" s="317">
        <f>L195</f>
        <v>850</v>
      </c>
      <c r="M194" s="478"/>
      <c r="N194" s="478"/>
      <c r="O194" s="478"/>
      <c r="P194" s="478"/>
      <c r="Q194" s="478"/>
      <c r="R194" s="478"/>
      <c r="S194" s="478"/>
    </row>
    <row r="195" spans="1:19" ht="105">
      <c r="A195" s="288"/>
      <c r="B195" s="201" t="s">
        <v>151</v>
      </c>
      <c r="C195" s="202"/>
      <c r="D195" s="202" t="s">
        <v>469</v>
      </c>
      <c r="E195" s="202" t="s">
        <v>470</v>
      </c>
      <c r="F195" s="452" t="s">
        <v>553</v>
      </c>
      <c r="G195" s="452"/>
      <c r="H195" s="452"/>
      <c r="I195" s="325">
        <f>I196</f>
        <v>3600</v>
      </c>
      <c r="J195" s="301"/>
      <c r="K195" s="301">
        <f>K196</f>
        <v>3600</v>
      </c>
      <c r="L195" s="301">
        <f>L196</f>
        <v>850</v>
      </c>
      <c r="M195" s="478"/>
      <c r="N195" s="478"/>
      <c r="O195" s="478"/>
      <c r="P195" s="478"/>
      <c r="Q195" s="478"/>
      <c r="R195" s="478"/>
      <c r="S195" s="478"/>
    </row>
    <row r="196" spans="1:19" ht="26.25">
      <c r="A196" s="288"/>
      <c r="B196" s="578" t="s">
        <v>560</v>
      </c>
      <c r="C196" s="202"/>
      <c r="D196" s="202" t="s">
        <v>469</v>
      </c>
      <c r="E196" s="202" t="s">
        <v>470</v>
      </c>
      <c r="F196" s="452" t="s">
        <v>553</v>
      </c>
      <c r="G196" s="452" t="s">
        <v>210</v>
      </c>
      <c r="H196" s="452"/>
      <c r="I196" s="325">
        <v>3600</v>
      </c>
      <c r="J196" s="301"/>
      <c r="K196" s="301">
        <v>3600</v>
      </c>
      <c r="L196" s="301">
        <v>850</v>
      </c>
      <c r="M196" s="478"/>
      <c r="N196" s="478"/>
      <c r="O196" s="478"/>
      <c r="P196" s="478"/>
      <c r="Q196" s="478"/>
      <c r="R196" s="478"/>
      <c r="S196" s="478"/>
    </row>
    <row r="197" spans="1:19" ht="52.5" hidden="1">
      <c r="A197" s="288"/>
      <c r="B197" s="201" t="s">
        <v>554</v>
      </c>
      <c r="C197" s="202"/>
      <c r="D197" s="202" t="s">
        <v>469</v>
      </c>
      <c r="E197" s="202" t="s">
        <v>470</v>
      </c>
      <c r="F197" s="452" t="s">
        <v>555</v>
      </c>
      <c r="G197" s="452"/>
      <c r="H197" s="452" t="s">
        <v>470</v>
      </c>
      <c r="I197" s="296"/>
      <c r="J197" s="270"/>
      <c r="K197" s="270"/>
      <c r="L197" s="270"/>
      <c r="M197" s="478"/>
      <c r="N197" s="478"/>
      <c r="O197" s="478"/>
      <c r="P197" s="478"/>
      <c r="Q197" s="478"/>
      <c r="R197" s="478"/>
      <c r="S197" s="478"/>
    </row>
    <row r="198" spans="1:19" ht="15">
      <c r="A198" s="288"/>
      <c r="B198" s="201" t="s">
        <v>249</v>
      </c>
      <c r="C198" s="202"/>
      <c r="D198" s="202"/>
      <c r="E198" s="202"/>
      <c r="F198" s="452" t="s">
        <v>553</v>
      </c>
      <c r="G198" s="452" t="s">
        <v>210</v>
      </c>
      <c r="H198" s="452" t="s">
        <v>470</v>
      </c>
      <c r="I198" s="325">
        <v>3600</v>
      </c>
      <c r="J198" s="301"/>
      <c r="K198" s="301">
        <v>3600</v>
      </c>
      <c r="L198" s="301">
        <v>850</v>
      </c>
      <c r="M198" s="478"/>
      <c r="N198" s="478"/>
      <c r="O198" s="478"/>
      <c r="P198" s="478"/>
      <c r="Q198" s="478"/>
      <c r="R198" s="478"/>
      <c r="S198" s="478"/>
    </row>
    <row r="199" spans="1:19" ht="78.75">
      <c r="A199" s="288"/>
      <c r="B199" s="221" t="s">
        <v>494</v>
      </c>
      <c r="C199" s="202"/>
      <c r="D199" s="202" t="s">
        <v>469</v>
      </c>
      <c r="E199" s="202" t="s">
        <v>470</v>
      </c>
      <c r="F199" s="451" t="s">
        <v>556</v>
      </c>
      <c r="G199" s="452"/>
      <c r="H199" s="452"/>
      <c r="I199" s="322">
        <f>I200</f>
        <v>330</v>
      </c>
      <c r="J199" s="269"/>
      <c r="K199" s="269">
        <f>K200</f>
        <v>330</v>
      </c>
      <c r="L199" s="269">
        <f>L200</f>
        <v>335</v>
      </c>
      <c r="M199" s="478"/>
      <c r="N199" s="478"/>
      <c r="O199" s="478"/>
      <c r="P199" s="478"/>
      <c r="Q199" s="478"/>
      <c r="R199" s="478"/>
      <c r="S199" s="478"/>
    </row>
    <row r="200" spans="1:16" ht="92.25" customHeight="1">
      <c r="A200" s="288"/>
      <c r="B200" s="201" t="s">
        <v>495</v>
      </c>
      <c r="C200" s="202"/>
      <c r="D200" s="202" t="s">
        <v>469</v>
      </c>
      <c r="E200" s="202" t="s">
        <v>470</v>
      </c>
      <c r="F200" s="452" t="s">
        <v>564</v>
      </c>
      <c r="G200" s="452"/>
      <c r="H200" s="452"/>
      <c r="I200" s="296">
        <f>I201</f>
        <v>330</v>
      </c>
      <c r="J200" s="270"/>
      <c r="K200" s="270">
        <f>K201</f>
        <v>330</v>
      </c>
      <c r="L200" s="270">
        <v>335</v>
      </c>
      <c r="P200" s="168"/>
    </row>
    <row r="201" spans="1:16" ht="27.75" customHeight="1">
      <c r="A201" s="288"/>
      <c r="B201" s="578" t="s">
        <v>560</v>
      </c>
      <c r="C201" s="202"/>
      <c r="D201" s="202" t="s">
        <v>469</v>
      </c>
      <c r="E201" s="202" t="s">
        <v>470</v>
      </c>
      <c r="F201" s="452" t="s">
        <v>564</v>
      </c>
      <c r="G201" s="452" t="s">
        <v>210</v>
      </c>
      <c r="H201" s="452"/>
      <c r="I201" s="296">
        <v>330</v>
      </c>
      <c r="J201" s="270"/>
      <c r="K201" s="270">
        <v>330</v>
      </c>
      <c r="L201" s="270">
        <v>330</v>
      </c>
      <c r="P201" s="168"/>
    </row>
    <row r="202" spans="1:16" ht="13.5" customHeight="1">
      <c r="A202" s="288"/>
      <c r="B202" s="201" t="s">
        <v>249</v>
      </c>
      <c r="C202" s="202"/>
      <c r="D202" s="202"/>
      <c r="E202" s="202"/>
      <c r="F202" s="452" t="s">
        <v>564</v>
      </c>
      <c r="G202" s="452" t="s">
        <v>210</v>
      </c>
      <c r="H202" s="452" t="s">
        <v>470</v>
      </c>
      <c r="I202" s="296">
        <v>330</v>
      </c>
      <c r="J202" s="270"/>
      <c r="K202" s="270">
        <v>330</v>
      </c>
      <c r="L202" s="270">
        <v>330</v>
      </c>
      <c r="P202" s="168"/>
    </row>
    <row r="203" spans="1:12" s="180" customFormat="1" ht="51.75" customHeight="1">
      <c r="A203" s="493">
        <v>2</v>
      </c>
      <c r="B203" s="198" t="s">
        <v>144</v>
      </c>
      <c r="C203" s="202"/>
      <c r="D203" s="207" t="s">
        <v>466</v>
      </c>
      <c r="E203" s="207" t="s">
        <v>468</v>
      </c>
      <c r="F203" s="451" t="s">
        <v>178</v>
      </c>
      <c r="G203" s="455"/>
      <c r="H203" s="451"/>
      <c r="I203" s="456">
        <f>I205</f>
        <v>300</v>
      </c>
      <c r="J203" s="285"/>
      <c r="K203" s="285">
        <f>K205</f>
        <v>305</v>
      </c>
      <c r="L203" s="285">
        <f>L205</f>
        <v>310</v>
      </c>
    </row>
    <row r="204" spans="1:12" s="180" customFormat="1" ht="78" customHeight="1" hidden="1">
      <c r="A204" s="289"/>
      <c r="B204" s="191" t="s">
        <v>12</v>
      </c>
      <c r="C204" s="224"/>
      <c r="D204" s="192" t="s">
        <v>466</v>
      </c>
      <c r="E204" s="192" t="s">
        <v>468</v>
      </c>
      <c r="F204" s="196" t="s">
        <v>179</v>
      </c>
      <c r="G204" s="452"/>
      <c r="H204" s="196"/>
      <c r="I204" s="322"/>
      <c r="J204" s="269"/>
      <c r="K204" s="269"/>
      <c r="L204" s="269"/>
    </row>
    <row r="205" spans="1:12" s="180" customFormat="1" ht="96">
      <c r="A205" s="289"/>
      <c r="B205" s="310" t="s">
        <v>145</v>
      </c>
      <c r="C205" s="202"/>
      <c r="D205" s="192" t="s">
        <v>466</v>
      </c>
      <c r="E205" s="192" t="s">
        <v>468</v>
      </c>
      <c r="F205" s="196" t="s">
        <v>575</v>
      </c>
      <c r="G205" s="452"/>
      <c r="H205" s="196"/>
      <c r="I205" s="322">
        <f>I206</f>
        <v>300</v>
      </c>
      <c r="J205" s="269"/>
      <c r="K205" s="269">
        <f>K206</f>
        <v>305</v>
      </c>
      <c r="L205" s="269">
        <f>L206</f>
        <v>310</v>
      </c>
    </row>
    <row r="206" spans="1:12" s="180" customFormat="1" ht="26.25">
      <c r="A206" s="289"/>
      <c r="B206" s="578" t="s">
        <v>560</v>
      </c>
      <c r="C206" s="202"/>
      <c r="D206" s="192" t="s">
        <v>466</v>
      </c>
      <c r="E206" s="192" t="s">
        <v>468</v>
      </c>
      <c r="F206" s="196" t="s">
        <v>575</v>
      </c>
      <c r="G206" s="452" t="s">
        <v>210</v>
      </c>
      <c r="H206" s="196"/>
      <c r="I206" s="296">
        <v>300</v>
      </c>
      <c r="J206" s="269"/>
      <c r="K206" s="270">
        <v>305</v>
      </c>
      <c r="L206" s="270">
        <v>310</v>
      </c>
    </row>
    <row r="207" spans="1:16" ht="53.25" customHeight="1" hidden="1">
      <c r="A207" s="288"/>
      <c r="B207" s="198" t="s">
        <v>6</v>
      </c>
      <c r="C207" s="207"/>
      <c r="D207" s="200" t="s">
        <v>454</v>
      </c>
      <c r="E207" s="207" t="s">
        <v>299</v>
      </c>
      <c r="F207" s="451" t="s">
        <v>185</v>
      </c>
      <c r="G207" s="455"/>
      <c r="H207" s="451" t="s">
        <v>299</v>
      </c>
      <c r="I207" s="455"/>
      <c r="J207" s="284"/>
      <c r="K207" s="168"/>
      <c r="L207" s="288"/>
      <c r="P207" s="168"/>
    </row>
    <row r="208" spans="1:16" ht="66" hidden="1">
      <c r="A208" s="288"/>
      <c r="B208" s="481" t="s">
        <v>7</v>
      </c>
      <c r="C208" s="202"/>
      <c r="D208" s="199" t="s">
        <v>454</v>
      </c>
      <c r="E208" s="202" t="s">
        <v>299</v>
      </c>
      <c r="F208" s="452" t="s">
        <v>78</v>
      </c>
      <c r="G208" s="452"/>
      <c r="H208" s="452" t="s">
        <v>299</v>
      </c>
      <c r="I208" s="445"/>
      <c r="J208" s="268"/>
      <c r="K208" s="268"/>
      <c r="L208" s="268"/>
      <c r="P208" s="168"/>
    </row>
    <row r="209" spans="1:16" ht="81" customHeight="1" hidden="1">
      <c r="A209" s="288"/>
      <c r="B209" s="282" t="s">
        <v>8</v>
      </c>
      <c r="C209" s="202"/>
      <c r="D209" s="199" t="s">
        <v>454</v>
      </c>
      <c r="E209" s="202" t="s">
        <v>299</v>
      </c>
      <c r="F209" s="452" t="s">
        <v>186</v>
      </c>
      <c r="G209" s="452"/>
      <c r="H209" s="452" t="s">
        <v>299</v>
      </c>
      <c r="I209" s="445"/>
      <c r="J209" s="268"/>
      <c r="K209" s="268"/>
      <c r="L209" s="268"/>
      <c r="P209" s="168"/>
    </row>
    <row r="210" spans="1:16" ht="81" customHeight="1" hidden="1">
      <c r="A210" s="288"/>
      <c r="B210" s="481" t="s">
        <v>9</v>
      </c>
      <c r="C210" s="202"/>
      <c r="D210" s="199" t="s">
        <v>454</v>
      </c>
      <c r="E210" s="202" t="s">
        <v>299</v>
      </c>
      <c r="F210" s="452" t="s">
        <v>187</v>
      </c>
      <c r="G210" s="452"/>
      <c r="H210" s="452" t="s">
        <v>299</v>
      </c>
      <c r="I210" s="322"/>
      <c r="J210" s="269"/>
      <c r="K210" s="269"/>
      <c r="L210" s="269"/>
      <c r="P210" s="168"/>
    </row>
    <row r="211" spans="1:16" ht="66" hidden="1">
      <c r="A211" s="288"/>
      <c r="B211" s="282" t="s">
        <v>10</v>
      </c>
      <c r="C211" s="202"/>
      <c r="D211" s="199" t="s">
        <v>454</v>
      </c>
      <c r="E211" s="202" t="s">
        <v>299</v>
      </c>
      <c r="F211" s="452" t="s">
        <v>189</v>
      </c>
      <c r="G211" s="452"/>
      <c r="H211" s="452" t="s">
        <v>299</v>
      </c>
      <c r="I211" s="322"/>
      <c r="J211" s="269"/>
      <c r="K211" s="269"/>
      <c r="L211" s="269"/>
      <c r="P211" s="168"/>
    </row>
    <row r="212" spans="1:16" ht="12.75">
      <c r="A212" s="288"/>
      <c r="B212" s="282" t="s">
        <v>467</v>
      </c>
      <c r="C212" s="202"/>
      <c r="D212" s="199"/>
      <c r="E212" s="202"/>
      <c r="F212" s="196" t="s">
        <v>575</v>
      </c>
      <c r="G212" s="452" t="s">
        <v>210</v>
      </c>
      <c r="H212" s="196" t="s">
        <v>468</v>
      </c>
      <c r="I212" s="296">
        <v>300</v>
      </c>
      <c r="J212" s="269"/>
      <c r="K212" s="270">
        <v>305</v>
      </c>
      <c r="L212" s="270">
        <v>310</v>
      </c>
      <c r="P212" s="168"/>
    </row>
    <row r="213" spans="1:16" ht="53.25" customHeight="1">
      <c r="A213" s="493">
        <v>3</v>
      </c>
      <c r="B213" s="198" t="s">
        <v>618</v>
      </c>
      <c r="C213" s="207"/>
      <c r="D213" s="207" t="s">
        <v>457</v>
      </c>
      <c r="E213" s="207" t="s">
        <v>459</v>
      </c>
      <c r="F213" s="451" t="s">
        <v>81</v>
      </c>
      <c r="G213" s="455"/>
      <c r="H213" s="451"/>
      <c r="I213" s="456">
        <f>I214+I221+I230</f>
        <v>7312.5</v>
      </c>
      <c r="J213" s="285"/>
      <c r="K213" s="456">
        <f>K214+K221+K230</f>
        <v>7755.5</v>
      </c>
      <c r="L213" s="456">
        <f>L214+L221+L230</f>
        <v>8382.5</v>
      </c>
      <c r="P213" s="168"/>
    </row>
    <row r="214" spans="1:12" s="277" customFormat="1" ht="78.75">
      <c r="A214" s="507"/>
      <c r="B214" s="221" t="s">
        <v>146</v>
      </c>
      <c r="C214" s="451"/>
      <c r="D214" s="451" t="s">
        <v>457</v>
      </c>
      <c r="E214" s="451" t="s">
        <v>459</v>
      </c>
      <c r="F214" s="451" t="s">
        <v>529</v>
      </c>
      <c r="G214" s="452"/>
      <c r="H214" s="451"/>
      <c r="I214" s="276">
        <f>I217</f>
        <v>160</v>
      </c>
      <c r="J214" s="276"/>
      <c r="K214" s="276">
        <f>K217</f>
        <v>172</v>
      </c>
      <c r="L214" s="276">
        <f>L217</f>
        <v>184</v>
      </c>
    </row>
    <row r="215" spans="1:16" ht="75" customHeight="1" hidden="1">
      <c r="A215" s="288"/>
      <c r="B215" s="223" t="s">
        <v>530</v>
      </c>
      <c r="C215" s="207"/>
      <c r="D215" s="207" t="s">
        <v>457</v>
      </c>
      <c r="E215" s="207" t="s">
        <v>459</v>
      </c>
      <c r="F215" s="452" t="s">
        <v>531</v>
      </c>
      <c r="G215" s="452"/>
      <c r="H215" s="451"/>
      <c r="I215" s="276"/>
      <c r="J215" s="276"/>
      <c r="K215" s="276"/>
      <c r="L215" s="276"/>
      <c r="P215" s="168"/>
    </row>
    <row r="216" spans="1:16" ht="15.75" customHeight="1" hidden="1">
      <c r="A216" s="288"/>
      <c r="B216" s="252" t="s">
        <v>587</v>
      </c>
      <c r="C216" s="207"/>
      <c r="D216" s="207" t="s">
        <v>457</v>
      </c>
      <c r="E216" s="207" t="s">
        <v>459</v>
      </c>
      <c r="F216" s="452" t="s">
        <v>531</v>
      </c>
      <c r="G216" s="452" t="s">
        <v>210</v>
      </c>
      <c r="H216" s="451"/>
      <c r="I216" s="276"/>
      <c r="J216" s="276"/>
      <c r="K216" s="276"/>
      <c r="L216" s="276"/>
      <c r="P216" s="168"/>
    </row>
    <row r="217" spans="1:16" ht="77.25" customHeight="1">
      <c r="A217" s="288"/>
      <c r="B217" s="201" t="s">
        <v>147</v>
      </c>
      <c r="C217" s="207"/>
      <c r="D217" s="207" t="s">
        <v>457</v>
      </c>
      <c r="E217" s="207" t="s">
        <v>459</v>
      </c>
      <c r="F217" s="452" t="s">
        <v>532</v>
      </c>
      <c r="G217" s="452"/>
      <c r="H217" s="451"/>
      <c r="I217" s="276">
        <f>I218</f>
        <v>160</v>
      </c>
      <c r="J217" s="276"/>
      <c r="K217" s="276">
        <f>K218</f>
        <v>172</v>
      </c>
      <c r="L217" s="276">
        <f>L218</f>
        <v>184</v>
      </c>
      <c r="P217" s="168"/>
    </row>
    <row r="218" spans="1:16" ht="27" customHeight="1">
      <c r="A218" s="288"/>
      <c r="B218" s="578" t="s">
        <v>560</v>
      </c>
      <c r="C218" s="207"/>
      <c r="D218" s="207" t="s">
        <v>457</v>
      </c>
      <c r="E218" s="207" t="s">
        <v>459</v>
      </c>
      <c r="F218" s="452" t="s">
        <v>532</v>
      </c>
      <c r="G218" s="452" t="s">
        <v>210</v>
      </c>
      <c r="H218" s="452"/>
      <c r="I218" s="276">
        <v>160</v>
      </c>
      <c r="J218" s="276"/>
      <c r="K218" s="276">
        <v>172</v>
      </c>
      <c r="L218" s="276">
        <v>184</v>
      </c>
      <c r="P218" s="168"/>
    </row>
    <row r="219" spans="1:16" ht="16.5" customHeight="1">
      <c r="A219" s="288"/>
      <c r="B219" s="252" t="s">
        <v>458</v>
      </c>
      <c r="C219" s="207"/>
      <c r="D219" s="207"/>
      <c r="E219" s="207"/>
      <c r="F219" s="452" t="s">
        <v>532</v>
      </c>
      <c r="G219" s="452" t="s">
        <v>210</v>
      </c>
      <c r="H219" s="452" t="s">
        <v>459</v>
      </c>
      <c r="I219" s="276">
        <v>160</v>
      </c>
      <c r="J219" s="276"/>
      <c r="K219" s="276">
        <v>172</v>
      </c>
      <c r="L219" s="276">
        <v>184</v>
      </c>
      <c r="P219" s="168"/>
    </row>
    <row r="220" spans="1:16" ht="55.5" customHeight="1" hidden="1">
      <c r="A220" s="493">
        <v>4</v>
      </c>
      <c r="B220" s="198" t="s">
        <v>618</v>
      </c>
      <c r="C220" s="207"/>
      <c r="D220" s="207" t="s">
        <v>461</v>
      </c>
      <c r="E220" s="207" t="s">
        <v>208</v>
      </c>
      <c r="F220" s="451" t="s">
        <v>81</v>
      </c>
      <c r="G220" s="455"/>
      <c r="H220" s="451"/>
      <c r="I220" s="456">
        <f>I221</f>
        <v>5947</v>
      </c>
      <c r="J220" s="285"/>
      <c r="K220" s="285">
        <f>K221</f>
        <v>6305</v>
      </c>
      <c r="L220" s="285">
        <f>L221</f>
        <v>6960</v>
      </c>
      <c r="P220" s="168"/>
    </row>
    <row r="221" spans="1:12" s="277" customFormat="1" ht="83.25" customHeight="1">
      <c r="A221" s="507"/>
      <c r="B221" s="221" t="s">
        <v>148</v>
      </c>
      <c r="C221" s="452"/>
      <c r="D221" s="452" t="s">
        <v>461</v>
      </c>
      <c r="E221" s="452" t="s">
        <v>208</v>
      </c>
      <c r="F221" s="452" t="s">
        <v>535</v>
      </c>
      <c r="G221" s="452"/>
      <c r="H221" s="452"/>
      <c r="I221" s="448">
        <f>I222</f>
        <v>5947</v>
      </c>
      <c r="J221" s="448"/>
      <c r="K221" s="448">
        <f>K222</f>
        <v>6305</v>
      </c>
      <c r="L221" s="448">
        <f>L222</f>
        <v>6960</v>
      </c>
    </row>
    <row r="222" spans="1:12" s="277" customFormat="1" ht="105">
      <c r="A222" s="507"/>
      <c r="B222" s="201" t="s">
        <v>149</v>
      </c>
      <c r="C222" s="452"/>
      <c r="D222" s="452" t="s">
        <v>461</v>
      </c>
      <c r="E222" s="452" t="s">
        <v>208</v>
      </c>
      <c r="F222" s="452" t="s">
        <v>536</v>
      </c>
      <c r="G222" s="452"/>
      <c r="H222" s="452"/>
      <c r="I222" s="448">
        <f>I223+I225+I227</f>
        <v>5947</v>
      </c>
      <c r="J222" s="448"/>
      <c r="K222" s="448">
        <f>K223+K225+K227</f>
        <v>6305</v>
      </c>
      <c r="L222" s="448">
        <f>L223+L225+L227</f>
        <v>6960</v>
      </c>
    </row>
    <row r="223" spans="1:12" s="277" customFormat="1" ht="12.75">
      <c r="A223" s="507"/>
      <c r="B223" s="522" t="s">
        <v>608</v>
      </c>
      <c r="C223" s="452"/>
      <c r="D223" s="452" t="s">
        <v>461</v>
      </c>
      <c r="E223" s="452" t="s">
        <v>208</v>
      </c>
      <c r="F223" s="452" t="s">
        <v>536</v>
      </c>
      <c r="G223" s="452" t="s">
        <v>606</v>
      </c>
      <c r="H223" s="452"/>
      <c r="I223" s="261">
        <v>4171.287</v>
      </c>
      <c r="J223" s="261"/>
      <c r="K223" s="448">
        <v>5305.114</v>
      </c>
      <c r="L223" s="448">
        <v>6631.482</v>
      </c>
    </row>
    <row r="224" spans="1:12" s="277" customFormat="1" ht="12.75">
      <c r="A224" s="507"/>
      <c r="B224" s="522" t="s">
        <v>534</v>
      </c>
      <c r="C224" s="452"/>
      <c r="D224" s="452"/>
      <c r="E224" s="452"/>
      <c r="F224" s="452" t="s">
        <v>536</v>
      </c>
      <c r="G224" s="452" t="s">
        <v>606</v>
      </c>
      <c r="H224" s="452" t="s">
        <v>208</v>
      </c>
      <c r="I224" s="261">
        <v>4171.287</v>
      </c>
      <c r="J224" s="261"/>
      <c r="K224" s="448"/>
      <c r="L224" s="448"/>
    </row>
    <row r="225" spans="1:12" s="277" customFormat="1" ht="26.25">
      <c r="A225" s="507"/>
      <c r="B225" s="578" t="s">
        <v>560</v>
      </c>
      <c r="C225" s="452"/>
      <c r="D225" s="452" t="s">
        <v>461</v>
      </c>
      <c r="E225" s="452" t="s">
        <v>208</v>
      </c>
      <c r="F225" s="452" t="s">
        <v>536</v>
      </c>
      <c r="G225" s="452" t="s">
        <v>210</v>
      </c>
      <c r="H225" s="452"/>
      <c r="I225" s="448">
        <f>1775.713-0.713</f>
        <v>1775</v>
      </c>
      <c r="J225" s="448"/>
      <c r="K225" s="448">
        <f>999.886-0.886</f>
        <v>999</v>
      </c>
      <c r="L225" s="448">
        <v>328</v>
      </c>
    </row>
    <row r="226" spans="1:12" s="277" customFormat="1" ht="12.75">
      <c r="A226" s="507"/>
      <c r="B226" s="522" t="s">
        <v>534</v>
      </c>
      <c r="C226" s="452"/>
      <c r="D226" s="452"/>
      <c r="E226" s="452"/>
      <c r="F226" s="452" t="s">
        <v>536</v>
      </c>
      <c r="G226" s="452" t="s">
        <v>210</v>
      </c>
      <c r="H226" s="452" t="s">
        <v>208</v>
      </c>
      <c r="I226" s="448">
        <f>1775.713-0.713</f>
        <v>1775</v>
      </c>
      <c r="J226" s="448"/>
      <c r="K226" s="448"/>
      <c r="L226" s="448"/>
    </row>
    <row r="227" spans="1:12" s="277" customFormat="1" ht="12.75">
      <c r="A227" s="507"/>
      <c r="B227" s="522" t="s">
        <v>609</v>
      </c>
      <c r="C227" s="452"/>
      <c r="D227" s="452" t="s">
        <v>461</v>
      </c>
      <c r="E227" s="452" t="s">
        <v>208</v>
      </c>
      <c r="F227" s="452" t="s">
        <v>536</v>
      </c>
      <c r="G227" s="452" t="s">
        <v>607</v>
      </c>
      <c r="H227" s="452"/>
      <c r="I227" s="276">
        <v>0.713</v>
      </c>
      <c r="J227" s="276"/>
      <c r="K227" s="276">
        <v>0.886</v>
      </c>
      <c r="L227" s="276">
        <v>0.518</v>
      </c>
    </row>
    <row r="228" spans="1:12" s="277" customFormat="1" ht="12.75">
      <c r="A228" s="507"/>
      <c r="B228" s="522" t="s">
        <v>534</v>
      </c>
      <c r="C228" s="452"/>
      <c r="D228" s="452"/>
      <c r="E228" s="452"/>
      <c r="F228" s="452" t="s">
        <v>536</v>
      </c>
      <c r="G228" s="452" t="s">
        <v>607</v>
      </c>
      <c r="H228" s="452" t="s">
        <v>208</v>
      </c>
      <c r="I228" s="276">
        <v>0.713</v>
      </c>
      <c r="J228" s="276"/>
      <c r="K228" s="276">
        <f>K223+K225+K227</f>
        <v>6305</v>
      </c>
      <c r="L228" s="276">
        <f>L223+L225+L227</f>
        <v>6960</v>
      </c>
    </row>
    <row r="229" spans="1:12" s="277" customFormat="1" ht="39" customHeight="1" hidden="1">
      <c r="A229" s="511">
        <v>5</v>
      </c>
      <c r="B229" s="512" t="s">
        <v>618</v>
      </c>
      <c r="C229" s="451"/>
      <c r="D229" s="451" t="s">
        <v>461</v>
      </c>
      <c r="E229" s="451" t="s">
        <v>538</v>
      </c>
      <c r="F229" s="451" t="s">
        <v>81</v>
      </c>
      <c r="G229" s="455"/>
      <c r="H229" s="451"/>
      <c r="I229" s="456">
        <f>I230</f>
        <v>1205.5</v>
      </c>
      <c r="J229" s="456"/>
      <c r="K229" s="456">
        <f aca="true" t="shared" si="6" ref="K229:L231">K230</f>
        <v>1278.5</v>
      </c>
      <c r="L229" s="456">
        <f t="shared" si="6"/>
        <v>1238.5</v>
      </c>
    </row>
    <row r="230" spans="1:12" s="277" customFormat="1" ht="85.5" customHeight="1">
      <c r="A230" s="507"/>
      <c r="B230" s="508" t="s">
        <v>619</v>
      </c>
      <c r="C230" s="452"/>
      <c r="D230" s="452" t="s">
        <v>461</v>
      </c>
      <c r="E230" s="452" t="s">
        <v>538</v>
      </c>
      <c r="F230" s="452" t="s">
        <v>539</v>
      </c>
      <c r="G230" s="452"/>
      <c r="H230" s="452"/>
      <c r="I230" s="448">
        <f>I231</f>
        <v>1205.5</v>
      </c>
      <c r="J230" s="448"/>
      <c r="K230" s="448">
        <f t="shared" si="6"/>
        <v>1278.5</v>
      </c>
      <c r="L230" s="448">
        <f t="shared" si="6"/>
        <v>1238.5</v>
      </c>
    </row>
    <row r="231" spans="1:16" ht="92.25">
      <c r="A231" s="288"/>
      <c r="B231" s="201" t="s">
        <v>509</v>
      </c>
      <c r="C231" s="202"/>
      <c r="D231" s="202" t="s">
        <v>461</v>
      </c>
      <c r="E231" s="202" t="s">
        <v>538</v>
      </c>
      <c r="F231" s="452" t="s">
        <v>541</v>
      </c>
      <c r="G231" s="452"/>
      <c r="H231" s="452"/>
      <c r="I231" s="448">
        <f>I232</f>
        <v>1205.5</v>
      </c>
      <c r="J231" s="281"/>
      <c r="K231" s="281">
        <f t="shared" si="6"/>
        <v>1278.5</v>
      </c>
      <c r="L231" s="281">
        <f t="shared" si="6"/>
        <v>1238.5</v>
      </c>
      <c r="P231" s="168"/>
    </row>
    <row r="232" spans="1:16" ht="26.25">
      <c r="A232" s="288"/>
      <c r="B232" s="578" t="s">
        <v>560</v>
      </c>
      <c r="C232" s="202"/>
      <c r="D232" s="202" t="s">
        <v>461</v>
      </c>
      <c r="E232" s="202" t="s">
        <v>538</v>
      </c>
      <c r="F232" s="452" t="s">
        <v>541</v>
      </c>
      <c r="G232" s="452" t="s">
        <v>210</v>
      </c>
      <c r="H232" s="452"/>
      <c r="I232" s="448">
        <v>1205.5</v>
      </c>
      <c r="J232" s="281"/>
      <c r="K232" s="281">
        <v>1278.5</v>
      </c>
      <c r="L232" s="281">
        <v>1238.5</v>
      </c>
      <c r="P232" s="168"/>
    </row>
    <row r="233" spans="1:12" s="239" customFormat="1" ht="52.5" hidden="1">
      <c r="A233" s="177"/>
      <c r="B233" s="237" t="s">
        <v>542</v>
      </c>
      <c r="C233" s="192"/>
      <c r="D233" s="192" t="s">
        <v>461</v>
      </c>
      <c r="E233" s="202" t="s">
        <v>538</v>
      </c>
      <c r="F233" s="196" t="s">
        <v>543</v>
      </c>
      <c r="G233" s="457"/>
      <c r="H233" s="452" t="s">
        <v>538</v>
      </c>
      <c r="I233" s="276"/>
      <c r="J233" s="271"/>
      <c r="K233" s="271"/>
      <c r="L233" s="271"/>
    </row>
    <row r="234" spans="1:12" s="239" customFormat="1" ht="15">
      <c r="A234" s="177"/>
      <c r="B234" s="237" t="s">
        <v>537</v>
      </c>
      <c r="C234" s="192"/>
      <c r="D234" s="192"/>
      <c r="E234" s="202"/>
      <c r="F234" s="452" t="s">
        <v>541</v>
      </c>
      <c r="G234" s="452" t="s">
        <v>210</v>
      </c>
      <c r="H234" s="452" t="s">
        <v>538</v>
      </c>
      <c r="I234" s="448">
        <v>1205.5</v>
      </c>
      <c r="J234" s="281"/>
      <c r="K234" s="281">
        <v>1278.5</v>
      </c>
      <c r="L234" s="281">
        <v>1238.5</v>
      </c>
    </row>
    <row r="235" spans="1:16" ht="39" customHeight="1">
      <c r="A235" s="493">
        <v>4</v>
      </c>
      <c r="B235" s="198" t="s">
        <v>565</v>
      </c>
      <c r="C235" s="207"/>
      <c r="D235" s="207" t="s">
        <v>251</v>
      </c>
      <c r="E235" s="207" t="s">
        <v>252</v>
      </c>
      <c r="F235" s="451" t="s">
        <v>162</v>
      </c>
      <c r="G235" s="455"/>
      <c r="H235" s="451"/>
      <c r="I235" s="456">
        <f>I236+I243</f>
        <v>1397</v>
      </c>
      <c r="J235" s="285"/>
      <c r="K235" s="285">
        <f>K236+K243</f>
        <v>1182</v>
      </c>
      <c r="L235" s="285">
        <f>L236+L243</f>
        <v>1022</v>
      </c>
      <c r="P235" s="168"/>
    </row>
    <row r="236" spans="1:16" ht="105">
      <c r="A236" s="288"/>
      <c r="B236" s="221" t="s">
        <v>20</v>
      </c>
      <c r="C236" s="202"/>
      <c r="D236" s="202" t="s">
        <v>251</v>
      </c>
      <c r="E236" s="202" t="s">
        <v>252</v>
      </c>
      <c r="F236" s="451" t="s">
        <v>82</v>
      </c>
      <c r="G236" s="449"/>
      <c r="H236" s="452"/>
      <c r="I236" s="296">
        <f>I237+I240</f>
        <v>711</v>
      </c>
      <c r="J236" s="270"/>
      <c r="K236" s="270">
        <f>K237+K240</f>
        <v>496</v>
      </c>
      <c r="L236" s="270">
        <f>L237+L240</f>
        <v>336</v>
      </c>
      <c r="P236" s="168"/>
    </row>
    <row r="237" spans="1:16" ht="92.25">
      <c r="A237" s="288"/>
      <c r="B237" s="201" t="s">
        <v>21</v>
      </c>
      <c r="C237" s="202"/>
      <c r="D237" s="202" t="s">
        <v>251</v>
      </c>
      <c r="E237" s="202" t="s">
        <v>252</v>
      </c>
      <c r="F237" s="451" t="s">
        <v>163</v>
      </c>
      <c r="G237" s="449"/>
      <c r="H237" s="452"/>
      <c r="I237" s="296">
        <f>I238</f>
        <v>426</v>
      </c>
      <c r="J237" s="270"/>
      <c r="K237" s="270">
        <f>K238</f>
        <v>296</v>
      </c>
      <c r="L237" s="270">
        <f>L238</f>
        <v>136</v>
      </c>
      <c r="P237" s="168"/>
    </row>
    <row r="238" spans="1:16" ht="26.25">
      <c r="A238" s="288"/>
      <c r="B238" s="578" t="s">
        <v>560</v>
      </c>
      <c r="C238" s="202"/>
      <c r="D238" s="202" t="s">
        <v>251</v>
      </c>
      <c r="E238" s="202" t="s">
        <v>252</v>
      </c>
      <c r="F238" s="452" t="s">
        <v>163</v>
      </c>
      <c r="G238" s="449">
        <v>240</v>
      </c>
      <c r="H238" s="452"/>
      <c r="I238" s="296">
        <v>426</v>
      </c>
      <c r="J238" s="270"/>
      <c r="K238" s="270">
        <v>296</v>
      </c>
      <c r="L238" s="270">
        <v>136</v>
      </c>
      <c r="P238" s="168"/>
    </row>
    <row r="239" spans="1:16" ht="26.25">
      <c r="A239" s="288"/>
      <c r="B239" s="283" t="s">
        <v>161</v>
      </c>
      <c r="C239" s="202"/>
      <c r="D239" s="202"/>
      <c r="E239" s="202"/>
      <c r="F239" s="452" t="s">
        <v>163</v>
      </c>
      <c r="G239" s="449">
        <v>240</v>
      </c>
      <c r="H239" s="452" t="s">
        <v>252</v>
      </c>
      <c r="I239" s="296">
        <v>426</v>
      </c>
      <c r="J239" s="270"/>
      <c r="K239" s="270">
        <v>296</v>
      </c>
      <c r="L239" s="270">
        <v>136</v>
      </c>
      <c r="P239" s="168"/>
    </row>
    <row r="240" spans="1:16" ht="78.75">
      <c r="A240" s="288"/>
      <c r="B240" s="201" t="s">
        <v>22</v>
      </c>
      <c r="C240" s="202"/>
      <c r="D240" s="202" t="s">
        <v>251</v>
      </c>
      <c r="E240" s="202" t="s">
        <v>252</v>
      </c>
      <c r="F240" s="451" t="s">
        <v>164</v>
      </c>
      <c r="G240" s="449"/>
      <c r="H240" s="452"/>
      <c r="I240" s="296">
        <f>I241</f>
        <v>285</v>
      </c>
      <c r="J240" s="270"/>
      <c r="K240" s="270">
        <f>K241</f>
        <v>200</v>
      </c>
      <c r="L240" s="270">
        <f>L241</f>
        <v>200</v>
      </c>
      <c r="P240" s="168"/>
    </row>
    <row r="241" spans="1:16" ht="26.25">
      <c r="A241" s="288"/>
      <c r="B241" s="578" t="s">
        <v>560</v>
      </c>
      <c r="C241" s="202"/>
      <c r="D241" s="202" t="s">
        <v>251</v>
      </c>
      <c r="E241" s="202" t="s">
        <v>252</v>
      </c>
      <c r="F241" s="452" t="s">
        <v>164</v>
      </c>
      <c r="G241" s="449">
        <v>240</v>
      </c>
      <c r="H241" s="452"/>
      <c r="I241" s="296">
        <v>285</v>
      </c>
      <c r="J241" s="270"/>
      <c r="K241" s="270">
        <v>200</v>
      </c>
      <c r="L241" s="270">
        <v>200</v>
      </c>
      <c r="P241" s="168"/>
    </row>
    <row r="242" spans="1:16" ht="26.25">
      <c r="A242" s="288"/>
      <c r="B242" s="482" t="s">
        <v>161</v>
      </c>
      <c r="C242" s="202"/>
      <c r="D242" s="202"/>
      <c r="E242" s="202"/>
      <c r="F242" s="452" t="s">
        <v>164</v>
      </c>
      <c r="G242" s="449">
        <v>240</v>
      </c>
      <c r="H242" s="452" t="s">
        <v>252</v>
      </c>
      <c r="I242" s="296">
        <v>285</v>
      </c>
      <c r="J242" s="270"/>
      <c r="K242" s="270">
        <v>200</v>
      </c>
      <c r="L242" s="270">
        <v>200</v>
      </c>
      <c r="P242" s="168"/>
    </row>
    <row r="243" spans="1:16" ht="92.25">
      <c r="A243" s="288"/>
      <c r="B243" s="221" t="s">
        <v>23</v>
      </c>
      <c r="C243" s="207"/>
      <c r="D243" s="202" t="s">
        <v>251</v>
      </c>
      <c r="E243" s="202" t="s">
        <v>252</v>
      </c>
      <c r="F243" s="451" t="s">
        <v>165</v>
      </c>
      <c r="G243" s="451"/>
      <c r="H243" s="452" t="s">
        <v>252</v>
      </c>
      <c r="I243" s="322">
        <f>I244</f>
        <v>686</v>
      </c>
      <c r="J243" s="269"/>
      <c r="K243" s="269">
        <f>K244</f>
        <v>686</v>
      </c>
      <c r="L243" s="269">
        <f>L244</f>
        <v>686</v>
      </c>
      <c r="P243" s="168"/>
    </row>
    <row r="244" spans="1:16" ht="105">
      <c r="A244" s="288"/>
      <c r="B244" s="201" t="s">
        <v>410</v>
      </c>
      <c r="C244" s="207"/>
      <c r="D244" s="202" t="s">
        <v>251</v>
      </c>
      <c r="E244" s="202" t="s">
        <v>252</v>
      </c>
      <c r="F244" s="452" t="s">
        <v>166</v>
      </c>
      <c r="G244" s="451"/>
      <c r="H244" s="452"/>
      <c r="I244" s="296">
        <f>I246</f>
        <v>686</v>
      </c>
      <c r="J244" s="270"/>
      <c r="K244" s="270">
        <f>K246</f>
        <v>686</v>
      </c>
      <c r="L244" s="270">
        <f>L246</f>
        <v>686</v>
      </c>
      <c r="P244" s="168"/>
    </row>
    <row r="245" spans="1:16" ht="40.5" customHeight="1" hidden="1">
      <c r="A245" s="288"/>
      <c r="B245" s="249" t="s">
        <v>573</v>
      </c>
      <c r="C245" s="250"/>
      <c r="D245" s="238" t="s">
        <v>251</v>
      </c>
      <c r="E245" s="238" t="s">
        <v>252</v>
      </c>
      <c r="F245" s="457" t="s">
        <v>574</v>
      </c>
      <c r="G245" s="458"/>
      <c r="H245" s="457" t="s">
        <v>252</v>
      </c>
      <c r="I245" s="459"/>
      <c r="J245" s="273"/>
      <c r="K245" s="273"/>
      <c r="L245" s="273"/>
      <c r="P245" s="168"/>
    </row>
    <row r="246" spans="1:16" ht="27.75" customHeight="1">
      <c r="A246" s="288"/>
      <c r="B246" s="578" t="s">
        <v>560</v>
      </c>
      <c r="C246" s="250"/>
      <c r="D246" s="202" t="s">
        <v>251</v>
      </c>
      <c r="E246" s="202" t="s">
        <v>252</v>
      </c>
      <c r="F246" s="452" t="s">
        <v>166</v>
      </c>
      <c r="G246" s="196" t="s">
        <v>210</v>
      </c>
      <c r="H246" s="452"/>
      <c r="I246" s="296">
        <v>686</v>
      </c>
      <c r="J246" s="273"/>
      <c r="K246" s="270">
        <v>686</v>
      </c>
      <c r="L246" s="270">
        <v>686</v>
      </c>
      <c r="P246" s="168"/>
    </row>
    <row r="247" spans="1:16" ht="27" customHeight="1">
      <c r="A247" s="288"/>
      <c r="B247" s="482" t="s">
        <v>161</v>
      </c>
      <c r="C247" s="250"/>
      <c r="D247" s="202"/>
      <c r="E247" s="202"/>
      <c r="F247" s="452" t="s">
        <v>166</v>
      </c>
      <c r="G247" s="196" t="s">
        <v>210</v>
      </c>
      <c r="H247" s="452" t="s">
        <v>252</v>
      </c>
      <c r="I247" s="296">
        <v>686</v>
      </c>
      <c r="J247" s="273"/>
      <c r="K247" s="270">
        <v>686</v>
      </c>
      <c r="L247" s="270">
        <v>686</v>
      </c>
      <c r="P247" s="168"/>
    </row>
    <row r="248" spans="1:12" s="180" customFormat="1" ht="38.25" customHeight="1">
      <c r="A248" s="493">
        <v>5</v>
      </c>
      <c r="B248" s="198" t="s">
        <v>566</v>
      </c>
      <c r="C248" s="189"/>
      <c r="D248" s="189" t="s">
        <v>466</v>
      </c>
      <c r="E248" s="189" t="s">
        <v>171</v>
      </c>
      <c r="F248" s="187" t="s">
        <v>209</v>
      </c>
      <c r="G248" s="455"/>
      <c r="H248" s="187"/>
      <c r="I248" s="456">
        <f>I249+I254</f>
        <v>17447.29</v>
      </c>
      <c r="J248" s="312"/>
      <c r="K248" s="285">
        <f>K249+K254</f>
        <v>11444.685000000001</v>
      </c>
      <c r="L248" s="285">
        <f>L249+L254</f>
        <v>14038.547</v>
      </c>
    </row>
    <row r="249" spans="1:12" s="180" customFormat="1" ht="66">
      <c r="A249" s="289"/>
      <c r="B249" s="221" t="s">
        <v>15</v>
      </c>
      <c r="C249" s="192"/>
      <c r="D249" s="192" t="s">
        <v>466</v>
      </c>
      <c r="E249" s="192" t="s">
        <v>171</v>
      </c>
      <c r="F249" s="187" t="s">
        <v>172</v>
      </c>
      <c r="G249" s="187"/>
      <c r="H249" s="196"/>
      <c r="I249" s="324">
        <f>I250</f>
        <v>16806.29</v>
      </c>
      <c r="J249" s="269"/>
      <c r="K249" s="269">
        <f>K250</f>
        <v>10777.685000000001</v>
      </c>
      <c r="L249" s="313">
        <f>L250</f>
        <v>13305.547</v>
      </c>
    </row>
    <row r="250" spans="1:12" s="180" customFormat="1" ht="78.75">
      <c r="A250" s="289"/>
      <c r="B250" s="223" t="s">
        <v>16</v>
      </c>
      <c r="C250" s="192"/>
      <c r="D250" s="192" t="s">
        <v>466</v>
      </c>
      <c r="E250" s="192" t="s">
        <v>171</v>
      </c>
      <c r="F250" s="196" t="s">
        <v>174</v>
      </c>
      <c r="G250" s="196"/>
      <c r="H250" s="196"/>
      <c r="I250" s="325">
        <f>I251</f>
        <v>16806.29</v>
      </c>
      <c r="J250" s="270"/>
      <c r="K250" s="301">
        <f>K251</f>
        <v>10777.685000000001</v>
      </c>
      <c r="L250" s="301">
        <f>L251</f>
        <v>13305.547</v>
      </c>
    </row>
    <row r="251" spans="1:12" s="180" customFormat="1" ht="26.25">
      <c r="A251" s="289"/>
      <c r="B251" s="578" t="s">
        <v>560</v>
      </c>
      <c r="C251" s="192"/>
      <c r="D251" s="192" t="s">
        <v>466</v>
      </c>
      <c r="E251" s="192" t="s">
        <v>171</v>
      </c>
      <c r="F251" s="196" t="s">
        <v>174</v>
      </c>
      <c r="G251" s="196" t="s">
        <v>210</v>
      </c>
      <c r="H251" s="196"/>
      <c r="I251" s="325">
        <f>7156.753+13430-3780.463</f>
        <v>16806.29</v>
      </c>
      <c r="J251" s="270"/>
      <c r="K251" s="325">
        <f>22480.2-11702.515</f>
        <v>10777.685000000001</v>
      </c>
      <c r="L251" s="325">
        <v>13305.547</v>
      </c>
    </row>
    <row r="252" spans="1:12" s="180" customFormat="1" ht="52.5" hidden="1">
      <c r="A252" s="289"/>
      <c r="B252" s="223" t="s">
        <v>175</v>
      </c>
      <c r="C252" s="189"/>
      <c r="D252" s="192" t="s">
        <v>466</v>
      </c>
      <c r="E252" s="192" t="s">
        <v>171</v>
      </c>
      <c r="F252" s="196" t="s">
        <v>176</v>
      </c>
      <c r="G252" s="187"/>
      <c r="H252" s="196" t="s">
        <v>171</v>
      </c>
      <c r="I252" s="296"/>
      <c r="J252" s="270"/>
      <c r="K252" s="270"/>
      <c r="L252" s="270"/>
    </row>
    <row r="253" spans="1:12" s="180" customFormat="1" ht="12.75">
      <c r="A253" s="289"/>
      <c r="B253" s="255" t="s">
        <v>170</v>
      </c>
      <c r="C253" s="189"/>
      <c r="D253" s="192"/>
      <c r="E253" s="192"/>
      <c r="F253" s="196" t="s">
        <v>174</v>
      </c>
      <c r="G253" s="196" t="s">
        <v>210</v>
      </c>
      <c r="H253" s="196" t="s">
        <v>171</v>
      </c>
      <c r="I253" s="325">
        <f>7156.753+13430-3780.463</f>
        <v>16806.29</v>
      </c>
      <c r="J253" s="270"/>
      <c r="K253" s="325">
        <f>22480.2-11702.515</f>
        <v>10777.685000000001</v>
      </c>
      <c r="L253" s="325">
        <v>13305.547</v>
      </c>
    </row>
    <row r="254" spans="1:12" s="180" customFormat="1" ht="66">
      <c r="A254" s="289"/>
      <c r="B254" s="221" t="s">
        <v>18</v>
      </c>
      <c r="C254" s="189"/>
      <c r="D254" s="192" t="s">
        <v>466</v>
      </c>
      <c r="E254" s="192" t="s">
        <v>171</v>
      </c>
      <c r="F254" s="187" t="s">
        <v>85</v>
      </c>
      <c r="G254" s="449"/>
      <c r="H254" s="196"/>
      <c r="I254" s="322">
        <f>I255</f>
        <v>641</v>
      </c>
      <c r="J254" s="269"/>
      <c r="K254" s="269">
        <f>K255</f>
        <v>667</v>
      </c>
      <c r="L254" s="269">
        <f>L255</f>
        <v>733</v>
      </c>
    </row>
    <row r="255" spans="1:12" s="180" customFormat="1" ht="78.75">
      <c r="A255" s="289"/>
      <c r="B255" s="201" t="s">
        <v>19</v>
      </c>
      <c r="C255" s="189"/>
      <c r="D255" s="192" t="s">
        <v>466</v>
      </c>
      <c r="E255" s="192" t="s">
        <v>171</v>
      </c>
      <c r="F255" s="196" t="s">
        <v>177</v>
      </c>
      <c r="G255" s="449"/>
      <c r="H255" s="196"/>
      <c r="I255" s="296">
        <f>I256</f>
        <v>641</v>
      </c>
      <c r="J255" s="270"/>
      <c r="K255" s="270">
        <f>K256</f>
        <v>667</v>
      </c>
      <c r="L255" s="270">
        <f>L256</f>
        <v>733</v>
      </c>
    </row>
    <row r="256" spans="1:12" s="180" customFormat="1" ht="26.25">
      <c r="A256" s="289"/>
      <c r="B256" s="578" t="s">
        <v>560</v>
      </c>
      <c r="C256" s="189"/>
      <c r="D256" s="192" t="s">
        <v>466</v>
      </c>
      <c r="E256" s="192" t="s">
        <v>171</v>
      </c>
      <c r="F256" s="196" t="s">
        <v>177</v>
      </c>
      <c r="G256" s="449">
        <v>240</v>
      </c>
      <c r="H256" s="196"/>
      <c r="I256" s="296">
        <v>641</v>
      </c>
      <c r="J256" s="270"/>
      <c r="K256" s="270">
        <v>667</v>
      </c>
      <c r="L256" s="270">
        <v>733</v>
      </c>
    </row>
    <row r="257" spans="1:12" s="180" customFormat="1" ht="12.75">
      <c r="A257" s="289"/>
      <c r="B257" s="255" t="s">
        <v>170</v>
      </c>
      <c r="C257" s="189"/>
      <c r="D257" s="192"/>
      <c r="E257" s="192"/>
      <c r="F257" s="196" t="s">
        <v>177</v>
      </c>
      <c r="G257" s="449">
        <v>240</v>
      </c>
      <c r="H257" s="196" t="s">
        <v>171</v>
      </c>
      <c r="I257" s="296">
        <v>641</v>
      </c>
      <c r="J257" s="270"/>
      <c r="K257" s="270">
        <v>667</v>
      </c>
      <c r="L257" s="270">
        <v>733</v>
      </c>
    </row>
    <row r="258" spans="1:16" ht="57.75" customHeight="1">
      <c r="A258" s="493">
        <v>6</v>
      </c>
      <c r="B258" s="231" t="s">
        <v>629</v>
      </c>
      <c r="C258" s="207"/>
      <c r="D258" s="200" t="s">
        <v>454</v>
      </c>
      <c r="E258" s="207" t="s">
        <v>455</v>
      </c>
      <c r="F258" s="451" t="s">
        <v>195</v>
      </c>
      <c r="G258" s="455"/>
      <c r="H258" s="451"/>
      <c r="I258" s="467">
        <f>I259</f>
        <v>1129.55</v>
      </c>
      <c r="J258" s="285"/>
      <c r="K258" s="307">
        <f>K259</f>
        <v>4000</v>
      </c>
      <c r="L258" s="307">
        <f>L259</f>
        <v>0</v>
      </c>
      <c r="P258" s="168"/>
    </row>
    <row r="259" spans="1:16" ht="78.75">
      <c r="A259" s="288"/>
      <c r="B259" s="230" t="s">
        <v>630</v>
      </c>
      <c r="C259" s="202"/>
      <c r="D259" s="199" t="s">
        <v>454</v>
      </c>
      <c r="E259" s="202" t="s">
        <v>455</v>
      </c>
      <c r="F259" s="452" t="s">
        <v>196</v>
      </c>
      <c r="G259" s="452"/>
      <c r="H259" s="452"/>
      <c r="I259" s="323">
        <f>I260</f>
        <v>1129.55</v>
      </c>
      <c r="J259" s="258"/>
      <c r="K259" s="258">
        <f>K260</f>
        <v>4000</v>
      </c>
      <c r="L259" s="269">
        <f>L260</f>
        <v>0</v>
      </c>
      <c r="P259" s="168"/>
    </row>
    <row r="260" spans="1:16" ht="26.25">
      <c r="A260" s="288"/>
      <c r="B260" s="230" t="s">
        <v>633</v>
      </c>
      <c r="C260" s="202"/>
      <c r="D260" s="199" t="s">
        <v>454</v>
      </c>
      <c r="E260" s="202" t="s">
        <v>455</v>
      </c>
      <c r="F260" s="452" t="s">
        <v>196</v>
      </c>
      <c r="G260" s="452" t="s">
        <v>632</v>
      </c>
      <c r="H260" s="452"/>
      <c r="I260" s="450">
        <v>1129.55</v>
      </c>
      <c r="J260" s="258"/>
      <c r="K260" s="259">
        <v>4000</v>
      </c>
      <c r="L260" s="269">
        <f>L261</f>
        <v>0</v>
      </c>
      <c r="P260" s="168"/>
    </row>
    <row r="261" spans="1:16" ht="52.5" hidden="1">
      <c r="A261" s="288"/>
      <c r="B261" s="230" t="s">
        <v>631</v>
      </c>
      <c r="C261" s="202"/>
      <c r="D261" s="199" t="s">
        <v>454</v>
      </c>
      <c r="E261" s="202" t="s">
        <v>455</v>
      </c>
      <c r="F261" s="452" t="s">
        <v>197</v>
      </c>
      <c r="G261" s="452"/>
      <c r="H261" s="452" t="s">
        <v>455</v>
      </c>
      <c r="I261" s="322"/>
      <c r="J261" s="269"/>
      <c r="K261" s="269"/>
      <c r="L261" s="269"/>
      <c r="P261" s="168"/>
    </row>
    <row r="262" spans="1:16" ht="12.75">
      <c r="A262" s="288"/>
      <c r="B262" s="230" t="s">
        <v>194</v>
      </c>
      <c r="C262" s="202"/>
      <c r="D262" s="199"/>
      <c r="E262" s="202"/>
      <c r="F262" s="452" t="s">
        <v>196</v>
      </c>
      <c r="G262" s="452" t="s">
        <v>632</v>
      </c>
      <c r="H262" s="452" t="s">
        <v>455</v>
      </c>
      <c r="I262" s="450">
        <v>1129.55</v>
      </c>
      <c r="J262" s="269"/>
      <c r="K262" s="259">
        <v>4000</v>
      </c>
      <c r="L262" s="269">
        <v>0</v>
      </c>
      <c r="P262" s="168"/>
    </row>
    <row r="263" spans="1:16" ht="56.25" customHeight="1">
      <c r="A263" s="493">
        <v>7</v>
      </c>
      <c r="B263" s="231" t="s">
        <v>625</v>
      </c>
      <c r="C263" s="202"/>
      <c r="D263" s="207" t="s">
        <v>454</v>
      </c>
      <c r="E263" s="207" t="s">
        <v>464</v>
      </c>
      <c r="F263" s="451" t="s">
        <v>207</v>
      </c>
      <c r="G263" s="455"/>
      <c r="H263" s="451"/>
      <c r="I263" s="456">
        <f>I264+I267</f>
        <v>9483.762999999999</v>
      </c>
      <c r="J263" s="284"/>
      <c r="K263" s="285">
        <f>K264+K267</f>
        <v>7617.2</v>
      </c>
      <c r="L263" s="318">
        <f>L264+L267</f>
        <v>7463.8</v>
      </c>
      <c r="P263" s="168"/>
    </row>
    <row r="264" spans="1:16" ht="78.75">
      <c r="A264" s="288"/>
      <c r="B264" s="201" t="s">
        <v>626</v>
      </c>
      <c r="C264" s="202"/>
      <c r="D264" s="207" t="s">
        <v>454</v>
      </c>
      <c r="E264" s="207" t="s">
        <v>464</v>
      </c>
      <c r="F264" s="452" t="s">
        <v>521</v>
      </c>
      <c r="G264" s="452"/>
      <c r="H264" s="451"/>
      <c r="I264" s="324">
        <f>I265</f>
        <v>5353.775000000001</v>
      </c>
      <c r="J264" s="269"/>
      <c r="K264" s="269">
        <f>K265</f>
        <v>5406.2</v>
      </c>
      <c r="L264" s="269">
        <f>L265</f>
        <v>5230.3</v>
      </c>
      <c r="P264" s="168"/>
    </row>
    <row r="265" spans="1:16" ht="26.25">
      <c r="A265" s="288"/>
      <c r="B265" s="578" t="s">
        <v>560</v>
      </c>
      <c r="C265" s="202"/>
      <c r="D265" s="202" t="s">
        <v>454</v>
      </c>
      <c r="E265" s="202" t="s">
        <v>464</v>
      </c>
      <c r="F265" s="452" t="s">
        <v>521</v>
      </c>
      <c r="G265" s="452" t="s">
        <v>210</v>
      </c>
      <c r="H265" s="452"/>
      <c r="I265" s="325">
        <f>5356.1-4835.3+2500.3+2332.675</f>
        <v>5353.775000000001</v>
      </c>
      <c r="J265" s="322"/>
      <c r="K265" s="325">
        <v>5406.2</v>
      </c>
      <c r="L265" s="325">
        <v>5230.3</v>
      </c>
      <c r="P265" s="168"/>
    </row>
    <row r="266" spans="1:16" ht="12.75">
      <c r="A266" s="288"/>
      <c r="B266" s="255" t="s">
        <v>463</v>
      </c>
      <c r="C266" s="202"/>
      <c r="D266" s="202"/>
      <c r="E266" s="202"/>
      <c r="F266" s="452" t="s">
        <v>521</v>
      </c>
      <c r="G266" s="452" t="s">
        <v>210</v>
      </c>
      <c r="H266" s="452" t="s">
        <v>464</v>
      </c>
      <c r="I266" s="325">
        <f>5356.1-4835.3+2500.3+2332.675</f>
        <v>5353.775000000001</v>
      </c>
      <c r="J266" s="322"/>
      <c r="K266" s="325">
        <v>5406.2</v>
      </c>
      <c r="L266" s="325">
        <v>5230.3</v>
      </c>
      <c r="P266" s="168"/>
    </row>
    <row r="267" spans="1:16" ht="78.75" customHeight="1">
      <c r="A267" s="288"/>
      <c r="B267" s="201" t="s">
        <v>413</v>
      </c>
      <c r="C267" s="202"/>
      <c r="D267" s="207" t="s">
        <v>454</v>
      </c>
      <c r="E267" s="207" t="s">
        <v>464</v>
      </c>
      <c r="F267" s="452" t="s">
        <v>522</v>
      </c>
      <c r="G267" s="452"/>
      <c r="H267" s="451" t="s">
        <v>464</v>
      </c>
      <c r="I267" s="324">
        <f>I268</f>
        <v>4129.987999999999</v>
      </c>
      <c r="J267" s="313"/>
      <c r="K267" s="313">
        <f>K268</f>
        <v>2211</v>
      </c>
      <c r="L267" s="313">
        <f>L268</f>
        <v>2233.5</v>
      </c>
      <c r="P267" s="168"/>
    </row>
    <row r="268" spans="1:16" ht="25.5" customHeight="1">
      <c r="A268" s="288"/>
      <c r="B268" s="578" t="s">
        <v>560</v>
      </c>
      <c r="C268" s="202"/>
      <c r="D268" s="202" t="s">
        <v>454</v>
      </c>
      <c r="E268" s="202" t="s">
        <v>464</v>
      </c>
      <c r="F268" s="452" t="s">
        <v>522</v>
      </c>
      <c r="G268" s="452" t="s">
        <v>210</v>
      </c>
      <c r="H268" s="452"/>
      <c r="I268" s="324">
        <f>2142.2+1447.788+540</f>
        <v>4129.987999999999</v>
      </c>
      <c r="J268" s="324"/>
      <c r="K268" s="325">
        <v>2211</v>
      </c>
      <c r="L268" s="325">
        <v>2233.5</v>
      </c>
      <c r="P268" s="168"/>
    </row>
    <row r="269" spans="1:16" ht="18" customHeight="1" hidden="1">
      <c r="A269" s="288"/>
      <c r="B269" s="252"/>
      <c r="C269" s="202"/>
      <c r="D269" s="202"/>
      <c r="E269" s="202"/>
      <c r="F269" s="452"/>
      <c r="G269" s="452"/>
      <c r="H269" s="452"/>
      <c r="I269" s="324"/>
      <c r="J269" s="324"/>
      <c r="K269" s="324"/>
      <c r="L269" s="324"/>
      <c r="P269" s="168"/>
    </row>
    <row r="270" spans="1:16" ht="18" customHeight="1">
      <c r="A270" s="288"/>
      <c r="B270" s="255" t="s">
        <v>463</v>
      </c>
      <c r="C270" s="202"/>
      <c r="D270" s="202"/>
      <c r="E270" s="202"/>
      <c r="F270" s="452" t="s">
        <v>522</v>
      </c>
      <c r="G270" s="452" t="s">
        <v>210</v>
      </c>
      <c r="H270" s="452" t="s">
        <v>464</v>
      </c>
      <c r="I270" s="324">
        <f>2142.2+1447.788+540</f>
        <v>4129.987999999999</v>
      </c>
      <c r="J270" s="324"/>
      <c r="K270" s="325">
        <v>2211</v>
      </c>
      <c r="L270" s="325">
        <v>2233.5</v>
      </c>
      <c r="P270" s="168"/>
    </row>
    <row r="271" spans="1:16" ht="54.75" customHeight="1">
      <c r="A271" s="493">
        <v>8</v>
      </c>
      <c r="B271" s="290" t="s">
        <v>627</v>
      </c>
      <c r="C271" s="207"/>
      <c r="D271" s="200" t="s">
        <v>454</v>
      </c>
      <c r="E271" s="207" t="s">
        <v>464</v>
      </c>
      <c r="F271" s="451" t="s">
        <v>205</v>
      </c>
      <c r="G271" s="455"/>
      <c r="H271" s="451"/>
      <c r="I271" s="456">
        <f>I272</f>
        <v>2275.006</v>
      </c>
      <c r="J271" s="285"/>
      <c r="K271" s="285">
        <f>K272</f>
        <v>6008.35</v>
      </c>
      <c r="L271" s="285">
        <f>L272</f>
        <v>8515.705</v>
      </c>
      <c r="P271" s="168"/>
    </row>
    <row r="272" spans="1:16" ht="69.75" customHeight="1">
      <c r="A272" s="288"/>
      <c r="B272" s="230" t="s">
        <v>628</v>
      </c>
      <c r="C272" s="202"/>
      <c r="D272" s="199" t="s">
        <v>454</v>
      </c>
      <c r="E272" s="202" t="s">
        <v>464</v>
      </c>
      <c r="F272" s="452" t="s">
        <v>206</v>
      </c>
      <c r="G272" s="452"/>
      <c r="H272" s="452"/>
      <c r="I272" s="324">
        <f>I273</f>
        <v>2275.006</v>
      </c>
      <c r="J272" s="269"/>
      <c r="K272" s="313">
        <f>K273</f>
        <v>6008.35</v>
      </c>
      <c r="L272" s="313">
        <f>L273</f>
        <v>8515.705</v>
      </c>
      <c r="P272" s="168"/>
    </row>
    <row r="273" spans="1:16" ht="24.75" customHeight="1">
      <c r="A273" s="288"/>
      <c r="B273" s="578" t="s">
        <v>560</v>
      </c>
      <c r="C273" s="202"/>
      <c r="D273" s="199" t="s">
        <v>454</v>
      </c>
      <c r="E273" s="202" t="s">
        <v>464</v>
      </c>
      <c r="F273" s="452" t="s">
        <v>206</v>
      </c>
      <c r="G273" s="452" t="s">
        <v>210</v>
      </c>
      <c r="H273" s="452"/>
      <c r="I273" s="324">
        <v>2275.006</v>
      </c>
      <c r="J273" s="322"/>
      <c r="K273" s="324">
        <v>6008.35</v>
      </c>
      <c r="L273" s="324">
        <v>8515.705</v>
      </c>
      <c r="P273" s="168"/>
    </row>
    <row r="274" spans="1:16" ht="44.25" customHeight="1" hidden="1">
      <c r="A274" s="288"/>
      <c r="B274" s="198" t="s">
        <v>582</v>
      </c>
      <c r="C274" s="202"/>
      <c r="D274" s="207" t="s">
        <v>251</v>
      </c>
      <c r="E274" s="207" t="s">
        <v>252</v>
      </c>
      <c r="F274" s="451" t="s">
        <v>167</v>
      </c>
      <c r="G274" s="455"/>
      <c r="H274" s="451" t="s">
        <v>252</v>
      </c>
      <c r="I274" s="455"/>
      <c r="J274" s="284"/>
      <c r="K274" s="168"/>
      <c r="L274" s="300"/>
      <c r="P274" s="168"/>
    </row>
    <row r="275" spans="1:16" ht="39" hidden="1">
      <c r="A275" s="288"/>
      <c r="B275" s="201" t="s">
        <v>168</v>
      </c>
      <c r="C275" s="202"/>
      <c r="D275" s="202" t="s">
        <v>251</v>
      </c>
      <c r="E275" s="202" t="s">
        <v>252</v>
      </c>
      <c r="F275" s="452" t="s">
        <v>169</v>
      </c>
      <c r="G275" s="449"/>
      <c r="H275" s="452" t="s">
        <v>252</v>
      </c>
      <c r="I275" s="296"/>
      <c r="J275" s="270"/>
      <c r="K275" s="270"/>
      <c r="L275" s="270"/>
      <c r="P275" s="168"/>
    </row>
    <row r="276" spans="1:16" ht="42.75" customHeight="1" hidden="1">
      <c r="A276" s="288"/>
      <c r="B276" s="231" t="s">
        <v>583</v>
      </c>
      <c r="C276" s="207"/>
      <c r="D276" s="200" t="s">
        <v>454</v>
      </c>
      <c r="E276" s="207" t="s">
        <v>455</v>
      </c>
      <c r="F276" s="451" t="s">
        <v>198</v>
      </c>
      <c r="G276" s="455"/>
      <c r="H276" s="451" t="s">
        <v>455</v>
      </c>
      <c r="I276" s="455"/>
      <c r="J276" s="292"/>
      <c r="K276" s="168"/>
      <c r="L276" s="288"/>
      <c r="P276" s="168"/>
    </row>
    <row r="277" spans="1:16" ht="72.75" customHeight="1" hidden="1">
      <c r="A277" s="288"/>
      <c r="B277" s="201" t="s">
        <v>199</v>
      </c>
      <c r="C277" s="202"/>
      <c r="D277" s="199" t="s">
        <v>454</v>
      </c>
      <c r="E277" s="202" t="s">
        <v>455</v>
      </c>
      <c r="F277" s="452" t="s">
        <v>200</v>
      </c>
      <c r="G277" s="452"/>
      <c r="H277" s="452" t="s">
        <v>455</v>
      </c>
      <c r="I277" s="322"/>
      <c r="J277" s="269"/>
      <c r="K277" s="269"/>
      <c r="L277" s="269"/>
      <c r="P277" s="168"/>
    </row>
    <row r="278" spans="1:16" ht="57" customHeight="1" hidden="1">
      <c r="A278" s="288"/>
      <c r="B278" s="230" t="s">
        <v>201</v>
      </c>
      <c r="C278" s="207"/>
      <c r="D278" s="199" t="s">
        <v>454</v>
      </c>
      <c r="E278" s="202" t="s">
        <v>455</v>
      </c>
      <c r="F278" s="452" t="s">
        <v>202</v>
      </c>
      <c r="G278" s="452"/>
      <c r="H278" s="452" t="s">
        <v>455</v>
      </c>
      <c r="I278" s="322"/>
      <c r="J278" s="269"/>
      <c r="K278" s="269"/>
      <c r="L278" s="269"/>
      <c r="P278" s="168"/>
    </row>
    <row r="279" spans="1:16" ht="12" customHeight="1">
      <c r="A279" s="288"/>
      <c r="B279" s="255" t="s">
        <v>463</v>
      </c>
      <c r="C279" s="202"/>
      <c r="D279" s="199" t="s">
        <v>454</v>
      </c>
      <c r="E279" s="202" t="s">
        <v>464</v>
      </c>
      <c r="F279" s="452" t="s">
        <v>206</v>
      </c>
      <c r="G279" s="452" t="s">
        <v>210</v>
      </c>
      <c r="H279" s="452" t="s">
        <v>464</v>
      </c>
      <c r="I279" s="324">
        <v>2275.006</v>
      </c>
      <c r="J279" s="322"/>
      <c r="K279" s="324">
        <v>6008.35</v>
      </c>
      <c r="L279" s="324">
        <v>8515.705</v>
      </c>
      <c r="P279" s="168"/>
    </row>
    <row r="280" spans="1:16" ht="25.5" customHeight="1">
      <c r="A280" s="487"/>
      <c r="B280" s="480" t="s">
        <v>520</v>
      </c>
      <c r="C280" s="488"/>
      <c r="D280" s="489"/>
      <c r="E280" s="490"/>
      <c r="F280" s="490"/>
      <c r="G280" s="490"/>
      <c r="H280" s="490"/>
      <c r="I280" s="492">
        <f>I281+I319+I325</f>
        <v>26707.991</v>
      </c>
      <c r="J280" s="491"/>
      <c r="K280" s="492">
        <f>K281+K319+K325</f>
        <v>28148.265</v>
      </c>
      <c r="L280" s="492">
        <f>L281+L319+L325</f>
        <v>29104.548000000003</v>
      </c>
      <c r="P280" s="168"/>
    </row>
    <row r="281" spans="1:12" s="278" customFormat="1" ht="39">
      <c r="A281" s="511">
        <v>9</v>
      </c>
      <c r="B281" s="483" t="s">
        <v>119</v>
      </c>
      <c r="C281" s="444"/>
      <c r="D281" s="187" t="s">
        <v>471</v>
      </c>
      <c r="E281" s="187" t="s">
        <v>121</v>
      </c>
      <c r="F281" s="188">
        <v>9100000</v>
      </c>
      <c r="G281" s="444"/>
      <c r="H281" s="187"/>
      <c r="I281" s="446">
        <f>I282+I295+I298+I301+I305+I309+I316</f>
        <v>14098.808000000003</v>
      </c>
      <c r="J281" s="446"/>
      <c r="K281" s="446">
        <f>K282+K295+K298+K301+K305+K309+K316</f>
        <v>14307.181999999999</v>
      </c>
      <c r="L281" s="446">
        <f>L282+L295+L298+L301+L305+L309+L316</f>
        <v>15164.160000000002</v>
      </c>
    </row>
    <row r="282" spans="1:12" s="278" customFormat="1" ht="21.75" customHeight="1">
      <c r="A282" s="514"/>
      <c r="B282" s="253" t="s">
        <v>122</v>
      </c>
      <c r="C282" s="444"/>
      <c r="D282" s="196" t="s">
        <v>471</v>
      </c>
      <c r="E282" s="196" t="s">
        <v>121</v>
      </c>
      <c r="F282" s="188">
        <v>9100004</v>
      </c>
      <c r="G282" s="444"/>
      <c r="H282" s="196"/>
      <c r="I282" s="446">
        <f>I283+I286</f>
        <v>11733.292000000001</v>
      </c>
      <c r="J282" s="445"/>
      <c r="K282" s="446">
        <f>K283+K286</f>
        <v>12437.288999999999</v>
      </c>
      <c r="L282" s="446">
        <f>L283+L286</f>
        <v>13307.900000000001</v>
      </c>
    </row>
    <row r="283" spans="1:12" s="278" customFormat="1" ht="14.25" customHeight="1">
      <c r="A283" s="514"/>
      <c r="B283" s="509" t="s">
        <v>559</v>
      </c>
      <c r="C283" s="444"/>
      <c r="D283" s="196"/>
      <c r="E283" s="196"/>
      <c r="F283" s="188">
        <v>9100004</v>
      </c>
      <c r="G283" s="444">
        <v>120</v>
      </c>
      <c r="H283" s="187"/>
      <c r="I283" s="446">
        <f>I284+I285</f>
        <v>8662.144</v>
      </c>
      <c r="J283" s="445"/>
      <c r="K283" s="446">
        <f>K284+K285</f>
        <v>9181.872</v>
      </c>
      <c r="L283" s="446">
        <f>L284+L285</f>
        <v>9824.604000000001</v>
      </c>
    </row>
    <row r="284" spans="1:12" s="278" customFormat="1" ht="41.25" customHeight="1">
      <c r="A284" s="514"/>
      <c r="B284" s="515" t="s">
        <v>72</v>
      </c>
      <c r="C284" s="444"/>
      <c r="D284" s="196" t="s">
        <v>471</v>
      </c>
      <c r="E284" s="196" t="s">
        <v>121</v>
      </c>
      <c r="F284" s="197">
        <v>9100004</v>
      </c>
      <c r="G284" s="447">
        <v>120</v>
      </c>
      <c r="H284" s="196" t="s">
        <v>121</v>
      </c>
      <c r="I284" s="448">
        <v>1300.211</v>
      </c>
      <c r="J284" s="446"/>
      <c r="K284" s="325">
        <v>1378.224</v>
      </c>
      <c r="L284" s="516">
        <v>1474.699</v>
      </c>
    </row>
    <row r="285" spans="1:12" s="277" customFormat="1" ht="41.25" customHeight="1">
      <c r="A285" s="507"/>
      <c r="B285" s="517" t="s">
        <v>123</v>
      </c>
      <c r="C285" s="449"/>
      <c r="D285" s="449" t="s">
        <v>471</v>
      </c>
      <c r="E285" s="449" t="s">
        <v>124</v>
      </c>
      <c r="F285" s="449">
        <v>9100004</v>
      </c>
      <c r="G285" s="449">
        <v>120</v>
      </c>
      <c r="H285" s="449" t="s">
        <v>124</v>
      </c>
      <c r="I285" s="325">
        <v>7361.933</v>
      </c>
      <c r="J285" s="325"/>
      <c r="K285" s="325">
        <v>7803.648</v>
      </c>
      <c r="L285" s="518">
        <v>8349.905</v>
      </c>
    </row>
    <row r="286" spans="1:12" s="278" customFormat="1" ht="26.25" customHeight="1">
      <c r="A286" s="514"/>
      <c r="B286" s="578" t="s">
        <v>560</v>
      </c>
      <c r="C286" s="444"/>
      <c r="D286" s="196" t="s">
        <v>471</v>
      </c>
      <c r="E286" s="196" t="s">
        <v>121</v>
      </c>
      <c r="F286" s="188">
        <v>9100004</v>
      </c>
      <c r="G286" s="444">
        <v>240</v>
      </c>
      <c r="H286" s="187"/>
      <c r="I286" s="445">
        <f>I288+I290</f>
        <v>3071.148</v>
      </c>
      <c r="J286" s="445"/>
      <c r="K286" s="445">
        <f>K288+K290</f>
        <v>3255.417</v>
      </c>
      <c r="L286" s="445">
        <f>L288+L290</f>
        <v>3483.296</v>
      </c>
    </row>
    <row r="287" spans="1:12" s="278" customFormat="1" ht="24.75" customHeight="1" hidden="1">
      <c r="A287" s="514"/>
      <c r="B287" s="578" t="s">
        <v>560</v>
      </c>
      <c r="C287" s="444"/>
      <c r="D287" s="196"/>
      <c r="E287" s="196"/>
      <c r="F287" s="197">
        <v>9100004</v>
      </c>
      <c r="G287" s="447">
        <v>240</v>
      </c>
      <c r="H287" s="196"/>
      <c r="I287" s="276">
        <v>855.575</v>
      </c>
      <c r="J287" s="445"/>
      <c r="K287" s="445"/>
      <c r="L287" s="445"/>
    </row>
    <row r="288" spans="1:12" s="278" customFormat="1" ht="42.75" customHeight="1">
      <c r="A288" s="514"/>
      <c r="B288" s="515" t="s">
        <v>72</v>
      </c>
      <c r="C288" s="444"/>
      <c r="D288" s="196"/>
      <c r="E288" s="196"/>
      <c r="F288" s="197">
        <v>9100004</v>
      </c>
      <c r="G288" s="447">
        <v>240</v>
      </c>
      <c r="H288" s="196" t="s">
        <v>121</v>
      </c>
      <c r="I288" s="276">
        <v>855.575</v>
      </c>
      <c r="J288" s="445"/>
      <c r="K288" s="276">
        <v>906.91</v>
      </c>
      <c r="L288" s="276">
        <v>970.393</v>
      </c>
    </row>
    <row r="289" spans="1:12" s="278" customFormat="1" ht="29.25" customHeight="1" hidden="1">
      <c r="A289" s="514"/>
      <c r="B289" s="578" t="s">
        <v>560</v>
      </c>
      <c r="C289" s="444"/>
      <c r="D289" s="196"/>
      <c r="E289" s="196"/>
      <c r="F289" s="449">
        <v>9100004</v>
      </c>
      <c r="G289" s="449">
        <v>240</v>
      </c>
      <c r="H289" s="449"/>
      <c r="I289" s="325">
        <v>2215.573</v>
      </c>
      <c r="J289" s="445"/>
      <c r="K289" s="276"/>
      <c r="L289" s="276"/>
    </row>
    <row r="290" spans="1:12" s="277" customFormat="1" ht="39" customHeight="1">
      <c r="A290" s="507"/>
      <c r="B290" s="517" t="s">
        <v>123</v>
      </c>
      <c r="C290" s="449"/>
      <c r="D290" s="449" t="s">
        <v>471</v>
      </c>
      <c r="E290" s="449" t="s">
        <v>124</v>
      </c>
      <c r="F290" s="449">
        <v>9100004</v>
      </c>
      <c r="G290" s="449">
        <v>240</v>
      </c>
      <c r="H290" s="449" t="s">
        <v>124</v>
      </c>
      <c r="I290" s="325">
        <v>2215.573</v>
      </c>
      <c r="J290" s="325"/>
      <c r="K290" s="520">
        <v>2348.507</v>
      </c>
      <c r="L290" s="521">
        <v>2512.903</v>
      </c>
    </row>
    <row r="291" spans="1:12" s="277" customFormat="1" ht="21" customHeight="1" hidden="1">
      <c r="A291" s="507"/>
      <c r="B291" s="509"/>
      <c r="C291" s="449"/>
      <c r="D291" s="449"/>
      <c r="E291" s="449"/>
      <c r="F291" s="449"/>
      <c r="G291" s="449"/>
      <c r="H291" s="449"/>
      <c r="I291" s="325"/>
      <c r="J291" s="325"/>
      <c r="K291" s="325"/>
      <c r="L291" s="296"/>
    </row>
    <row r="292" spans="1:12" s="277" customFormat="1" ht="21" customHeight="1" hidden="1">
      <c r="A292" s="507"/>
      <c r="B292" s="509" t="s">
        <v>587</v>
      </c>
      <c r="C292" s="449"/>
      <c r="D292" s="449" t="s">
        <v>471</v>
      </c>
      <c r="E292" s="449" t="s">
        <v>124</v>
      </c>
      <c r="F292" s="449">
        <v>9100004</v>
      </c>
      <c r="G292" s="449">
        <v>240</v>
      </c>
      <c r="H292" s="449" t="s">
        <v>124</v>
      </c>
      <c r="I292" s="325">
        <v>2215.573</v>
      </c>
      <c r="J292" s="325"/>
      <c r="K292" s="325">
        <f>I292*106%</f>
        <v>2348.50738</v>
      </c>
      <c r="L292" s="296">
        <f>K292*107%</f>
        <v>2512.9028966</v>
      </c>
    </row>
    <row r="293" spans="1:12" s="277" customFormat="1" ht="21" customHeight="1" hidden="1">
      <c r="A293" s="507"/>
      <c r="B293" s="509"/>
      <c r="C293" s="449"/>
      <c r="D293" s="449"/>
      <c r="E293" s="449"/>
      <c r="F293" s="449"/>
      <c r="G293" s="449"/>
      <c r="H293" s="449"/>
      <c r="I293" s="325"/>
      <c r="J293" s="325"/>
      <c r="K293" s="325"/>
      <c r="L293" s="296"/>
    </row>
    <row r="294" spans="1:12" s="277" customFormat="1" ht="21" customHeight="1" hidden="1">
      <c r="A294" s="507"/>
      <c r="B294" s="509"/>
      <c r="C294" s="449"/>
      <c r="D294" s="449"/>
      <c r="E294" s="449"/>
      <c r="F294" s="449">
        <v>9100004</v>
      </c>
      <c r="G294" s="449"/>
      <c r="H294" s="449" t="s">
        <v>124</v>
      </c>
      <c r="I294" s="325" t="e">
        <f>#REF!+I290</f>
        <v>#REF!</v>
      </c>
      <c r="J294" s="325"/>
      <c r="K294" s="325" t="e">
        <f>#REF!+K290</f>
        <v>#REF!</v>
      </c>
      <c r="L294" s="296" t="e">
        <f>#REF!+L290</f>
        <v>#REF!</v>
      </c>
    </row>
    <row r="295" spans="1:12" s="277" customFormat="1" ht="39">
      <c r="A295" s="507"/>
      <c r="B295" s="510" t="s">
        <v>125</v>
      </c>
      <c r="C295" s="449" t="s">
        <v>356</v>
      </c>
      <c r="D295" s="449" t="s">
        <v>471</v>
      </c>
      <c r="E295" s="449" t="s">
        <v>124</v>
      </c>
      <c r="F295" s="451" t="s">
        <v>126</v>
      </c>
      <c r="G295" s="452"/>
      <c r="H295" s="449"/>
      <c r="I295" s="446">
        <f>I296</f>
        <v>1154.611</v>
      </c>
      <c r="J295" s="446"/>
      <c r="K295" s="446">
        <f>K296</f>
        <v>1223.874</v>
      </c>
      <c r="L295" s="445">
        <f>L296</f>
        <v>1309.546</v>
      </c>
    </row>
    <row r="296" spans="1:12" s="277" customFormat="1" ht="12.75">
      <c r="A296" s="507"/>
      <c r="B296" s="522" t="s">
        <v>559</v>
      </c>
      <c r="C296" s="449"/>
      <c r="D296" s="449" t="s">
        <v>471</v>
      </c>
      <c r="E296" s="449" t="s">
        <v>124</v>
      </c>
      <c r="F296" s="452" t="s">
        <v>126</v>
      </c>
      <c r="G296" s="449">
        <v>120</v>
      </c>
      <c r="H296" s="449"/>
      <c r="I296" s="448">
        <v>1154.611</v>
      </c>
      <c r="J296" s="448"/>
      <c r="K296" s="325">
        <f>K297</f>
        <v>1223.874</v>
      </c>
      <c r="L296" s="325">
        <f>L297</f>
        <v>1309.546</v>
      </c>
    </row>
    <row r="297" spans="1:12" s="277" customFormat="1" ht="39">
      <c r="A297" s="507"/>
      <c r="B297" s="517" t="s">
        <v>123</v>
      </c>
      <c r="C297" s="449"/>
      <c r="D297" s="449"/>
      <c r="E297" s="449"/>
      <c r="F297" s="452" t="s">
        <v>126</v>
      </c>
      <c r="G297" s="449">
        <v>120</v>
      </c>
      <c r="H297" s="449" t="s">
        <v>124</v>
      </c>
      <c r="I297" s="448">
        <v>1154.611</v>
      </c>
      <c r="J297" s="448"/>
      <c r="K297" s="325">
        <f>1223.888-0.014</f>
        <v>1223.874</v>
      </c>
      <c r="L297" s="325">
        <f>1309.56-0.014</f>
        <v>1309.546</v>
      </c>
    </row>
    <row r="298" spans="1:12" s="277" customFormat="1" ht="26.25" hidden="1">
      <c r="A298" s="507"/>
      <c r="B298" s="253" t="s">
        <v>568</v>
      </c>
      <c r="C298" s="449"/>
      <c r="D298" s="449" t="s">
        <v>471</v>
      </c>
      <c r="E298" s="449" t="s">
        <v>124</v>
      </c>
      <c r="F298" s="451" t="s">
        <v>127</v>
      </c>
      <c r="G298" s="452"/>
      <c r="H298" s="449"/>
      <c r="I298" s="322">
        <f>I299</f>
        <v>171.8</v>
      </c>
      <c r="J298" s="322"/>
      <c r="K298" s="322">
        <f>K299</f>
        <v>0</v>
      </c>
      <c r="L298" s="322">
        <f>L299</f>
        <v>0</v>
      </c>
    </row>
    <row r="299" spans="1:12" s="277" customFormat="1" ht="12.75" hidden="1">
      <c r="A299" s="507"/>
      <c r="B299" s="522" t="s">
        <v>605</v>
      </c>
      <c r="C299" s="449"/>
      <c r="D299" s="449" t="s">
        <v>471</v>
      </c>
      <c r="E299" s="449" t="s">
        <v>124</v>
      </c>
      <c r="F299" s="452" t="s">
        <v>127</v>
      </c>
      <c r="G299" s="452" t="s">
        <v>602</v>
      </c>
      <c r="H299" s="449"/>
      <c r="I299" s="296">
        <v>171.8</v>
      </c>
      <c r="J299" s="296"/>
      <c r="K299" s="296"/>
      <c r="L299" s="296"/>
    </row>
    <row r="300" spans="1:12" s="277" customFormat="1" ht="39" hidden="1">
      <c r="A300" s="507"/>
      <c r="B300" s="517" t="s">
        <v>123</v>
      </c>
      <c r="C300" s="449"/>
      <c r="D300" s="449"/>
      <c r="E300" s="449"/>
      <c r="F300" s="452" t="s">
        <v>127</v>
      </c>
      <c r="G300" s="452" t="s">
        <v>602</v>
      </c>
      <c r="H300" s="449" t="s">
        <v>124</v>
      </c>
      <c r="I300" s="296">
        <v>171.8</v>
      </c>
      <c r="J300" s="296"/>
      <c r="K300" s="296"/>
      <c r="L300" s="296"/>
    </row>
    <row r="301" spans="1:12" s="277" customFormat="1" ht="45.75" customHeight="1" hidden="1">
      <c r="A301" s="507"/>
      <c r="B301" s="523" t="s">
        <v>569</v>
      </c>
      <c r="C301" s="449"/>
      <c r="D301" s="452" t="s">
        <v>471</v>
      </c>
      <c r="E301" s="452" t="s">
        <v>124</v>
      </c>
      <c r="F301" s="451" t="s">
        <v>128</v>
      </c>
      <c r="G301" s="452"/>
      <c r="H301" s="452"/>
      <c r="I301" s="322">
        <f>I303</f>
        <v>263</v>
      </c>
      <c r="J301" s="322"/>
      <c r="K301" s="322">
        <f>K303</f>
        <v>0</v>
      </c>
      <c r="L301" s="322">
        <f>L303</f>
        <v>0</v>
      </c>
    </row>
    <row r="302" spans="1:12" s="277" customFormat="1" ht="46.5" customHeight="1" hidden="1">
      <c r="A302" s="507"/>
      <c r="B302" s="524" t="s">
        <v>570</v>
      </c>
      <c r="C302" s="452"/>
      <c r="D302" s="452" t="s">
        <v>471</v>
      </c>
      <c r="E302" s="452" t="s">
        <v>124</v>
      </c>
      <c r="F302" s="452" t="s">
        <v>129</v>
      </c>
      <c r="G302" s="452"/>
      <c r="H302" s="452" t="s">
        <v>124</v>
      </c>
      <c r="I302" s="276"/>
      <c r="J302" s="276"/>
      <c r="K302" s="276"/>
      <c r="L302" s="276"/>
    </row>
    <row r="303" spans="1:12" s="277" customFormat="1" ht="15" customHeight="1" hidden="1">
      <c r="A303" s="507"/>
      <c r="B303" s="509" t="s">
        <v>86</v>
      </c>
      <c r="C303" s="452"/>
      <c r="D303" s="452" t="s">
        <v>471</v>
      </c>
      <c r="E303" s="452" t="s">
        <v>124</v>
      </c>
      <c r="F303" s="452" t="s">
        <v>128</v>
      </c>
      <c r="G303" s="452" t="s">
        <v>601</v>
      </c>
      <c r="H303" s="452"/>
      <c r="I303" s="276">
        <v>263</v>
      </c>
      <c r="J303" s="276"/>
      <c r="K303" s="276"/>
      <c r="L303" s="276"/>
    </row>
    <row r="304" spans="1:12" s="277" customFormat="1" ht="42" customHeight="1" hidden="1">
      <c r="A304" s="507"/>
      <c r="B304" s="517" t="s">
        <v>123</v>
      </c>
      <c r="C304" s="452"/>
      <c r="D304" s="452"/>
      <c r="E304" s="452"/>
      <c r="F304" s="452" t="s">
        <v>128</v>
      </c>
      <c r="G304" s="452" t="s">
        <v>601</v>
      </c>
      <c r="H304" s="452" t="s">
        <v>124</v>
      </c>
      <c r="I304" s="276">
        <v>263</v>
      </c>
      <c r="J304" s="276"/>
      <c r="K304" s="276"/>
      <c r="L304" s="276"/>
    </row>
    <row r="305" spans="1:12" s="277" customFormat="1" ht="67.5" customHeight="1" hidden="1">
      <c r="A305" s="507"/>
      <c r="B305" s="525" t="s">
        <v>571</v>
      </c>
      <c r="C305" s="452"/>
      <c r="D305" s="452" t="s">
        <v>471</v>
      </c>
      <c r="E305" s="452" t="s">
        <v>124</v>
      </c>
      <c r="F305" s="451" t="s">
        <v>130</v>
      </c>
      <c r="G305" s="452"/>
      <c r="H305" s="452"/>
      <c r="I305" s="445">
        <f>I306</f>
        <v>130.1</v>
      </c>
      <c r="J305" s="445"/>
      <c r="K305" s="445">
        <f>K306</f>
        <v>0</v>
      </c>
      <c r="L305" s="445">
        <f>L306</f>
        <v>0</v>
      </c>
    </row>
    <row r="306" spans="1:12" s="277" customFormat="1" ht="15" customHeight="1" hidden="1">
      <c r="A306" s="507"/>
      <c r="B306" s="522" t="s">
        <v>86</v>
      </c>
      <c r="C306" s="452"/>
      <c r="D306" s="452" t="s">
        <v>471</v>
      </c>
      <c r="E306" s="452" t="s">
        <v>124</v>
      </c>
      <c r="F306" s="452" t="s">
        <v>130</v>
      </c>
      <c r="G306" s="452" t="s">
        <v>601</v>
      </c>
      <c r="H306" s="452"/>
      <c r="I306" s="276">
        <v>130.1</v>
      </c>
      <c r="J306" s="276"/>
      <c r="K306" s="276"/>
      <c r="L306" s="276"/>
    </row>
    <row r="307" spans="1:12" s="277" customFormat="1" ht="60" customHeight="1" hidden="1">
      <c r="A307" s="507"/>
      <c r="B307" s="526" t="s">
        <v>131</v>
      </c>
      <c r="C307" s="449"/>
      <c r="D307" s="449" t="s">
        <v>471</v>
      </c>
      <c r="E307" s="449" t="s">
        <v>124</v>
      </c>
      <c r="F307" s="452" t="s">
        <v>132</v>
      </c>
      <c r="G307" s="452"/>
      <c r="H307" s="449" t="s">
        <v>124</v>
      </c>
      <c r="I307" s="276"/>
      <c r="J307" s="276"/>
      <c r="K307" s="276"/>
      <c r="L307" s="276"/>
    </row>
    <row r="308" spans="1:12" s="277" customFormat="1" ht="39.75" customHeight="1" hidden="1">
      <c r="A308" s="507"/>
      <c r="B308" s="527" t="s">
        <v>123</v>
      </c>
      <c r="C308" s="449"/>
      <c r="D308" s="449"/>
      <c r="E308" s="449"/>
      <c r="F308" s="452" t="s">
        <v>130</v>
      </c>
      <c r="G308" s="452" t="s">
        <v>601</v>
      </c>
      <c r="H308" s="452" t="s">
        <v>124</v>
      </c>
      <c r="I308" s="276">
        <v>130.1</v>
      </c>
      <c r="J308" s="276"/>
      <c r="K308" s="276"/>
      <c r="L308" s="276"/>
    </row>
    <row r="309" spans="1:12" s="277" customFormat="1" ht="52.5">
      <c r="A309" s="507"/>
      <c r="B309" s="528" t="s">
        <v>133</v>
      </c>
      <c r="C309" s="449"/>
      <c r="D309" s="449" t="s">
        <v>471</v>
      </c>
      <c r="E309" s="449" t="s">
        <v>124</v>
      </c>
      <c r="F309" s="451" t="s">
        <v>134</v>
      </c>
      <c r="G309" s="452"/>
      <c r="H309" s="449"/>
      <c r="I309" s="445">
        <f>I310+I312</f>
        <v>546.7</v>
      </c>
      <c r="J309" s="445"/>
      <c r="K309" s="445">
        <f>K310+K312</f>
        <v>546.714</v>
      </c>
      <c r="L309" s="445">
        <f>L310+L312</f>
        <v>546.714</v>
      </c>
    </row>
    <row r="310" spans="1:12" s="277" customFormat="1" ht="12.75">
      <c r="A310" s="507"/>
      <c r="B310" s="519" t="s">
        <v>559</v>
      </c>
      <c r="C310" s="449"/>
      <c r="D310" s="449" t="s">
        <v>471</v>
      </c>
      <c r="E310" s="449" t="s">
        <v>124</v>
      </c>
      <c r="F310" s="452" t="s">
        <v>134</v>
      </c>
      <c r="G310" s="452" t="s">
        <v>585</v>
      </c>
      <c r="H310" s="449"/>
      <c r="I310" s="276">
        <f>546.7-45.2</f>
        <v>501.50000000000006</v>
      </c>
      <c r="J310" s="276"/>
      <c r="K310" s="276">
        <f>K311</f>
        <v>501.51400000000007</v>
      </c>
      <c r="L310" s="276">
        <f>L311</f>
        <v>501.51400000000007</v>
      </c>
    </row>
    <row r="311" spans="1:12" s="277" customFormat="1" ht="39">
      <c r="A311" s="507"/>
      <c r="B311" s="527" t="s">
        <v>123</v>
      </c>
      <c r="C311" s="449"/>
      <c r="D311" s="449"/>
      <c r="E311" s="449"/>
      <c r="F311" s="452" t="s">
        <v>134</v>
      </c>
      <c r="G311" s="452" t="s">
        <v>585</v>
      </c>
      <c r="H311" s="449" t="s">
        <v>124</v>
      </c>
      <c r="I311" s="276">
        <f>546.7-45.2</f>
        <v>501.50000000000006</v>
      </c>
      <c r="J311" s="276"/>
      <c r="K311" s="276">
        <f>546.7-45.2+0.014</f>
        <v>501.51400000000007</v>
      </c>
      <c r="L311" s="276">
        <f>546.7-45.2+0.014</f>
        <v>501.51400000000007</v>
      </c>
    </row>
    <row r="312" spans="1:12" s="277" customFormat="1" ht="26.25">
      <c r="A312" s="507"/>
      <c r="B312" s="578" t="s">
        <v>560</v>
      </c>
      <c r="C312" s="449"/>
      <c r="D312" s="449"/>
      <c r="E312" s="449"/>
      <c r="F312" s="452" t="s">
        <v>134</v>
      </c>
      <c r="G312" s="452" t="s">
        <v>210</v>
      </c>
      <c r="H312" s="449"/>
      <c r="I312" s="276">
        <v>45.2</v>
      </c>
      <c r="J312" s="276"/>
      <c r="K312" s="276">
        <v>45.2</v>
      </c>
      <c r="L312" s="276">
        <v>45.2</v>
      </c>
    </row>
    <row r="313" spans="1:12" s="277" customFormat="1" ht="39">
      <c r="A313" s="507"/>
      <c r="B313" s="527" t="s">
        <v>123</v>
      </c>
      <c r="C313" s="449"/>
      <c r="D313" s="449"/>
      <c r="E313" s="449"/>
      <c r="F313" s="452" t="s">
        <v>134</v>
      </c>
      <c r="G313" s="452" t="s">
        <v>210</v>
      </c>
      <c r="H313" s="449" t="s">
        <v>124</v>
      </c>
      <c r="I313" s="276">
        <v>45.2</v>
      </c>
      <c r="J313" s="276"/>
      <c r="K313" s="276">
        <v>45.2</v>
      </c>
      <c r="L313" s="276">
        <v>45.2</v>
      </c>
    </row>
    <row r="314" spans="1:12" s="277" customFormat="1" ht="42" customHeight="1" hidden="1">
      <c r="A314" s="507"/>
      <c r="B314" s="512" t="s">
        <v>73</v>
      </c>
      <c r="C314" s="452"/>
      <c r="D314" s="440" t="s">
        <v>471</v>
      </c>
      <c r="E314" s="451" t="s">
        <v>264</v>
      </c>
      <c r="F314" s="440" t="s">
        <v>460</v>
      </c>
      <c r="G314" s="440" t="s">
        <v>460</v>
      </c>
      <c r="H314" s="451"/>
      <c r="I314" s="322">
        <f>I315</f>
        <v>99.305</v>
      </c>
      <c r="J314" s="322"/>
      <c r="K314" s="322">
        <f aca="true" t="shared" si="7" ref="K314:L316">K315</f>
        <v>99.305</v>
      </c>
      <c r="L314" s="322">
        <f t="shared" si="7"/>
        <v>0</v>
      </c>
    </row>
    <row r="315" spans="1:12" s="277" customFormat="1" ht="39" hidden="1">
      <c r="A315" s="507"/>
      <c r="B315" s="512" t="s">
        <v>119</v>
      </c>
      <c r="C315" s="452"/>
      <c r="D315" s="440" t="s">
        <v>471</v>
      </c>
      <c r="E315" s="440" t="s">
        <v>264</v>
      </c>
      <c r="F315" s="451" t="s">
        <v>135</v>
      </c>
      <c r="G315" s="453"/>
      <c r="H315" s="440"/>
      <c r="I315" s="322">
        <f>I316</f>
        <v>99.305</v>
      </c>
      <c r="J315" s="322"/>
      <c r="K315" s="322">
        <f t="shared" si="7"/>
        <v>99.305</v>
      </c>
      <c r="L315" s="322">
        <f t="shared" si="7"/>
        <v>0</v>
      </c>
    </row>
    <row r="316" spans="1:12" s="277" customFormat="1" ht="45.75" customHeight="1">
      <c r="A316" s="507"/>
      <c r="B316" s="523" t="s">
        <v>572</v>
      </c>
      <c r="C316" s="452"/>
      <c r="D316" s="449" t="s">
        <v>471</v>
      </c>
      <c r="E316" s="449" t="s">
        <v>264</v>
      </c>
      <c r="F316" s="451" t="s">
        <v>136</v>
      </c>
      <c r="G316" s="452"/>
      <c r="H316" s="449"/>
      <c r="I316" s="276">
        <f>I317</f>
        <v>99.305</v>
      </c>
      <c r="J316" s="276"/>
      <c r="K316" s="276">
        <f t="shared" si="7"/>
        <v>99.305</v>
      </c>
      <c r="L316" s="276">
        <f t="shared" si="7"/>
        <v>0</v>
      </c>
    </row>
    <row r="317" spans="1:12" s="277" customFormat="1" ht="13.5" customHeight="1">
      <c r="A317" s="507"/>
      <c r="B317" s="522" t="s">
        <v>86</v>
      </c>
      <c r="C317" s="452"/>
      <c r="D317" s="449" t="s">
        <v>471</v>
      </c>
      <c r="E317" s="449" t="s">
        <v>264</v>
      </c>
      <c r="F317" s="452" t="s">
        <v>136</v>
      </c>
      <c r="G317" s="452" t="s">
        <v>601</v>
      </c>
      <c r="H317" s="449"/>
      <c r="I317" s="276">
        <v>99.305</v>
      </c>
      <c r="J317" s="276"/>
      <c r="K317" s="276">
        <v>99.305</v>
      </c>
      <c r="L317" s="276"/>
    </row>
    <row r="318" spans="1:12" s="277" customFormat="1" ht="27.75" customHeight="1">
      <c r="A318" s="507"/>
      <c r="B318" s="527" t="s">
        <v>73</v>
      </c>
      <c r="C318" s="452"/>
      <c r="D318" s="449"/>
      <c r="E318" s="449"/>
      <c r="F318" s="452" t="s">
        <v>136</v>
      </c>
      <c r="G318" s="452" t="s">
        <v>601</v>
      </c>
      <c r="H318" s="449" t="s">
        <v>264</v>
      </c>
      <c r="I318" s="276">
        <v>99.305</v>
      </c>
      <c r="J318" s="276"/>
      <c r="K318" s="276">
        <v>99.305</v>
      </c>
      <c r="L318" s="276"/>
    </row>
    <row r="319" spans="1:12" s="277" customFormat="1" ht="26.25">
      <c r="A319" s="511">
        <v>10</v>
      </c>
      <c r="B319" s="512" t="s">
        <v>84</v>
      </c>
      <c r="C319" s="451"/>
      <c r="D319" s="451" t="s">
        <v>471</v>
      </c>
      <c r="E319" s="451" t="s">
        <v>298</v>
      </c>
      <c r="F319" s="451" t="s">
        <v>152</v>
      </c>
      <c r="G319" s="451"/>
      <c r="H319" s="451"/>
      <c r="I319" s="322">
        <f>I320</f>
        <v>108</v>
      </c>
      <c r="J319" s="322"/>
      <c r="K319" s="322">
        <f>K320</f>
        <v>108</v>
      </c>
      <c r="L319" s="322">
        <f>L320</f>
        <v>108</v>
      </c>
    </row>
    <row r="320" spans="1:12" s="277" customFormat="1" ht="12.75">
      <c r="A320" s="507"/>
      <c r="B320" s="510" t="s">
        <v>153</v>
      </c>
      <c r="C320" s="451"/>
      <c r="D320" s="452" t="s">
        <v>471</v>
      </c>
      <c r="E320" s="452" t="s">
        <v>298</v>
      </c>
      <c r="F320" s="452" t="s">
        <v>154</v>
      </c>
      <c r="G320" s="451"/>
      <c r="H320" s="452"/>
      <c r="I320" s="296">
        <f>I321+I323</f>
        <v>108</v>
      </c>
      <c r="J320" s="296"/>
      <c r="K320" s="296">
        <f>K321+K323</f>
        <v>108</v>
      </c>
      <c r="L320" s="296">
        <f>L321+L323</f>
        <v>108</v>
      </c>
    </row>
    <row r="321" spans="1:12" s="277" customFormat="1" ht="26.25">
      <c r="A321" s="507"/>
      <c r="B321" s="578" t="s">
        <v>560</v>
      </c>
      <c r="C321" s="451"/>
      <c r="D321" s="452" t="s">
        <v>471</v>
      </c>
      <c r="E321" s="452" t="s">
        <v>298</v>
      </c>
      <c r="F321" s="452" t="s">
        <v>154</v>
      </c>
      <c r="G321" s="452" t="s">
        <v>210</v>
      </c>
      <c r="H321" s="452"/>
      <c r="I321" s="296">
        <v>105</v>
      </c>
      <c r="J321" s="296"/>
      <c r="K321" s="296">
        <f>K322</f>
        <v>105</v>
      </c>
      <c r="L321" s="296">
        <f>L322</f>
        <v>105</v>
      </c>
    </row>
    <row r="322" spans="1:12" s="277" customFormat="1" ht="12.75">
      <c r="A322" s="507"/>
      <c r="B322" s="512" t="s">
        <v>83</v>
      </c>
      <c r="C322" s="451"/>
      <c r="D322" s="452"/>
      <c r="E322" s="452"/>
      <c r="F322" s="452" t="s">
        <v>154</v>
      </c>
      <c r="G322" s="452" t="s">
        <v>210</v>
      </c>
      <c r="H322" s="452" t="s">
        <v>298</v>
      </c>
      <c r="I322" s="296">
        <v>105</v>
      </c>
      <c r="J322" s="296"/>
      <c r="K322" s="296">
        <f>105</f>
        <v>105</v>
      </c>
      <c r="L322" s="296">
        <f>105</f>
        <v>105</v>
      </c>
    </row>
    <row r="323" spans="1:12" s="277" customFormat="1" ht="12.75">
      <c r="A323" s="507"/>
      <c r="B323" s="509" t="s">
        <v>609</v>
      </c>
      <c r="C323" s="451"/>
      <c r="D323" s="452" t="s">
        <v>471</v>
      </c>
      <c r="E323" s="452" t="s">
        <v>298</v>
      </c>
      <c r="F323" s="452" t="s">
        <v>154</v>
      </c>
      <c r="G323" s="452" t="s">
        <v>607</v>
      </c>
      <c r="H323" s="452"/>
      <c r="I323" s="296">
        <v>3</v>
      </c>
      <c r="J323" s="296"/>
      <c r="K323" s="296">
        <v>3</v>
      </c>
      <c r="L323" s="296">
        <v>3</v>
      </c>
    </row>
    <row r="324" spans="1:12" s="277" customFormat="1" ht="12.75">
      <c r="A324" s="507"/>
      <c r="B324" s="512" t="s">
        <v>83</v>
      </c>
      <c r="C324" s="451"/>
      <c r="D324" s="452"/>
      <c r="E324" s="452"/>
      <c r="F324" s="452" t="s">
        <v>154</v>
      </c>
      <c r="G324" s="452" t="s">
        <v>607</v>
      </c>
      <c r="H324" s="452" t="s">
        <v>298</v>
      </c>
      <c r="I324" s="296">
        <v>3</v>
      </c>
      <c r="J324" s="296"/>
      <c r="K324" s="296">
        <v>3</v>
      </c>
      <c r="L324" s="296">
        <v>3</v>
      </c>
    </row>
    <row r="325" spans="1:12" s="278" customFormat="1" ht="39">
      <c r="A325" s="511">
        <v>11</v>
      </c>
      <c r="B325" s="512" t="s">
        <v>624</v>
      </c>
      <c r="C325" s="452"/>
      <c r="D325" s="440" t="s">
        <v>471</v>
      </c>
      <c r="E325" s="451" t="s">
        <v>141</v>
      </c>
      <c r="F325" s="440">
        <v>9900000</v>
      </c>
      <c r="G325" s="440"/>
      <c r="H325" s="451"/>
      <c r="I325" s="324">
        <f>I328+I331+I334+I337+I341+I348+I351+I359+I326+I346</f>
        <v>12501.182999999999</v>
      </c>
      <c r="J325" s="325"/>
      <c r="K325" s="324">
        <f>K328+K331+K334+K337+K341+K348+K351+K359+K326+K346</f>
        <v>13733.082999999999</v>
      </c>
      <c r="L325" s="324">
        <f>L328+L331+L334+L337+L341+L348+L351+L359+L326+L346</f>
        <v>13832.387999999999</v>
      </c>
    </row>
    <row r="326" spans="1:12" s="278" customFormat="1" ht="12.75">
      <c r="A326" s="511"/>
      <c r="B326" s="522" t="s">
        <v>613</v>
      </c>
      <c r="C326" s="187"/>
      <c r="D326" s="452" t="s">
        <v>211</v>
      </c>
      <c r="E326" s="452" t="s">
        <v>545</v>
      </c>
      <c r="F326" s="471">
        <v>9900308</v>
      </c>
      <c r="G326" s="196" t="s">
        <v>71</v>
      </c>
      <c r="H326" s="187"/>
      <c r="I326" s="296">
        <f>I327</f>
        <v>240.5</v>
      </c>
      <c r="J326" s="296">
        <f>J327</f>
        <v>240.5</v>
      </c>
      <c r="K326" s="296">
        <f>K327</f>
        <v>240.5</v>
      </c>
      <c r="L326" s="296">
        <f>L327</f>
        <v>240.5</v>
      </c>
    </row>
    <row r="327" spans="1:12" s="278" customFormat="1" ht="12.75">
      <c r="A327" s="511"/>
      <c r="B327" s="483" t="s">
        <v>212</v>
      </c>
      <c r="C327" s="187"/>
      <c r="D327" s="452" t="s">
        <v>211</v>
      </c>
      <c r="E327" s="452" t="s">
        <v>545</v>
      </c>
      <c r="F327" s="471">
        <v>9900308</v>
      </c>
      <c r="G327" s="196" t="s">
        <v>71</v>
      </c>
      <c r="H327" s="196" t="s">
        <v>545</v>
      </c>
      <c r="I327" s="296">
        <v>240.5</v>
      </c>
      <c r="J327" s="296">
        <v>240.5</v>
      </c>
      <c r="K327" s="296">
        <v>240.5</v>
      </c>
      <c r="L327" s="296">
        <v>240.5</v>
      </c>
    </row>
    <row r="328" spans="1:12" s="277" customFormat="1" ht="30" customHeight="1">
      <c r="A328" s="507"/>
      <c r="B328" s="510" t="s">
        <v>142</v>
      </c>
      <c r="C328" s="452"/>
      <c r="D328" s="449" t="s">
        <v>471</v>
      </c>
      <c r="E328" s="452" t="s">
        <v>141</v>
      </c>
      <c r="F328" s="452" t="s">
        <v>143</v>
      </c>
      <c r="G328" s="449" t="s">
        <v>460</v>
      </c>
      <c r="H328" s="452"/>
      <c r="I328" s="325">
        <f>I329</f>
        <v>2000</v>
      </c>
      <c r="J328" s="325"/>
      <c r="K328" s="325">
        <f>K329</f>
        <v>2000</v>
      </c>
      <c r="L328" s="325">
        <f>L329</f>
        <v>2000</v>
      </c>
    </row>
    <row r="329" spans="1:12" s="277" customFormat="1" ht="12.75">
      <c r="A329" s="507"/>
      <c r="B329" s="522" t="s">
        <v>610</v>
      </c>
      <c r="C329" s="452"/>
      <c r="D329" s="449" t="s">
        <v>471</v>
      </c>
      <c r="E329" s="452" t="s">
        <v>141</v>
      </c>
      <c r="F329" s="452" t="s">
        <v>143</v>
      </c>
      <c r="G329" s="449">
        <v>870</v>
      </c>
      <c r="H329" s="452"/>
      <c r="I329" s="325">
        <v>2000</v>
      </c>
      <c r="J329" s="325"/>
      <c r="K329" s="325">
        <v>2000</v>
      </c>
      <c r="L329" s="325">
        <v>2000</v>
      </c>
    </row>
    <row r="330" spans="1:12" s="277" customFormat="1" ht="12.75">
      <c r="A330" s="507"/>
      <c r="B330" s="509" t="s">
        <v>80</v>
      </c>
      <c r="C330" s="452"/>
      <c r="D330" s="449"/>
      <c r="E330" s="452"/>
      <c r="F330" s="452" t="s">
        <v>143</v>
      </c>
      <c r="G330" s="449">
        <v>870</v>
      </c>
      <c r="H330" s="452" t="s">
        <v>141</v>
      </c>
      <c r="I330" s="325">
        <v>2000</v>
      </c>
      <c r="J330" s="325"/>
      <c r="K330" s="325">
        <v>2000</v>
      </c>
      <c r="L330" s="325">
        <v>2000</v>
      </c>
    </row>
    <row r="331" spans="1:12" s="278" customFormat="1" ht="12.75" hidden="1">
      <c r="A331" s="514"/>
      <c r="B331" s="510" t="s">
        <v>180</v>
      </c>
      <c r="C331" s="452"/>
      <c r="D331" s="452" t="s">
        <v>466</v>
      </c>
      <c r="E331" s="452" t="s">
        <v>468</v>
      </c>
      <c r="F331" s="451" t="s">
        <v>181</v>
      </c>
      <c r="G331" s="451"/>
      <c r="H331" s="452"/>
      <c r="I331" s="322">
        <f>I332</f>
        <v>195</v>
      </c>
      <c r="J331" s="322"/>
      <c r="K331" s="322">
        <f>K332</f>
        <v>0</v>
      </c>
      <c r="L331" s="322">
        <f>L332</f>
        <v>0</v>
      </c>
    </row>
    <row r="332" spans="1:12" s="278" customFormat="1" ht="26.25" hidden="1">
      <c r="A332" s="514"/>
      <c r="B332" s="578" t="s">
        <v>560</v>
      </c>
      <c r="C332" s="452"/>
      <c r="D332" s="452" t="s">
        <v>466</v>
      </c>
      <c r="E332" s="452" t="s">
        <v>468</v>
      </c>
      <c r="F332" s="452" t="s">
        <v>181</v>
      </c>
      <c r="G332" s="452" t="s">
        <v>210</v>
      </c>
      <c r="H332" s="452"/>
      <c r="I332" s="296">
        <v>195</v>
      </c>
      <c r="J332" s="296"/>
      <c r="K332" s="296"/>
      <c r="L332" s="296"/>
    </row>
    <row r="333" spans="1:12" s="278" customFormat="1" ht="12.75" hidden="1">
      <c r="A333" s="514"/>
      <c r="B333" s="509" t="s">
        <v>467</v>
      </c>
      <c r="C333" s="452"/>
      <c r="D333" s="452"/>
      <c r="E333" s="452"/>
      <c r="F333" s="452" t="s">
        <v>181</v>
      </c>
      <c r="G333" s="452" t="s">
        <v>210</v>
      </c>
      <c r="H333" s="452" t="s">
        <v>468</v>
      </c>
      <c r="I333" s="296">
        <v>195</v>
      </c>
      <c r="J333" s="296"/>
      <c r="K333" s="296"/>
      <c r="L333" s="296"/>
    </row>
    <row r="334" spans="1:12" s="278" customFormat="1" ht="12.75">
      <c r="A334" s="514"/>
      <c r="B334" s="510" t="s">
        <v>182</v>
      </c>
      <c r="C334" s="452"/>
      <c r="D334" s="452" t="s">
        <v>466</v>
      </c>
      <c r="E334" s="452" t="s">
        <v>468</v>
      </c>
      <c r="F334" s="451" t="s">
        <v>183</v>
      </c>
      <c r="G334" s="452"/>
      <c r="H334" s="452"/>
      <c r="I334" s="322">
        <f>I335</f>
        <v>64.8</v>
      </c>
      <c r="J334" s="322"/>
      <c r="K334" s="322">
        <f>K335</f>
        <v>670.683</v>
      </c>
      <c r="L334" s="322">
        <f>L335</f>
        <v>670.683</v>
      </c>
    </row>
    <row r="335" spans="1:12" s="278" customFormat="1" ht="26.25">
      <c r="A335" s="514"/>
      <c r="B335" s="578" t="s">
        <v>560</v>
      </c>
      <c r="C335" s="452"/>
      <c r="D335" s="452" t="s">
        <v>466</v>
      </c>
      <c r="E335" s="452" t="s">
        <v>468</v>
      </c>
      <c r="F335" s="452" t="s">
        <v>183</v>
      </c>
      <c r="G335" s="452" t="s">
        <v>210</v>
      </c>
      <c r="H335" s="452"/>
      <c r="I335" s="296">
        <v>64.8</v>
      </c>
      <c r="J335" s="296"/>
      <c r="K335" s="296">
        <f>K336</f>
        <v>670.683</v>
      </c>
      <c r="L335" s="296">
        <f>L336</f>
        <v>670.683</v>
      </c>
    </row>
    <row r="336" spans="1:12" s="278" customFormat="1" ht="12.75">
      <c r="A336" s="514"/>
      <c r="B336" s="509" t="s">
        <v>467</v>
      </c>
      <c r="C336" s="452"/>
      <c r="D336" s="452"/>
      <c r="E336" s="452"/>
      <c r="F336" s="452" t="s">
        <v>183</v>
      </c>
      <c r="G336" s="452" t="s">
        <v>210</v>
      </c>
      <c r="H336" s="452" t="s">
        <v>468</v>
      </c>
      <c r="I336" s="296">
        <v>64.8</v>
      </c>
      <c r="J336" s="296"/>
      <c r="K336" s="296">
        <f>64.8+605.883</f>
        <v>670.683</v>
      </c>
      <c r="L336" s="296">
        <f>64.8+605.883</f>
        <v>670.683</v>
      </c>
    </row>
    <row r="337" spans="1:12" s="278" customFormat="1" ht="26.25" hidden="1">
      <c r="A337" s="514"/>
      <c r="B337" s="510" t="s">
        <v>88</v>
      </c>
      <c r="C337" s="452"/>
      <c r="D337" s="452" t="s">
        <v>466</v>
      </c>
      <c r="E337" s="452" t="s">
        <v>468</v>
      </c>
      <c r="F337" s="451" t="s">
        <v>184</v>
      </c>
      <c r="G337" s="452"/>
      <c r="H337" s="452"/>
      <c r="I337" s="322">
        <f>I338</f>
        <v>90</v>
      </c>
      <c r="J337" s="322"/>
      <c r="K337" s="322">
        <f>K338</f>
        <v>0</v>
      </c>
      <c r="L337" s="322">
        <f>L338</f>
        <v>0</v>
      </c>
    </row>
    <row r="338" spans="1:12" s="278" customFormat="1" ht="26.25" hidden="1">
      <c r="A338" s="514"/>
      <c r="B338" s="578" t="s">
        <v>560</v>
      </c>
      <c r="C338" s="452"/>
      <c r="D338" s="452" t="s">
        <v>466</v>
      </c>
      <c r="E338" s="452" t="s">
        <v>468</v>
      </c>
      <c r="F338" s="452" t="s">
        <v>184</v>
      </c>
      <c r="G338" s="452" t="s">
        <v>210</v>
      </c>
      <c r="H338" s="452"/>
      <c r="I338" s="296">
        <v>90</v>
      </c>
      <c r="J338" s="322"/>
      <c r="K338" s="322"/>
      <c r="L338" s="322"/>
    </row>
    <row r="339" spans="1:12" s="278" customFormat="1" ht="12.75" hidden="1">
      <c r="A339" s="514"/>
      <c r="B339" s="509" t="s">
        <v>467</v>
      </c>
      <c r="C339" s="452"/>
      <c r="D339" s="452"/>
      <c r="E339" s="452"/>
      <c r="F339" s="452" t="s">
        <v>184</v>
      </c>
      <c r="G339" s="452" t="s">
        <v>210</v>
      </c>
      <c r="H339" s="452" t="s">
        <v>468</v>
      </c>
      <c r="I339" s="296">
        <v>90</v>
      </c>
      <c r="J339" s="322"/>
      <c r="K339" s="322"/>
      <c r="L339" s="322"/>
    </row>
    <row r="340" spans="1:12" s="278" customFormat="1" ht="39" hidden="1">
      <c r="A340" s="514"/>
      <c r="B340" s="512" t="s">
        <v>624</v>
      </c>
      <c r="C340" s="452"/>
      <c r="D340" s="451" t="s">
        <v>454</v>
      </c>
      <c r="E340" s="451" t="s">
        <v>455</v>
      </c>
      <c r="F340" s="451" t="s">
        <v>139</v>
      </c>
      <c r="G340" s="463"/>
      <c r="H340" s="451"/>
      <c r="I340" s="456">
        <f>I341</f>
        <v>85</v>
      </c>
      <c r="J340" s="456"/>
      <c r="K340" s="456">
        <f>K341</f>
        <v>85</v>
      </c>
      <c r="L340" s="456">
        <f>L341</f>
        <v>85</v>
      </c>
    </row>
    <row r="341" spans="1:12" s="278" customFormat="1" ht="39">
      <c r="A341" s="514"/>
      <c r="B341" s="510" t="s">
        <v>203</v>
      </c>
      <c r="C341" s="452"/>
      <c r="D341" s="452" t="s">
        <v>454</v>
      </c>
      <c r="E341" s="452" t="s">
        <v>455</v>
      </c>
      <c r="F341" s="451" t="s">
        <v>204</v>
      </c>
      <c r="G341" s="463"/>
      <c r="H341" s="452"/>
      <c r="I341" s="456">
        <f>I344</f>
        <v>85</v>
      </c>
      <c r="J341" s="456"/>
      <c r="K341" s="456">
        <f>K344</f>
        <v>85</v>
      </c>
      <c r="L341" s="456">
        <f>L344</f>
        <v>85</v>
      </c>
    </row>
    <row r="342" spans="1:12" s="278" customFormat="1" ht="26.25" hidden="1">
      <c r="A342" s="514"/>
      <c r="B342" s="524" t="s">
        <v>576</v>
      </c>
      <c r="C342" s="457"/>
      <c r="D342" s="457" t="s">
        <v>454</v>
      </c>
      <c r="E342" s="457" t="s">
        <v>455</v>
      </c>
      <c r="F342" s="457" t="s">
        <v>577</v>
      </c>
      <c r="G342" s="884" t="s">
        <v>578</v>
      </c>
      <c r="H342" s="885"/>
      <c r="I342" s="886"/>
      <c r="J342" s="529"/>
      <c r="K342" s="530"/>
      <c r="L342" s="531"/>
    </row>
    <row r="343" spans="1:12" s="277" customFormat="1" ht="39" customHeight="1" hidden="1">
      <c r="A343" s="507"/>
      <c r="B343" s="524" t="s">
        <v>579</v>
      </c>
      <c r="C343" s="457"/>
      <c r="D343" s="457" t="s">
        <v>454</v>
      </c>
      <c r="E343" s="457" t="s">
        <v>455</v>
      </c>
      <c r="F343" s="457" t="s">
        <v>580</v>
      </c>
      <c r="G343" s="884" t="s">
        <v>581</v>
      </c>
      <c r="H343" s="885"/>
      <c r="I343" s="886"/>
      <c r="J343" s="532"/>
      <c r="K343" s="533"/>
      <c r="L343" s="534"/>
    </row>
    <row r="344" spans="1:12" s="277" customFormat="1" ht="26.25">
      <c r="A344" s="507"/>
      <c r="B344" s="578" t="s">
        <v>560</v>
      </c>
      <c r="C344" s="457"/>
      <c r="D344" s="452" t="s">
        <v>454</v>
      </c>
      <c r="E344" s="452" t="s">
        <v>455</v>
      </c>
      <c r="F344" s="452" t="s">
        <v>204</v>
      </c>
      <c r="G344" s="196" t="s">
        <v>210</v>
      </c>
      <c r="H344" s="452"/>
      <c r="I344" s="468">
        <v>85</v>
      </c>
      <c r="J344" s="536"/>
      <c r="K344" s="537">
        <v>85</v>
      </c>
      <c r="L344" s="468">
        <v>85</v>
      </c>
    </row>
    <row r="345" spans="1:12" s="277" customFormat="1" ht="12.75">
      <c r="A345" s="507"/>
      <c r="B345" s="522" t="s">
        <v>194</v>
      </c>
      <c r="C345" s="457"/>
      <c r="D345" s="452"/>
      <c r="E345" s="452"/>
      <c r="F345" s="452" t="s">
        <v>204</v>
      </c>
      <c r="G345" s="196" t="s">
        <v>210</v>
      </c>
      <c r="H345" s="452" t="s">
        <v>455</v>
      </c>
      <c r="I345" s="468">
        <v>85</v>
      </c>
      <c r="J345" s="536"/>
      <c r="K345" s="537">
        <v>85</v>
      </c>
      <c r="L345" s="468">
        <v>85</v>
      </c>
    </row>
    <row r="346" spans="1:12" s="277" customFormat="1" ht="12.75">
      <c r="A346" s="507"/>
      <c r="B346" s="522" t="s">
        <v>613</v>
      </c>
      <c r="C346" s="538"/>
      <c r="D346" s="452" t="s">
        <v>211</v>
      </c>
      <c r="E346" s="452" t="s">
        <v>547</v>
      </c>
      <c r="F346" s="471">
        <v>9901073</v>
      </c>
      <c r="G346" s="196" t="s">
        <v>71</v>
      </c>
      <c r="H346" s="452"/>
      <c r="I346" s="296">
        <f>I347</f>
        <v>172</v>
      </c>
      <c r="J346" s="296">
        <f>J347</f>
        <v>172</v>
      </c>
      <c r="K346" s="296">
        <f>K347</f>
        <v>172</v>
      </c>
      <c r="L346" s="296">
        <f>L347</f>
        <v>172</v>
      </c>
    </row>
    <row r="347" spans="1:12" s="277" customFormat="1" ht="12.75">
      <c r="A347" s="507"/>
      <c r="B347" s="539" t="s">
        <v>213</v>
      </c>
      <c r="C347" s="538"/>
      <c r="D347" s="452" t="s">
        <v>211</v>
      </c>
      <c r="E347" s="452" t="s">
        <v>547</v>
      </c>
      <c r="F347" s="471">
        <v>9901073</v>
      </c>
      <c r="G347" s="196" t="s">
        <v>71</v>
      </c>
      <c r="H347" s="452" t="s">
        <v>545</v>
      </c>
      <c r="I347" s="296">
        <v>172</v>
      </c>
      <c r="J347" s="296">
        <v>172</v>
      </c>
      <c r="K347" s="296">
        <v>172</v>
      </c>
      <c r="L347" s="296">
        <v>172</v>
      </c>
    </row>
    <row r="348" spans="1:12" s="277" customFormat="1" ht="26.25" hidden="1">
      <c r="A348" s="507"/>
      <c r="B348" s="540" t="s">
        <v>190</v>
      </c>
      <c r="C348" s="457"/>
      <c r="D348" s="452"/>
      <c r="E348" s="452"/>
      <c r="F348" s="451" t="s">
        <v>191</v>
      </c>
      <c r="G348" s="196"/>
      <c r="H348" s="452"/>
      <c r="I348" s="485">
        <f>I349</f>
        <v>420</v>
      </c>
      <c r="J348" s="541"/>
      <c r="K348" s="485">
        <f>K349</f>
        <v>0</v>
      </c>
      <c r="L348" s="485">
        <f>L349</f>
        <v>0</v>
      </c>
    </row>
    <row r="349" spans="1:12" s="277" customFormat="1" ht="26.25" hidden="1">
      <c r="A349" s="507"/>
      <c r="B349" s="578" t="s">
        <v>560</v>
      </c>
      <c r="C349" s="452"/>
      <c r="D349" s="452" t="s">
        <v>454</v>
      </c>
      <c r="E349" s="452" t="s">
        <v>299</v>
      </c>
      <c r="F349" s="452" t="s">
        <v>191</v>
      </c>
      <c r="G349" s="452" t="s">
        <v>210</v>
      </c>
      <c r="H349" s="452"/>
      <c r="I349" s="465">
        <v>420</v>
      </c>
      <c r="J349" s="542"/>
      <c r="K349" s="543"/>
      <c r="L349" s="544"/>
    </row>
    <row r="350" spans="1:12" s="277" customFormat="1" ht="12.75" hidden="1">
      <c r="A350" s="507"/>
      <c r="B350" s="522" t="s">
        <v>89</v>
      </c>
      <c r="C350" s="452"/>
      <c r="D350" s="452"/>
      <c r="E350" s="452"/>
      <c r="F350" s="452" t="s">
        <v>191</v>
      </c>
      <c r="G350" s="452" t="s">
        <v>210</v>
      </c>
      <c r="H350" s="452" t="s">
        <v>299</v>
      </c>
      <c r="I350" s="465">
        <v>420</v>
      </c>
      <c r="J350" s="542"/>
      <c r="K350" s="543"/>
      <c r="L350" s="544"/>
    </row>
    <row r="351" spans="1:12" s="277" customFormat="1" ht="18.75" customHeight="1">
      <c r="A351" s="507"/>
      <c r="B351" s="545" t="s">
        <v>192</v>
      </c>
      <c r="C351" s="452"/>
      <c r="D351" s="452" t="s">
        <v>454</v>
      </c>
      <c r="E351" s="452" t="s">
        <v>299</v>
      </c>
      <c r="F351" s="451" t="s">
        <v>193</v>
      </c>
      <c r="G351" s="463"/>
      <c r="H351" s="452"/>
      <c r="I351" s="465">
        <f>I353</f>
        <v>8628</v>
      </c>
      <c r="J351" s="464"/>
      <c r="K351" s="465">
        <f>K353</f>
        <v>10564.9</v>
      </c>
      <c r="L351" s="465">
        <f>L353</f>
        <v>10664.205</v>
      </c>
    </row>
    <row r="352" spans="1:12" s="277" customFormat="1" ht="24.75" customHeight="1">
      <c r="A352" s="507"/>
      <c r="B352" s="580" t="s">
        <v>562</v>
      </c>
      <c r="C352" s="452"/>
      <c r="D352" s="452"/>
      <c r="E352" s="452"/>
      <c r="F352" s="452" t="s">
        <v>193</v>
      </c>
      <c r="G352" s="452" t="s">
        <v>561</v>
      </c>
      <c r="H352" s="452"/>
      <c r="I352" s="325">
        <v>8628</v>
      </c>
      <c r="J352" s="463"/>
      <c r="K352" s="546">
        <v>10000</v>
      </c>
      <c r="L352" s="546">
        <v>10000</v>
      </c>
    </row>
    <row r="353" spans="1:12" s="277" customFormat="1" ht="14.25" customHeight="1">
      <c r="A353" s="507"/>
      <c r="B353" s="522" t="s">
        <v>89</v>
      </c>
      <c r="C353" s="452"/>
      <c r="D353" s="452" t="s">
        <v>454</v>
      </c>
      <c r="E353" s="452" t="s">
        <v>299</v>
      </c>
      <c r="F353" s="452" t="s">
        <v>193</v>
      </c>
      <c r="G353" s="452" t="s">
        <v>561</v>
      </c>
      <c r="H353" s="452" t="s">
        <v>299</v>
      </c>
      <c r="I353" s="325">
        <v>8628</v>
      </c>
      <c r="J353" s="463"/>
      <c r="K353" s="546">
        <f>10000+564.9</f>
        <v>10564.9</v>
      </c>
      <c r="L353" s="546">
        <f>10000+664.205</f>
        <v>10664.205</v>
      </c>
    </row>
    <row r="354" spans="1:12" s="277" customFormat="1" ht="39" customHeight="1" hidden="1">
      <c r="A354" s="507"/>
      <c r="B354" s="512" t="s">
        <v>624</v>
      </c>
      <c r="C354" s="452"/>
      <c r="D354" s="451" t="s">
        <v>454</v>
      </c>
      <c r="E354" s="451" t="s">
        <v>455</v>
      </c>
      <c r="F354" s="451" t="s">
        <v>139</v>
      </c>
      <c r="G354" s="463"/>
      <c r="H354" s="451"/>
      <c r="I354" s="456">
        <f>I355</f>
        <v>85</v>
      </c>
      <c r="J354" s="456"/>
      <c r="K354" s="456">
        <f>K355</f>
        <v>85</v>
      </c>
      <c r="L354" s="456">
        <f>L355</f>
        <v>85</v>
      </c>
    </row>
    <row r="355" spans="1:12" s="277" customFormat="1" ht="43.5" customHeight="1" hidden="1">
      <c r="A355" s="507"/>
      <c r="B355" s="510" t="s">
        <v>203</v>
      </c>
      <c r="C355" s="452"/>
      <c r="D355" s="452" t="s">
        <v>454</v>
      </c>
      <c r="E355" s="452" t="s">
        <v>455</v>
      </c>
      <c r="F355" s="452" t="s">
        <v>204</v>
      </c>
      <c r="G355" s="463"/>
      <c r="H355" s="452"/>
      <c r="I355" s="464">
        <f>I358</f>
        <v>85</v>
      </c>
      <c r="J355" s="464"/>
      <c r="K355" s="464">
        <f>K358</f>
        <v>85</v>
      </c>
      <c r="L355" s="464">
        <f>L358</f>
        <v>85</v>
      </c>
    </row>
    <row r="356" spans="1:12" s="277" customFormat="1" ht="60.75" customHeight="1" hidden="1">
      <c r="A356" s="507"/>
      <c r="B356" s="524" t="s">
        <v>576</v>
      </c>
      <c r="C356" s="457"/>
      <c r="D356" s="457" t="s">
        <v>454</v>
      </c>
      <c r="E356" s="457" t="s">
        <v>455</v>
      </c>
      <c r="F356" s="457" t="s">
        <v>577</v>
      </c>
      <c r="G356" s="884" t="s">
        <v>578</v>
      </c>
      <c r="H356" s="885"/>
      <c r="I356" s="886"/>
      <c r="J356" s="529"/>
      <c r="K356" s="530"/>
      <c r="L356" s="531"/>
    </row>
    <row r="357" spans="1:12" s="277" customFormat="1" ht="48" customHeight="1" hidden="1">
      <c r="A357" s="507"/>
      <c r="B357" s="524" t="s">
        <v>579</v>
      </c>
      <c r="C357" s="457"/>
      <c r="D357" s="457" t="s">
        <v>454</v>
      </c>
      <c r="E357" s="457" t="s">
        <v>455</v>
      </c>
      <c r="F357" s="457" t="s">
        <v>580</v>
      </c>
      <c r="G357" s="884" t="s">
        <v>581</v>
      </c>
      <c r="H357" s="885"/>
      <c r="I357" s="886"/>
      <c r="J357" s="532"/>
      <c r="K357" s="533"/>
      <c r="L357" s="534"/>
    </row>
    <row r="358" spans="1:12" s="277" customFormat="1" ht="16.5" customHeight="1" hidden="1">
      <c r="A358" s="507"/>
      <c r="B358" s="535" t="s">
        <v>587</v>
      </c>
      <c r="C358" s="457"/>
      <c r="D358" s="452" t="s">
        <v>454</v>
      </c>
      <c r="E358" s="452" t="s">
        <v>455</v>
      </c>
      <c r="F358" s="452" t="s">
        <v>204</v>
      </c>
      <c r="G358" s="196" t="s">
        <v>210</v>
      </c>
      <c r="H358" s="452" t="s">
        <v>455</v>
      </c>
      <c r="I358" s="468">
        <v>85</v>
      </c>
      <c r="J358" s="536"/>
      <c r="K358" s="537">
        <v>85</v>
      </c>
      <c r="L358" s="468">
        <v>85</v>
      </c>
    </row>
    <row r="359" spans="1:12" s="277" customFormat="1" ht="26.25" hidden="1">
      <c r="A359" s="507"/>
      <c r="B359" s="547" t="s">
        <v>159</v>
      </c>
      <c r="C359" s="548"/>
      <c r="D359" s="501"/>
      <c r="E359" s="501"/>
      <c r="F359" s="549" t="s">
        <v>160</v>
      </c>
      <c r="G359" s="501"/>
      <c r="H359" s="501"/>
      <c r="I359" s="503">
        <f>I360+I362</f>
        <v>605.883</v>
      </c>
      <c r="J359" s="502"/>
      <c r="K359" s="503">
        <f>K360+K362</f>
        <v>0</v>
      </c>
      <c r="L359" s="503">
        <f>L360+L362</f>
        <v>0</v>
      </c>
    </row>
    <row r="360" spans="1:12" s="277" customFormat="1" ht="12.75" hidden="1">
      <c r="A360" s="507"/>
      <c r="B360" s="522" t="s">
        <v>559</v>
      </c>
      <c r="C360" s="548"/>
      <c r="D360" s="501"/>
      <c r="E360" s="501"/>
      <c r="F360" s="454" t="s">
        <v>160</v>
      </c>
      <c r="G360" s="452" t="s">
        <v>585</v>
      </c>
      <c r="H360" s="501"/>
      <c r="I360" s="296">
        <v>555.32</v>
      </c>
      <c r="J360" s="502"/>
      <c r="K360" s="296"/>
      <c r="L360" s="296"/>
    </row>
    <row r="361" spans="1:12" s="277" customFormat="1" ht="12.75" hidden="1">
      <c r="A361" s="507"/>
      <c r="B361" s="522" t="s">
        <v>157</v>
      </c>
      <c r="C361" s="548"/>
      <c r="D361" s="501"/>
      <c r="E361" s="501"/>
      <c r="F361" s="454" t="s">
        <v>160</v>
      </c>
      <c r="G361" s="452" t="s">
        <v>585</v>
      </c>
      <c r="H361" s="452" t="s">
        <v>158</v>
      </c>
      <c r="I361" s="296">
        <v>555.32</v>
      </c>
      <c r="J361" s="502"/>
      <c r="K361" s="296"/>
      <c r="L361" s="296"/>
    </row>
    <row r="362" spans="1:12" s="277" customFormat="1" ht="26.25" hidden="1">
      <c r="A362" s="507"/>
      <c r="B362" s="578" t="s">
        <v>560</v>
      </c>
      <c r="C362" s="548"/>
      <c r="D362" s="501"/>
      <c r="E362" s="501"/>
      <c r="F362" s="454" t="s">
        <v>160</v>
      </c>
      <c r="G362" s="452" t="s">
        <v>210</v>
      </c>
      <c r="H362" s="452"/>
      <c r="I362" s="502">
        <v>50.563</v>
      </c>
      <c r="J362" s="502"/>
      <c r="K362" s="502"/>
      <c r="L362" s="502"/>
    </row>
    <row r="363" spans="1:12" s="277" customFormat="1" ht="12.75" hidden="1">
      <c r="A363" s="507"/>
      <c r="B363" s="550" t="s">
        <v>157</v>
      </c>
      <c r="C363" s="548"/>
      <c r="D363" s="501"/>
      <c r="E363" s="501"/>
      <c r="F363" s="454" t="s">
        <v>160</v>
      </c>
      <c r="G363" s="452" t="s">
        <v>210</v>
      </c>
      <c r="H363" s="452" t="s">
        <v>158</v>
      </c>
      <c r="I363" s="502">
        <v>50.563</v>
      </c>
      <c r="J363" s="502"/>
      <c r="K363" s="502"/>
      <c r="L363" s="502"/>
    </row>
  </sheetData>
  <sheetProtection/>
  <mergeCells count="15">
    <mergeCell ref="A13:L13"/>
    <mergeCell ref="H2:L2"/>
    <mergeCell ref="H3:L3"/>
    <mergeCell ref="H4:L4"/>
    <mergeCell ref="H5:L5"/>
    <mergeCell ref="K6:L6"/>
    <mergeCell ref="G356:I356"/>
    <mergeCell ref="G357:I357"/>
    <mergeCell ref="A17:L17"/>
    <mergeCell ref="G126:I126"/>
    <mergeCell ref="G127:I127"/>
    <mergeCell ref="A14:L14"/>
    <mergeCell ref="A15:L15"/>
    <mergeCell ref="G342:I342"/>
    <mergeCell ref="G343:I343"/>
  </mergeCells>
  <printOptions/>
  <pageMargins left="0.5905511811023623" right="0.5905511811023623" top="0.3" bottom="0.3" header="0.31" footer="0.32"/>
  <pageSetup firstPageNumber="55" useFirstPageNumber="1" fitToHeight="5" horizontalDpi="600" verticalDpi="600" orientation="portrait" scale="72" r:id="rId1"/>
  <rowBreaks count="1" manualBreakCount="1">
    <brk id="212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B1">
      <selection activeCell="D18" sqref="D18"/>
    </sheetView>
  </sheetViews>
  <sheetFormatPr defaultColWidth="9.140625" defaultRowHeight="12.75"/>
  <cols>
    <col min="1" max="1" width="7.28125" style="58" hidden="1" customWidth="1"/>
    <col min="2" max="2" width="41.28125" style="58" customWidth="1"/>
    <col min="3" max="3" width="11.7109375" style="58" hidden="1" customWidth="1"/>
    <col min="4" max="4" width="11.00390625" style="126" customWidth="1"/>
    <col min="5" max="5" width="10.8515625" style="126" customWidth="1"/>
    <col min="6" max="6" width="10.8515625" style="58" customWidth="1"/>
    <col min="7" max="7" width="9.140625" style="58" customWidth="1"/>
    <col min="8" max="8" width="10.140625" style="58" customWidth="1"/>
    <col min="9" max="16384" width="9.140625" style="58" customWidth="1"/>
  </cols>
  <sheetData>
    <row r="1" spans="1:10" ht="17.25" customHeight="1">
      <c r="A1" s="145"/>
      <c r="B1" s="385"/>
      <c r="C1" s="385"/>
      <c r="D1" s="385"/>
      <c r="E1" s="385"/>
      <c r="F1" s="385"/>
      <c r="G1" s="905" t="s">
        <v>488</v>
      </c>
      <c r="H1" s="905"/>
      <c r="I1" s="905"/>
      <c r="J1" s="905"/>
    </row>
    <row r="2" spans="1:10" ht="15">
      <c r="A2" s="386"/>
      <c r="B2" s="386"/>
      <c r="C2" s="386"/>
      <c r="D2" s="386"/>
      <c r="E2" s="386"/>
      <c r="F2" s="386"/>
      <c r="G2" s="905" t="s">
        <v>487</v>
      </c>
      <c r="H2" s="905"/>
      <c r="I2" s="905"/>
      <c r="J2" s="905"/>
    </row>
    <row r="3" spans="1:15" ht="15">
      <c r="A3" s="386"/>
      <c r="B3" s="386"/>
      <c r="C3" s="386"/>
      <c r="D3" s="386"/>
      <c r="E3" s="386"/>
      <c r="F3" s="905" t="s">
        <v>475</v>
      </c>
      <c r="G3" s="905"/>
      <c r="H3" s="905"/>
      <c r="I3" s="905"/>
      <c r="J3" s="905"/>
      <c r="K3" s="386"/>
      <c r="L3" s="386"/>
      <c r="M3" s="386"/>
      <c r="N3" s="386"/>
      <c r="O3" s="386"/>
    </row>
    <row r="4" spans="1:15" ht="15">
      <c r="A4" s="145"/>
      <c r="B4" s="386"/>
      <c r="C4" s="386"/>
      <c r="D4" s="386"/>
      <c r="E4" s="386"/>
      <c r="F4" s="905" t="s">
        <v>93</v>
      </c>
      <c r="G4" s="905"/>
      <c r="H4" s="905"/>
      <c r="I4" s="905"/>
      <c r="J4" s="905"/>
      <c r="L4" s="386"/>
      <c r="M4" s="386"/>
      <c r="N4" s="386"/>
      <c r="O4" s="386"/>
    </row>
    <row r="5" spans="1:14" ht="18" customHeight="1">
      <c r="A5" s="145"/>
      <c r="B5" s="385"/>
      <c r="C5" s="385"/>
      <c r="D5" s="385"/>
      <c r="E5" s="385"/>
      <c r="F5" s="385"/>
      <c r="G5" s="907" t="s">
        <v>401</v>
      </c>
      <c r="H5" s="907"/>
      <c r="I5" s="907"/>
      <c r="J5" s="907"/>
      <c r="K5" s="385"/>
      <c r="L5" s="385"/>
      <c r="M5" s="385"/>
      <c r="N5" s="385"/>
    </row>
    <row r="6" spans="6:14" ht="12.75">
      <c r="F6" s="59"/>
      <c r="L6" s="126"/>
      <c r="M6" s="126"/>
      <c r="N6" s="59"/>
    </row>
    <row r="7" spans="6:13" ht="15">
      <c r="F7" s="141"/>
      <c r="J7" s="141" t="s">
        <v>479</v>
      </c>
      <c r="L7" s="126"/>
      <c r="M7" s="126"/>
    </row>
    <row r="8" spans="6:14" ht="12.75">
      <c r="F8" s="142"/>
      <c r="L8" s="126"/>
      <c r="M8" s="126"/>
      <c r="N8" s="142"/>
    </row>
    <row r="9" spans="6:13" ht="15">
      <c r="F9" s="141"/>
      <c r="J9" s="141" t="s">
        <v>92</v>
      </c>
      <c r="L9" s="126"/>
      <c r="M9" s="126"/>
    </row>
    <row r="10" ht="12.75">
      <c r="F10" s="59"/>
    </row>
    <row r="11" ht="12.75">
      <c r="F11" s="59"/>
    </row>
    <row r="12" spans="1:6" ht="12.75">
      <c r="A12" s="908"/>
      <c r="B12" s="908"/>
      <c r="C12" s="908"/>
      <c r="D12" s="908"/>
      <c r="E12" s="908"/>
      <c r="F12" s="908"/>
    </row>
    <row r="13" spans="1:12" ht="57" customHeight="1">
      <c r="A13" s="906" t="s">
        <v>5</v>
      </c>
      <c r="B13" s="906"/>
      <c r="C13" s="906"/>
      <c r="D13" s="906"/>
      <c r="E13" s="906"/>
      <c r="F13" s="906"/>
      <c r="G13" s="906"/>
      <c r="H13" s="906"/>
      <c r="I13" s="906"/>
      <c r="J13" s="906"/>
      <c r="L13" s="61" t="s">
        <v>356</v>
      </c>
    </row>
    <row r="14" spans="1:12" ht="15" customHeight="1">
      <c r="A14" s="60"/>
      <c r="B14" s="906" t="s">
        <v>482</v>
      </c>
      <c r="C14" s="906"/>
      <c r="D14" s="906"/>
      <c r="E14" s="906"/>
      <c r="F14" s="906"/>
      <c r="G14" s="906"/>
      <c r="H14" s="906"/>
      <c r="I14" s="906"/>
      <c r="J14" s="906"/>
      <c r="L14" s="61"/>
    </row>
    <row r="15" spans="1:6" ht="21" customHeight="1" thickBot="1">
      <c r="A15" s="60"/>
      <c r="B15" s="60"/>
      <c r="C15" s="60"/>
      <c r="D15" s="60"/>
      <c r="E15" s="60"/>
      <c r="F15" s="60"/>
    </row>
    <row r="16" spans="1:10" s="232" customFormat="1" ht="66">
      <c r="A16" s="553" t="s">
        <v>451</v>
      </c>
      <c r="B16" s="557" t="s">
        <v>452</v>
      </c>
      <c r="C16" s="558" t="s">
        <v>111</v>
      </c>
      <c r="D16" s="558" t="s">
        <v>402</v>
      </c>
      <c r="E16" s="558" t="s">
        <v>360</v>
      </c>
      <c r="F16" s="558" t="s">
        <v>113</v>
      </c>
      <c r="G16" s="558" t="s">
        <v>114</v>
      </c>
      <c r="H16" s="559" t="s">
        <v>486</v>
      </c>
      <c r="I16" s="559" t="s">
        <v>614</v>
      </c>
      <c r="J16" s="560" t="s">
        <v>615</v>
      </c>
    </row>
    <row r="17" spans="1:10" s="232" customFormat="1" ht="15">
      <c r="A17" s="554"/>
      <c r="B17" s="561" t="s">
        <v>297</v>
      </c>
      <c r="C17" s="220" t="s">
        <v>478</v>
      </c>
      <c r="D17" s="384" t="s">
        <v>471</v>
      </c>
      <c r="E17" s="381"/>
      <c r="F17" s="381"/>
      <c r="G17" s="381"/>
      <c r="H17" s="387">
        <f>H18+H27</f>
        <v>664.2049999999999</v>
      </c>
      <c r="I17" s="387">
        <f>I18+I27</f>
        <v>99.305</v>
      </c>
      <c r="J17" s="584">
        <f>J18+J27</f>
        <v>0</v>
      </c>
    </row>
    <row r="18" spans="1:10" s="232" customFormat="1" ht="52.5">
      <c r="A18" s="555"/>
      <c r="B18" s="562" t="s">
        <v>123</v>
      </c>
      <c r="C18" s="199" t="s">
        <v>356</v>
      </c>
      <c r="D18" s="199" t="s">
        <v>471</v>
      </c>
      <c r="E18" s="199" t="s">
        <v>124</v>
      </c>
      <c r="F18" s="505"/>
      <c r="G18" s="505"/>
      <c r="H18" s="506">
        <f>H19+H21+H24</f>
        <v>564.9</v>
      </c>
      <c r="I18" s="582">
        <f>I19+I21+I24</f>
        <v>0</v>
      </c>
      <c r="J18" s="583">
        <f>J19+J21+J24</f>
        <v>0</v>
      </c>
    </row>
    <row r="19" spans="1:14" s="168" customFormat="1" ht="39">
      <c r="A19" s="556"/>
      <c r="B19" s="563" t="s">
        <v>568</v>
      </c>
      <c r="C19" s="199"/>
      <c r="D19" s="199" t="s">
        <v>471</v>
      </c>
      <c r="E19" s="199" t="s">
        <v>124</v>
      </c>
      <c r="F19" s="202" t="s">
        <v>127</v>
      </c>
      <c r="G19" s="202"/>
      <c r="H19" s="270">
        <f>H20</f>
        <v>171.8</v>
      </c>
      <c r="I19" s="270">
        <f>I20</f>
        <v>0</v>
      </c>
      <c r="J19" s="564">
        <f>J20</f>
        <v>0</v>
      </c>
      <c r="N19" s="277"/>
    </row>
    <row r="20" spans="1:14" s="168" customFormat="1" ht="15">
      <c r="A20" s="556"/>
      <c r="B20" s="565" t="s">
        <v>605</v>
      </c>
      <c r="C20" s="199"/>
      <c r="D20" s="199" t="s">
        <v>471</v>
      </c>
      <c r="E20" s="199" t="s">
        <v>124</v>
      </c>
      <c r="F20" s="202" t="s">
        <v>127</v>
      </c>
      <c r="G20" s="202" t="s">
        <v>602</v>
      </c>
      <c r="H20" s="270">
        <v>171.8</v>
      </c>
      <c r="I20" s="270"/>
      <c r="J20" s="564"/>
      <c r="N20" s="277"/>
    </row>
    <row r="21" spans="1:14" s="168" customFormat="1" ht="60" customHeight="1">
      <c r="A21" s="556"/>
      <c r="B21" s="566" t="s">
        <v>569</v>
      </c>
      <c r="C21" s="199"/>
      <c r="D21" s="202" t="s">
        <v>471</v>
      </c>
      <c r="E21" s="202" t="s">
        <v>124</v>
      </c>
      <c r="F21" s="202" t="s">
        <v>128</v>
      </c>
      <c r="G21" s="202"/>
      <c r="H21" s="270">
        <f>H23</f>
        <v>263</v>
      </c>
      <c r="I21" s="270">
        <f>I23</f>
        <v>0</v>
      </c>
      <c r="J21" s="564">
        <f>J23</f>
        <v>0</v>
      </c>
      <c r="N21" s="277"/>
    </row>
    <row r="22" spans="1:14" s="168" customFormat="1" ht="46.5" customHeight="1" hidden="1">
      <c r="A22" s="556"/>
      <c r="B22" s="567" t="s">
        <v>570</v>
      </c>
      <c r="C22" s="202"/>
      <c r="D22" s="202" t="s">
        <v>471</v>
      </c>
      <c r="E22" s="202" t="s">
        <v>124</v>
      </c>
      <c r="F22" s="202" t="s">
        <v>129</v>
      </c>
      <c r="G22" s="202"/>
      <c r="H22" s="271"/>
      <c r="I22" s="271"/>
      <c r="J22" s="568"/>
      <c r="N22" s="277"/>
    </row>
    <row r="23" spans="1:14" s="168" customFormat="1" ht="15" customHeight="1">
      <c r="A23" s="556"/>
      <c r="B23" s="565" t="s">
        <v>86</v>
      </c>
      <c r="C23" s="202"/>
      <c r="D23" s="202" t="s">
        <v>471</v>
      </c>
      <c r="E23" s="202" t="s">
        <v>124</v>
      </c>
      <c r="F23" s="202" t="s">
        <v>128</v>
      </c>
      <c r="G23" s="202" t="s">
        <v>601</v>
      </c>
      <c r="H23" s="271">
        <v>263</v>
      </c>
      <c r="I23" s="271"/>
      <c r="J23" s="568"/>
      <c r="N23" s="277"/>
    </row>
    <row r="24" spans="1:14" s="168" customFormat="1" ht="95.25" customHeight="1">
      <c r="A24" s="556"/>
      <c r="B24" s="569" t="s">
        <v>571</v>
      </c>
      <c r="C24" s="202"/>
      <c r="D24" s="202" t="s">
        <v>471</v>
      </c>
      <c r="E24" s="202" t="s">
        <v>124</v>
      </c>
      <c r="F24" s="202" t="s">
        <v>130</v>
      </c>
      <c r="G24" s="202"/>
      <c r="H24" s="271">
        <f>H25</f>
        <v>130.1</v>
      </c>
      <c r="I24" s="271">
        <f>I25</f>
        <v>0</v>
      </c>
      <c r="J24" s="568">
        <f>J25</f>
        <v>0</v>
      </c>
      <c r="N24" s="277"/>
    </row>
    <row r="25" spans="1:14" s="168" customFormat="1" ht="15" customHeight="1">
      <c r="A25" s="556"/>
      <c r="B25" s="565" t="s">
        <v>86</v>
      </c>
      <c r="C25" s="202"/>
      <c r="D25" s="202" t="s">
        <v>471</v>
      </c>
      <c r="E25" s="202" t="s">
        <v>124</v>
      </c>
      <c r="F25" s="202" t="s">
        <v>130</v>
      </c>
      <c r="G25" s="202" t="s">
        <v>601</v>
      </c>
      <c r="H25" s="271">
        <v>130.1</v>
      </c>
      <c r="I25" s="271">
        <v>0</v>
      </c>
      <c r="J25" s="568">
        <v>0</v>
      </c>
      <c r="N25" s="277"/>
    </row>
    <row r="26" spans="1:14" s="168" customFormat="1" ht="60" customHeight="1" hidden="1">
      <c r="A26" s="556"/>
      <c r="B26" s="570" t="s">
        <v>131</v>
      </c>
      <c r="C26" s="199"/>
      <c r="D26" s="199" t="s">
        <v>471</v>
      </c>
      <c r="E26" s="199" t="s">
        <v>124</v>
      </c>
      <c r="F26" s="202" t="s">
        <v>132</v>
      </c>
      <c r="G26" s="202"/>
      <c r="H26" s="271"/>
      <c r="I26" s="271"/>
      <c r="J26" s="568"/>
      <c r="N26" s="277"/>
    </row>
    <row r="27" spans="1:14" s="168" customFormat="1" ht="48.75" customHeight="1">
      <c r="A27" s="556"/>
      <c r="B27" s="562" t="s">
        <v>73</v>
      </c>
      <c r="C27" s="202"/>
      <c r="D27" s="199" t="s">
        <v>471</v>
      </c>
      <c r="E27" s="202" t="s">
        <v>264</v>
      </c>
      <c r="F27" s="199" t="s">
        <v>460</v>
      </c>
      <c r="G27" s="199" t="s">
        <v>460</v>
      </c>
      <c r="H27" s="270">
        <f>H28</f>
        <v>99.305</v>
      </c>
      <c r="I27" s="270">
        <f aca="true" t="shared" si="0" ref="I27:J29">I28</f>
        <v>99.305</v>
      </c>
      <c r="J27" s="564">
        <f t="shared" si="0"/>
        <v>0</v>
      </c>
      <c r="N27" s="277"/>
    </row>
    <row r="28" spans="1:14" s="168" customFormat="1" ht="52.5">
      <c r="A28" s="556"/>
      <c r="B28" s="562" t="s">
        <v>119</v>
      </c>
      <c r="C28" s="202"/>
      <c r="D28" s="199" t="s">
        <v>471</v>
      </c>
      <c r="E28" s="199" t="s">
        <v>264</v>
      </c>
      <c r="F28" s="202" t="s">
        <v>135</v>
      </c>
      <c r="G28" s="240"/>
      <c r="H28" s="270">
        <f>H29</f>
        <v>99.305</v>
      </c>
      <c r="I28" s="270">
        <f t="shared" si="0"/>
        <v>99.305</v>
      </c>
      <c r="J28" s="564">
        <f t="shared" si="0"/>
        <v>0</v>
      </c>
      <c r="N28" s="277"/>
    </row>
    <row r="29" spans="1:14" s="168" customFormat="1" ht="59.25" customHeight="1">
      <c r="A29" s="556"/>
      <c r="B29" s="566" t="s">
        <v>572</v>
      </c>
      <c r="C29" s="202"/>
      <c r="D29" s="199" t="s">
        <v>471</v>
      </c>
      <c r="E29" s="199" t="s">
        <v>264</v>
      </c>
      <c r="F29" s="202" t="s">
        <v>136</v>
      </c>
      <c r="G29" s="202"/>
      <c r="H29" s="271">
        <f>H30</f>
        <v>99.305</v>
      </c>
      <c r="I29" s="271">
        <f t="shared" si="0"/>
        <v>99.305</v>
      </c>
      <c r="J29" s="568">
        <f t="shared" si="0"/>
        <v>0</v>
      </c>
      <c r="N29" s="277"/>
    </row>
    <row r="30" spans="1:14" s="168" customFormat="1" ht="13.5" customHeight="1" thickBot="1">
      <c r="A30" s="556"/>
      <c r="B30" s="571" t="s">
        <v>86</v>
      </c>
      <c r="C30" s="572"/>
      <c r="D30" s="573" t="s">
        <v>471</v>
      </c>
      <c r="E30" s="573" t="s">
        <v>264</v>
      </c>
      <c r="F30" s="572" t="s">
        <v>136</v>
      </c>
      <c r="G30" s="572" t="s">
        <v>601</v>
      </c>
      <c r="H30" s="574">
        <v>99.305</v>
      </c>
      <c r="I30" s="574">
        <v>99.305</v>
      </c>
      <c r="J30" s="575">
        <v>0</v>
      </c>
      <c r="N30" s="277"/>
    </row>
    <row r="181" ht="80.25" customHeight="1"/>
  </sheetData>
  <sheetProtection/>
  <mergeCells count="8">
    <mergeCell ref="B14:J14"/>
    <mergeCell ref="G5:J5"/>
    <mergeCell ref="A12:F12"/>
    <mergeCell ref="A13:J13"/>
    <mergeCell ref="G1:J1"/>
    <mergeCell ref="G2:J2"/>
    <mergeCell ref="F3:J3"/>
    <mergeCell ref="F4:J4"/>
  </mergeCells>
  <printOptions horizontalCentered="1"/>
  <pageMargins left="0.5511811023622047" right="0.1968503937007874" top="0.5905511811023623" bottom="0.5905511811023623" header="0.5118110236220472" footer="0.5118110236220472"/>
  <pageSetup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D42" sqref="D42"/>
    </sheetView>
  </sheetViews>
  <sheetFormatPr defaultColWidth="9.140625" defaultRowHeight="12.75"/>
  <cols>
    <col min="1" max="1" width="9.140625" style="62" customWidth="1"/>
    <col min="2" max="2" width="103.7109375" style="64" customWidth="1"/>
    <col min="3" max="3" width="5.00390625" style="64" customWidth="1"/>
    <col min="4" max="16384" width="9.140625" style="64" customWidth="1"/>
  </cols>
  <sheetData>
    <row r="1" spans="2:3" ht="15">
      <c r="B1" s="143" t="s">
        <v>363</v>
      </c>
      <c r="C1" s="63"/>
    </row>
    <row r="2" spans="2:3" ht="15">
      <c r="B2" s="143" t="s">
        <v>364</v>
      </c>
      <c r="C2" s="63"/>
    </row>
    <row r="3" spans="2:3" ht="15">
      <c r="B3" s="143" t="s">
        <v>365</v>
      </c>
      <c r="C3" s="63"/>
    </row>
    <row r="4" spans="2:3" ht="15">
      <c r="B4" s="143" t="s">
        <v>94</v>
      </c>
      <c r="C4" s="63"/>
    </row>
    <row r="5" ht="15">
      <c r="B5" s="144" t="s">
        <v>489</v>
      </c>
    </row>
    <row r="6" ht="15">
      <c r="B6" s="65"/>
    </row>
    <row r="7" ht="15">
      <c r="B7" s="141" t="s">
        <v>479</v>
      </c>
    </row>
    <row r="8" ht="15">
      <c r="B8" s="142"/>
    </row>
    <row r="9" ht="15">
      <c r="B9" s="141" t="s">
        <v>92</v>
      </c>
    </row>
    <row r="10" ht="15">
      <c r="B10" s="62"/>
    </row>
    <row r="11" spans="1:2" ht="15">
      <c r="A11" s="911" t="s">
        <v>366</v>
      </c>
      <c r="B11" s="911"/>
    </row>
    <row r="12" spans="1:2" ht="15" customHeight="1">
      <c r="A12" s="911"/>
      <c r="B12" s="911"/>
    </row>
    <row r="13" spans="1:3" ht="16.5" customHeight="1" hidden="1" thickBot="1">
      <c r="A13" s="911" t="s">
        <v>367</v>
      </c>
      <c r="B13" s="911"/>
      <c r="C13" s="66"/>
    </row>
    <row r="14" spans="1:2" s="68" customFormat="1" ht="13.5" hidden="1" thickBot="1">
      <c r="A14" s="67" t="s">
        <v>368</v>
      </c>
      <c r="B14" s="67" t="s">
        <v>452</v>
      </c>
    </row>
    <row r="15" spans="1:2" s="68" customFormat="1" ht="29.25" customHeight="1" hidden="1">
      <c r="A15" s="69" t="s">
        <v>369</v>
      </c>
      <c r="B15" s="70" t="s">
        <v>370</v>
      </c>
    </row>
    <row r="16" spans="1:2" s="68" customFormat="1" ht="27" customHeight="1" hidden="1">
      <c r="A16" s="71" t="s">
        <v>371</v>
      </c>
      <c r="B16" s="72" t="s">
        <v>372</v>
      </c>
    </row>
    <row r="17" spans="1:2" s="68" customFormat="1" ht="31.5" customHeight="1" hidden="1">
      <c r="A17" s="71" t="s">
        <v>373</v>
      </c>
      <c r="B17" s="72" t="s">
        <v>374</v>
      </c>
    </row>
    <row r="18" spans="1:2" s="68" customFormat="1" ht="26.25" customHeight="1" hidden="1">
      <c r="A18" s="73" t="s">
        <v>375</v>
      </c>
      <c r="B18" s="74" t="s">
        <v>376</v>
      </c>
    </row>
    <row r="19" spans="1:2" s="68" customFormat="1" ht="27" customHeight="1" hidden="1">
      <c r="A19" s="71" t="s">
        <v>377</v>
      </c>
      <c r="B19" s="72" t="s">
        <v>378</v>
      </c>
    </row>
    <row r="20" spans="1:2" s="68" customFormat="1" ht="30.75" customHeight="1" hidden="1">
      <c r="A20" s="71" t="s">
        <v>379</v>
      </c>
      <c r="B20" s="72" t="s">
        <v>380</v>
      </c>
    </row>
    <row r="21" spans="1:2" s="68" customFormat="1" ht="32.25" customHeight="1" hidden="1">
      <c r="A21" s="71" t="s">
        <v>381</v>
      </c>
      <c r="B21" s="72" t="s">
        <v>382</v>
      </c>
    </row>
    <row r="22" spans="1:2" s="68" customFormat="1" ht="30.75" customHeight="1" hidden="1">
      <c r="A22" s="71" t="s">
        <v>383</v>
      </c>
      <c r="B22" s="72" t="s">
        <v>384</v>
      </c>
    </row>
    <row r="23" spans="1:2" s="68" customFormat="1" ht="28.5" customHeight="1" hidden="1">
      <c r="A23" s="71" t="s">
        <v>385</v>
      </c>
      <c r="B23" s="72" t="s">
        <v>386</v>
      </c>
    </row>
    <row r="24" spans="1:2" s="68" customFormat="1" ht="20.25" customHeight="1" hidden="1">
      <c r="A24" s="71" t="s">
        <v>387</v>
      </c>
      <c r="B24" s="72" t="s">
        <v>388</v>
      </c>
    </row>
    <row r="25" spans="1:2" ht="46.5" hidden="1">
      <c r="A25" s="75" t="s">
        <v>389</v>
      </c>
      <c r="B25" s="76" t="s">
        <v>390</v>
      </c>
    </row>
    <row r="26" spans="1:2" ht="15" hidden="1">
      <c r="A26" s="75" t="s">
        <v>391</v>
      </c>
      <c r="B26" s="76" t="s">
        <v>392</v>
      </c>
    </row>
    <row r="27" spans="1:2" ht="15" hidden="1">
      <c r="A27" s="75" t="s">
        <v>393</v>
      </c>
      <c r="B27" s="76" t="s">
        <v>392</v>
      </c>
    </row>
    <row r="28" spans="1:2" ht="30.75" hidden="1">
      <c r="A28" s="75" t="s">
        <v>361</v>
      </c>
      <c r="B28" s="76" t="s">
        <v>404</v>
      </c>
    </row>
    <row r="29" spans="1:2" ht="21" customHeight="1" hidden="1" thickBot="1">
      <c r="A29" s="77" t="s">
        <v>362</v>
      </c>
      <c r="B29" s="78" t="s">
        <v>405</v>
      </c>
    </row>
    <row r="30" spans="1:2" ht="15">
      <c r="A30" s="79"/>
      <c r="B30" s="80"/>
    </row>
    <row r="31" spans="1:2" ht="15.75" thickBot="1">
      <c r="A31" s="909" t="s">
        <v>406</v>
      </c>
      <c r="B31" s="909"/>
    </row>
    <row r="32" spans="1:2" ht="15.75" thickBot="1">
      <c r="A32" s="91" t="s">
        <v>368</v>
      </c>
      <c r="B32" s="90" t="s">
        <v>452</v>
      </c>
    </row>
    <row r="33" spans="1:2" ht="15">
      <c r="A33" s="81" t="s">
        <v>407</v>
      </c>
      <c r="B33" s="82" t="s">
        <v>408</v>
      </c>
    </row>
    <row r="34" spans="1:2" ht="15">
      <c r="A34" s="83" t="s">
        <v>87</v>
      </c>
      <c r="B34" s="84" t="s">
        <v>409</v>
      </c>
    </row>
    <row r="35" spans="1:2" ht="15">
      <c r="A35" s="83" t="s">
        <v>79</v>
      </c>
      <c r="B35" s="84" t="s">
        <v>417</v>
      </c>
    </row>
    <row r="36" spans="1:2" ht="15">
      <c r="A36" s="83" t="s">
        <v>250</v>
      </c>
      <c r="B36" s="84" t="s">
        <v>418</v>
      </c>
    </row>
    <row r="37" spans="1:2" ht="15.75" thickBot="1">
      <c r="A37" s="85" t="s">
        <v>253</v>
      </c>
      <c r="B37" s="86" t="s">
        <v>419</v>
      </c>
    </row>
    <row r="38" spans="1:2" ht="15">
      <c r="A38" s="87"/>
      <c r="B38" s="88"/>
    </row>
    <row r="39" spans="1:2" ht="15.75" thickBot="1">
      <c r="A39" s="910" t="s">
        <v>420</v>
      </c>
      <c r="B39" s="910"/>
    </row>
    <row r="40" spans="1:2" ht="15.75" thickBot="1">
      <c r="A40" s="91" t="s">
        <v>368</v>
      </c>
      <c r="B40" s="92" t="s">
        <v>452</v>
      </c>
    </row>
    <row r="41" spans="1:2" ht="27" hidden="1">
      <c r="A41" s="118" t="s">
        <v>76</v>
      </c>
      <c r="B41" s="119" t="s">
        <v>421</v>
      </c>
    </row>
    <row r="42" spans="1:2" ht="27">
      <c r="A42" s="120" t="s">
        <v>422</v>
      </c>
      <c r="B42" s="121" t="s">
        <v>423</v>
      </c>
    </row>
    <row r="43" spans="1:2" ht="27">
      <c r="A43" s="122" t="s">
        <v>424</v>
      </c>
      <c r="B43" s="117" t="s">
        <v>425</v>
      </c>
    </row>
    <row r="44" spans="1:9" s="130" customFormat="1" ht="15">
      <c r="A44" s="127" t="s">
        <v>357</v>
      </c>
      <c r="B44" s="128" t="s">
        <v>358</v>
      </c>
      <c r="C44" s="129"/>
      <c r="D44" s="129"/>
      <c r="E44" s="129"/>
      <c r="F44" s="129"/>
      <c r="G44" s="129"/>
      <c r="H44" s="129"/>
      <c r="I44" s="129"/>
    </row>
    <row r="45" spans="1:2" s="130" customFormat="1" ht="15" hidden="1">
      <c r="A45" s="131" t="s">
        <v>428</v>
      </c>
      <c r="B45" s="132" t="s">
        <v>429</v>
      </c>
    </row>
    <row r="46" spans="1:2" s="130" customFormat="1" ht="15" hidden="1">
      <c r="A46" s="133" t="s">
        <v>430</v>
      </c>
      <c r="B46" s="134" t="s">
        <v>431</v>
      </c>
    </row>
    <row r="47" spans="1:2" s="130" customFormat="1" ht="15" hidden="1">
      <c r="A47" s="133" t="s">
        <v>432</v>
      </c>
      <c r="B47" s="134" t="s">
        <v>433</v>
      </c>
    </row>
    <row r="48" spans="1:2" s="130" customFormat="1" ht="15" hidden="1">
      <c r="A48" s="133" t="s">
        <v>434</v>
      </c>
      <c r="B48" s="134" t="s">
        <v>435</v>
      </c>
    </row>
    <row r="49" spans="1:2" s="130" customFormat="1" ht="15.75" hidden="1" thickBot="1">
      <c r="A49" s="135">
        <v>896</v>
      </c>
      <c r="B49" s="136" t="s">
        <v>436</v>
      </c>
    </row>
    <row r="50" spans="1:2" s="130" customFormat="1" ht="15">
      <c r="A50" s="137"/>
      <c r="B50" s="138" t="s">
        <v>359</v>
      </c>
    </row>
    <row r="51" spans="1:2" ht="27" thickBot="1">
      <c r="A51" s="85" t="s">
        <v>426</v>
      </c>
      <c r="B51" s="89" t="s">
        <v>427</v>
      </c>
    </row>
    <row r="52" spans="1:2" ht="15">
      <c r="A52" s="87"/>
      <c r="B52" s="88"/>
    </row>
    <row r="53" spans="1:2" ht="15">
      <c r="A53" s="87"/>
      <c r="B53" s="88"/>
    </row>
    <row r="54" spans="1:2" ht="15">
      <c r="A54" s="87"/>
      <c r="B54" s="88"/>
    </row>
  </sheetData>
  <sheetProtection/>
  <mergeCells count="5">
    <mergeCell ref="A31:B31"/>
    <mergeCell ref="A39:B39"/>
    <mergeCell ref="A13:B13"/>
    <mergeCell ref="A11:B11"/>
    <mergeCell ref="A12:B12"/>
  </mergeCells>
  <printOptions horizontalCentered="1"/>
  <pageMargins left="0.8661417322834646" right="0.2362204724409449" top="0.35433070866141736" bottom="0.1968503937007874" header="0.3937007874015748" footer="0.1968503937007874"/>
  <pageSetup horizontalDpi="600" verticalDpi="600" orientation="portrait" paperSize="9" scale="82" r:id="rId1"/>
  <colBreaks count="1" manualBreakCount="1">
    <brk id="2" max="4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3">
      <selection activeCell="B36" sqref="B36"/>
    </sheetView>
  </sheetViews>
  <sheetFormatPr defaultColWidth="9.140625" defaultRowHeight="12.75"/>
  <cols>
    <col min="1" max="1" width="9.140625" style="2" customWidth="1"/>
    <col min="2" max="2" width="51.57421875" style="3" customWidth="1"/>
    <col min="3" max="3" width="20.140625" style="3" customWidth="1"/>
    <col min="4" max="4" width="5.00390625" style="3" customWidth="1"/>
    <col min="5" max="16384" width="9.140625" style="3" customWidth="1"/>
  </cols>
  <sheetData>
    <row r="1" spans="2:4" ht="15">
      <c r="B1" s="927" t="s">
        <v>483</v>
      </c>
      <c r="C1" s="927"/>
      <c r="D1" s="927"/>
    </row>
    <row r="2" spans="2:4" ht="15">
      <c r="B2" s="927" t="s">
        <v>437</v>
      </c>
      <c r="C2" s="927"/>
      <c r="D2" s="927"/>
    </row>
    <row r="3" spans="2:4" ht="15">
      <c r="B3" s="927" t="s">
        <v>472</v>
      </c>
      <c r="C3" s="927"/>
      <c r="D3" s="927"/>
    </row>
    <row r="4" spans="2:4" ht="15">
      <c r="B4" s="927" t="s">
        <v>438</v>
      </c>
      <c r="C4" s="927"/>
      <c r="D4" s="927"/>
    </row>
    <row r="5" spans="2:4" ht="15">
      <c r="B5" s="926" t="s">
        <v>403</v>
      </c>
      <c r="C5" s="926"/>
      <c r="D5" s="926"/>
    </row>
    <row r="6" spans="2:4" ht="15">
      <c r="B6" s="125"/>
      <c r="C6" s="125"/>
      <c r="D6" s="125"/>
    </row>
    <row r="7" spans="2:4" ht="15">
      <c r="B7" s="125"/>
      <c r="C7" s="125"/>
      <c r="D7" s="141" t="s">
        <v>479</v>
      </c>
    </row>
    <row r="8" spans="2:4" ht="15">
      <c r="B8" s="125"/>
      <c r="C8" s="125"/>
      <c r="D8" s="142"/>
    </row>
    <row r="9" spans="2:4" ht="15">
      <c r="B9" s="125"/>
      <c r="C9" s="125"/>
      <c r="D9" s="141" t="s">
        <v>92</v>
      </c>
    </row>
    <row r="10" spans="2:4" ht="15">
      <c r="B10" s="125"/>
      <c r="C10" s="125"/>
      <c r="D10" s="141"/>
    </row>
    <row r="11" spans="2:4" ht="15">
      <c r="B11" s="125"/>
      <c r="C11" s="125"/>
      <c r="D11" s="141"/>
    </row>
    <row r="12" spans="2:3" ht="15">
      <c r="B12" s="922"/>
      <c r="C12" s="922"/>
    </row>
    <row r="13" spans="1:3" ht="15">
      <c r="A13" s="923" t="s">
        <v>473</v>
      </c>
      <c r="B13" s="923"/>
      <c r="C13" s="923"/>
    </row>
    <row r="14" spans="1:4" ht="16.5" customHeight="1">
      <c r="A14" s="923" t="s">
        <v>439</v>
      </c>
      <c r="B14" s="923"/>
      <c r="C14" s="923"/>
      <c r="D14" s="4"/>
    </row>
    <row r="15" spans="1:4" ht="16.5" customHeight="1">
      <c r="A15" s="923" t="s">
        <v>32</v>
      </c>
      <c r="B15" s="923"/>
      <c r="C15" s="923"/>
      <c r="D15" s="4"/>
    </row>
    <row r="16" spans="1:3" ht="15.75" thickBot="1">
      <c r="A16" s="5"/>
      <c r="B16" s="6"/>
      <c r="C16" s="7"/>
    </row>
    <row r="17" spans="1:3" s="1" customFormat="1" ht="13.5" thickBot="1">
      <c r="A17" s="924" t="s">
        <v>440</v>
      </c>
      <c r="B17" s="925"/>
      <c r="C17" s="8" t="s">
        <v>441</v>
      </c>
    </row>
    <row r="18" spans="1:3" s="1" customFormat="1" ht="13.5" customHeight="1">
      <c r="A18" s="920" t="s">
        <v>442</v>
      </c>
      <c r="B18" s="921"/>
      <c r="C18" s="9">
        <v>0.1</v>
      </c>
    </row>
    <row r="19" spans="1:3" s="1" customFormat="1" ht="20.25" customHeight="1">
      <c r="A19" s="916" t="s">
        <v>449</v>
      </c>
      <c r="B19" s="917"/>
      <c r="C19" s="10">
        <v>1</v>
      </c>
    </row>
    <row r="20" spans="1:3" s="1" customFormat="1" ht="18" customHeight="1">
      <c r="A20" s="912" t="s">
        <v>450</v>
      </c>
      <c r="B20" s="913"/>
      <c r="C20" s="11">
        <v>1</v>
      </c>
    </row>
    <row r="21" spans="1:3" s="1" customFormat="1" ht="17.25" customHeight="1">
      <c r="A21" s="918" t="s">
        <v>443</v>
      </c>
      <c r="B21" s="919"/>
      <c r="C21" s="12">
        <v>0.5</v>
      </c>
    </row>
    <row r="22" spans="1:3" s="1" customFormat="1" ht="18.75" customHeight="1">
      <c r="A22" s="912" t="s">
        <v>444</v>
      </c>
      <c r="B22" s="913"/>
      <c r="C22" s="11">
        <v>0.5</v>
      </c>
    </row>
    <row r="23" spans="1:3" s="1" customFormat="1" ht="17.25" customHeight="1">
      <c r="A23" s="912" t="s">
        <v>445</v>
      </c>
      <c r="B23" s="913"/>
      <c r="C23" s="11">
        <v>0.5</v>
      </c>
    </row>
    <row r="24" spans="1:3" s="1" customFormat="1" ht="15.75" customHeight="1">
      <c r="A24" s="912" t="s">
        <v>446</v>
      </c>
      <c r="B24" s="913"/>
      <c r="C24" s="13">
        <v>1</v>
      </c>
    </row>
    <row r="25" spans="1:3" s="1" customFormat="1" ht="15.75" customHeight="1">
      <c r="A25" s="912" t="s">
        <v>447</v>
      </c>
      <c r="B25" s="913"/>
      <c r="C25" s="13">
        <v>1</v>
      </c>
    </row>
    <row r="26" spans="1:3" s="1" customFormat="1" ht="20.25" customHeight="1" thickBot="1">
      <c r="A26" s="914" t="s">
        <v>448</v>
      </c>
      <c r="B26" s="915"/>
      <c r="C26" s="14">
        <v>1</v>
      </c>
    </row>
    <row r="27" spans="1:3" ht="15">
      <c r="A27" s="5"/>
      <c r="B27" s="15"/>
      <c r="C27" s="15"/>
    </row>
    <row r="28" spans="1:3" ht="15">
      <c r="A28" s="5"/>
      <c r="B28" s="15"/>
      <c r="C28" s="15"/>
    </row>
    <row r="29" spans="1:3" ht="15">
      <c r="A29" s="5"/>
      <c r="B29" s="15"/>
      <c r="C29" s="15"/>
    </row>
    <row r="30" spans="1:3" ht="15">
      <c r="A30" s="5"/>
      <c r="B30" s="15"/>
      <c r="C30" s="15"/>
    </row>
    <row r="31" spans="1:3" ht="15">
      <c r="A31" s="5"/>
      <c r="B31" s="15"/>
      <c r="C31" s="15"/>
    </row>
    <row r="32" spans="1:3" ht="15">
      <c r="A32" s="5"/>
      <c r="B32" s="15"/>
      <c r="C32" s="15"/>
    </row>
    <row r="33" spans="1:3" ht="15">
      <c r="A33" s="5"/>
      <c r="B33" s="15"/>
      <c r="C33" s="15"/>
    </row>
    <row r="34" spans="1:3" ht="15">
      <c r="A34" s="5"/>
      <c r="B34" s="15"/>
      <c r="C34" s="15"/>
    </row>
    <row r="35" spans="1:3" ht="15">
      <c r="A35" s="5"/>
      <c r="B35" s="15"/>
      <c r="C35" s="15"/>
    </row>
    <row r="36" spans="1:3" ht="15">
      <c r="A36" s="5"/>
      <c r="B36" s="15"/>
      <c r="C36" s="15"/>
    </row>
    <row r="37" spans="1:3" ht="15">
      <c r="A37" s="5"/>
      <c r="B37" s="15"/>
      <c r="C37" s="15"/>
    </row>
    <row r="38" spans="1:3" ht="15">
      <c r="A38" s="5"/>
      <c r="B38" s="15"/>
      <c r="C38" s="15"/>
    </row>
    <row r="39" spans="1:3" ht="15">
      <c r="A39" s="5"/>
      <c r="B39" s="15"/>
      <c r="C39" s="15"/>
    </row>
  </sheetData>
  <sheetProtection/>
  <mergeCells count="19">
    <mergeCell ref="B5:D5"/>
    <mergeCell ref="B1:D1"/>
    <mergeCell ref="B2:D2"/>
    <mergeCell ref="B3:D3"/>
    <mergeCell ref="B4:D4"/>
    <mergeCell ref="A18:B18"/>
    <mergeCell ref="B12:C12"/>
    <mergeCell ref="A13:C13"/>
    <mergeCell ref="A14:C14"/>
    <mergeCell ref="A15:C15"/>
    <mergeCell ref="A17:B17"/>
    <mergeCell ref="A19:B19"/>
    <mergeCell ref="A20:B20"/>
    <mergeCell ref="A21:B21"/>
    <mergeCell ref="A22:B22"/>
    <mergeCell ref="A23:B23"/>
    <mergeCell ref="A26:B26"/>
    <mergeCell ref="A24:B24"/>
    <mergeCell ref="A25:B25"/>
  </mergeCells>
  <printOptions horizontalCentered="1"/>
  <pageMargins left="0.9055118110236221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98"/>
  <sheetViews>
    <sheetView zoomScale="75" zoomScaleNormal="75" zoomScalePageLayoutView="0" workbookViewId="0" topLeftCell="A1">
      <selection activeCell="H10" sqref="H10"/>
    </sheetView>
  </sheetViews>
  <sheetFormatPr defaultColWidth="9.140625" defaultRowHeight="12.75"/>
  <cols>
    <col min="1" max="2" width="9.140625" style="16" customWidth="1"/>
    <col min="3" max="3" width="15.57421875" style="16" customWidth="1"/>
    <col min="4" max="9" width="9.140625" style="16" customWidth="1"/>
    <col min="10" max="10" width="26.421875" style="16" customWidth="1"/>
    <col min="11" max="11" width="9.140625" style="17" customWidth="1"/>
    <col min="12" max="12" width="13.28125" style="17" bestFit="1" customWidth="1"/>
    <col min="13" max="16" width="17.421875" style="150" hidden="1" customWidth="1"/>
    <col min="17" max="18" width="18.28125" style="151" hidden="1" customWidth="1"/>
    <col min="19" max="19" width="9.140625" style="17" customWidth="1"/>
    <col min="20" max="20" width="11.28125" style="17" customWidth="1"/>
    <col min="21" max="16384" width="9.140625" style="16" customWidth="1"/>
  </cols>
  <sheetData>
    <row r="2" spans="9:20" ht="15">
      <c r="I2" s="163"/>
      <c r="J2" s="163"/>
      <c r="K2" s="691" t="s">
        <v>354</v>
      </c>
      <c r="L2" s="691"/>
      <c r="M2" s="691"/>
      <c r="N2" s="691"/>
      <c r="O2" s="691"/>
      <c r="P2" s="691"/>
      <c r="Q2" s="691"/>
      <c r="R2" s="691"/>
      <c r="S2" s="691"/>
      <c r="T2" s="691"/>
    </row>
    <row r="3" spans="9:20" ht="15">
      <c r="I3" s="163"/>
      <c r="J3" s="163"/>
      <c r="K3" s="691" t="s">
        <v>95</v>
      </c>
      <c r="L3" s="691"/>
      <c r="M3" s="691"/>
      <c r="N3" s="691"/>
      <c r="O3" s="691"/>
      <c r="P3" s="691"/>
      <c r="Q3" s="691"/>
      <c r="R3" s="691"/>
      <c r="S3" s="691"/>
      <c r="T3" s="691"/>
    </row>
    <row r="4" spans="9:20" ht="15">
      <c r="I4" s="163"/>
      <c r="J4" s="163"/>
      <c r="K4" s="691" t="s">
        <v>475</v>
      </c>
      <c r="L4" s="691"/>
      <c r="M4" s="691"/>
      <c r="N4" s="691"/>
      <c r="O4" s="691"/>
      <c r="P4" s="691"/>
      <c r="Q4" s="691"/>
      <c r="R4" s="691"/>
      <c r="S4" s="691"/>
      <c r="T4" s="691"/>
    </row>
    <row r="5" spans="9:20" ht="15">
      <c r="I5" s="163"/>
      <c r="J5" s="163"/>
      <c r="K5" s="691" t="s">
        <v>476</v>
      </c>
      <c r="L5" s="691"/>
      <c r="M5" s="691"/>
      <c r="N5" s="691"/>
      <c r="O5" s="691"/>
      <c r="P5" s="691"/>
      <c r="Q5" s="691"/>
      <c r="R5" s="691"/>
      <c r="S5" s="691"/>
      <c r="T5" s="691"/>
    </row>
    <row r="6" spans="8:20" ht="15">
      <c r="H6" s="139" t="s">
        <v>91</v>
      </c>
      <c r="I6" s="140"/>
      <c r="K6" s="689" t="s">
        <v>395</v>
      </c>
      <c r="L6" s="869"/>
      <c r="M6" s="869"/>
      <c r="N6" s="869"/>
      <c r="O6" s="869"/>
      <c r="P6" s="869"/>
      <c r="Q6" s="869"/>
      <c r="R6" s="869"/>
      <c r="S6" s="869"/>
      <c r="T6" s="869"/>
    </row>
    <row r="7" spans="8:11" ht="15">
      <c r="H7" s="123"/>
      <c r="I7" s="123"/>
      <c r="J7" s="123"/>
      <c r="K7" s="123"/>
    </row>
    <row r="8" spans="8:11" ht="15">
      <c r="H8" s="123"/>
      <c r="I8" s="123"/>
      <c r="J8" s="123"/>
      <c r="K8" s="123"/>
    </row>
    <row r="9" spans="8:20" ht="15">
      <c r="H9" s="123"/>
      <c r="I9" s="123"/>
      <c r="K9" s="832" t="s">
        <v>479</v>
      </c>
      <c r="L9" s="832"/>
      <c r="M9" s="832"/>
      <c r="N9" s="832"/>
      <c r="O9" s="832"/>
      <c r="P9" s="832"/>
      <c r="Q9" s="832"/>
      <c r="R9" s="832"/>
      <c r="S9" s="832"/>
      <c r="T9" s="832"/>
    </row>
    <row r="10" spans="8:11" ht="15">
      <c r="H10" s="123"/>
      <c r="I10" s="123"/>
      <c r="J10" s="123"/>
      <c r="K10" s="123"/>
    </row>
    <row r="11" spans="8:20" ht="15">
      <c r="H11" s="123"/>
      <c r="I11" s="123"/>
      <c r="J11" s="123"/>
      <c r="K11" s="832" t="s">
        <v>90</v>
      </c>
      <c r="L11" s="832"/>
      <c r="M11" s="832"/>
      <c r="N11" s="832"/>
      <c r="O11" s="832"/>
      <c r="P11" s="832"/>
      <c r="Q11" s="832"/>
      <c r="R11" s="832"/>
      <c r="S11" s="832"/>
      <c r="T11" s="832"/>
    </row>
    <row r="12" spans="10:12" ht="15">
      <c r="J12" s="123"/>
      <c r="K12" s="123"/>
      <c r="L12" s="123"/>
    </row>
    <row r="13" spans="10:12" ht="15">
      <c r="J13" s="123"/>
      <c r="K13" s="123"/>
      <c r="L13" s="123"/>
    </row>
    <row r="15" spans="1:12" ht="19.5" customHeight="1">
      <c r="A15" s="852" t="s">
        <v>301</v>
      </c>
      <c r="B15" s="852"/>
      <c r="C15" s="852"/>
      <c r="D15" s="852"/>
      <c r="E15" s="852"/>
      <c r="F15" s="852"/>
      <c r="G15" s="852"/>
      <c r="H15" s="852"/>
      <c r="I15" s="852"/>
      <c r="J15" s="852"/>
      <c r="K15" s="852"/>
      <c r="L15" s="852"/>
    </row>
    <row r="16" spans="1:12" ht="17.25">
      <c r="A16" s="852" t="s">
        <v>635</v>
      </c>
      <c r="B16" s="852"/>
      <c r="C16" s="852"/>
      <c r="D16" s="852"/>
      <c r="E16" s="852"/>
      <c r="F16" s="852"/>
      <c r="G16" s="852"/>
      <c r="H16" s="852"/>
      <c r="I16" s="852"/>
      <c r="J16" s="852"/>
      <c r="K16" s="852"/>
      <c r="L16" s="852"/>
    </row>
    <row r="17" spans="1:12" ht="17.25">
      <c r="A17" s="852"/>
      <c r="B17" s="852"/>
      <c r="C17" s="852"/>
      <c r="D17" s="852"/>
      <c r="E17" s="852"/>
      <c r="F17" s="852"/>
      <c r="G17" s="852"/>
      <c r="H17" s="852"/>
      <c r="I17" s="852"/>
      <c r="J17" s="852"/>
      <c r="K17" s="852"/>
      <c r="L17" s="852"/>
    </row>
    <row r="18" spans="1:12" ht="17.25">
      <c r="A18" s="852" t="s">
        <v>108</v>
      </c>
      <c r="B18" s="852"/>
      <c r="C18" s="852"/>
      <c r="D18" s="852"/>
      <c r="E18" s="852"/>
      <c r="F18" s="852"/>
      <c r="G18" s="852"/>
      <c r="H18" s="852"/>
      <c r="I18" s="852"/>
      <c r="J18" s="852"/>
      <c r="K18" s="852"/>
      <c r="L18" s="852"/>
    </row>
    <row r="19" spans="1:12" ht="17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96"/>
      <c r="L19" s="96"/>
    </row>
    <row r="20" spans="11:20" ht="15" thickBot="1">
      <c r="K20" s="821"/>
      <c r="L20" s="821"/>
      <c r="S20" s="821" t="s">
        <v>477</v>
      </c>
      <c r="T20" s="821"/>
    </row>
    <row r="21" spans="1:20" ht="15">
      <c r="A21" s="738" t="s">
        <v>302</v>
      </c>
      <c r="B21" s="739"/>
      <c r="C21" s="740"/>
      <c r="D21" s="702" t="s">
        <v>303</v>
      </c>
      <c r="E21" s="703"/>
      <c r="F21" s="703"/>
      <c r="G21" s="703"/>
      <c r="H21" s="703"/>
      <c r="I21" s="703"/>
      <c r="J21" s="704"/>
      <c r="K21" s="817" t="s">
        <v>335</v>
      </c>
      <c r="L21" s="818"/>
      <c r="M21" s="865" t="s">
        <v>256</v>
      </c>
      <c r="N21" s="867" t="s">
        <v>257</v>
      </c>
      <c r="O21" s="867" t="s">
        <v>258</v>
      </c>
      <c r="P21" s="865" t="s">
        <v>259</v>
      </c>
      <c r="Q21" s="860" t="s">
        <v>260</v>
      </c>
      <c r="R21" s="860" t="s">
        <v>261</v>
      </c>
      <c r="S21" s="817" t="s">
        <v>109</v>
      </c>
      <c r="T21" s="818"/>
    </row>
    <row r="22" spans="1:20" ht="15" thickBot="1">
      <c r="A22" s="741" t="s">
        <v>304</v>
      </c>
      <c r="B22" s="742"/>
      <c r="C22" s="743"/>
      <c r="D22" s="708"/>
      <c r="E22" s="709"/>
      <c r="F22" s="709"/>
      <c r="G22" s="709"/>
      <c r="H22" s="709"/>
      <c r="I22" s="709"/>
      <c r="J22" s="710"/>
      <c r="K22" s="819"/>
      <c r="L22" s="820"/>
      <c r="M22" s="866"/>
      <c r="N22" s="868"/>
      <c r="O22" s="868"/>
      <c r="P22" s="866"/>
      <c r="Q22" s="861"/>
      <c r="R22" s="861"/>
      <c r="S22" s="819"/>
      <c r="T22" s="820"/>
    </row>
    <row r="23" spans="1:20" ht="15" thickBot="1">
      <c r="A23" s="19"/>
      <c r="B23" s="20">
        <v>1</v>
      </c>
      <c r="C23" s="21"/>
      <c r="D23" s="19"/>
      <c r="E23" s="22"/>
      <c r="F23" s="22"/>
      <c r="G23" s="20">
        <v>2</v>
      </c>
      <c r="H23" s="22"/>
      <c r="I23" s="22"/>
      <c r="J23" s="21"/>
      <c r="K23" s="815">
        <v>3</v>
      </c>
      <c r="L23" s="816"/>
      <c r="M23" s="152"/>
      <c r="N23" s="152"/>
      <c r="O23" s="152"/>
      <c r="P23" s="152"/>
      <c r="Q23" s="153"/>
      <c r="R23" s="153"/>
      <c r="S23" s="815">
        <v>4</v>
      </c>
      <c r="T23" s="816"/>
    </row>
    <row r="24" spans="1:20" ht="15" customHeight="1">
      <c r="A24" s="668" t="s">
        <v>305</v>
      </c>
      <c r="B24" s="669"/>
      <c r="C24" s="670"/>
      <c r="D24" s="716" t="s">
        <v>262</v>
      </c>
      <c r="E24" s="717"/>
      <c r="F24" s="717"/>
      <c r="G24" s="717"/>
      <c r="H24" s="717"/>
      <c r="I24" s="717"/>
      <c r="J24" s="718"/>
      <c r="K24" s="837">
        <f>K26+K37+K43+K49+K64+K70+K82+K33+K30</f>
        <v>40460.4</v>
      </c>
      <c r="L24" s="838"/>
      <c r="M24" s="847">
        <v>17235.358</v>
      </c>
      <c r="N24" s="847"/>
      <c r="O24" s="847"/>
      <c r="P24" s="847">
        <f>P26+P37+P43+P49+P64+P70+P82</f>
        <v>24582.394</v>
      </c>
      <c r="Q24" s="847">
        <v>20829</v>
      </c>
      <c r="R24" s="847"/>
      <c r="S24" s="837">
        <f>S26+S37+S43+S49+S64+S70+S82+S33+S30</f>
        <v>40061.5</v>
      </c>
      <c r="T24" s="838"/>
    </row>
    <row r="25" spans="1:20" ht="13.5" thickBot="1">
      <c r="A25" s="658"/>
      <c r="B25" s="659"/>
      <c r="C25" s="660"/>
      <c r="D25" s="719"/>
      <c r="E25" s="720"/>
      <c r="F25" s="720"/>
      <c r="G25" s="720"/>
      <c r="H25" s="720"/>
      <c r="I25" s="720"/>
      <c r="J25" s="721"/>
      <c r="K25" s="839"/>
      <c r="L25" s="840"/>
      <c r="M25" s="847"/>
      <c r="N25" s="847"/>
      <c r="O25" s="847"/>
      <c r="P25" s="847"/>
      <c r="Q25" s="847"/>
      <c r="R25" s="847"/>
      <c r="S25" s="839"/>
      <c r="T25" s="840"/>
    </row>
    <row r="26" spans="1:20" ht="15">
      <c r="A26" s="28" t="s">
        <v>306</v>
      </c>
      <c r="B26" s="23"/>
      <c r="C26" s="29"/>
      <c r="D26" s="30"/>
      <c r="E26" s="23"/>
      <c r="F26" s="23"/>
      <c r="G26" s="23"/>
      <c r="H26" s="23"/>
      <c r="I26" s="23"/>
      <c r="J26" s="29"/>
      <c r="K26" s="837">
        <f>K28</f>
        <v>10459.7</v>
      </c>
      <c r="L26" s="838"/>
      <c r="M26" s="847">
        <v>4523.7</v>
      </c>
      <c r="N26" s="847"/>
      <c r="O26" s="847"/>
      <c r="P26" s="847">
        <f>P28</f>
        <v>5592.7</v>
      </c>
      <c r="Q26" s="862">
        <v>4938.464</v>
      </c>
      <c r="R26" s="862"/>
      <c r="S26" s="837">
        <f>S28</f>
        <v>11296.5</v>
      </c>
      <c r="T26" s="838"/>
    </row>
    <row r="27" spans="1:20" ht="15.75" thickBot="1">
      <c r="A27" s="24" t="s">
        <v>263</v>
      </c>
      <c r="B27" s="25"/>
      <c r="C27" s="26"/>
      <c r="D27" s="31" t="s">
        <v>265</v>
      </c>
      <c r="E27" s="25"/>
      <c r="F27" s="25"/>
      <c r="G27" s="25"/>
      <c r="H27" s="25"/>
      <c r="I27" s="25"/>
      <c r="J27" s="26"/>
      <c r="K27" s="839"/>
      <c r="L27" s="840"/>
      <c r="M27" s="847"/>
      <c r="N27" s="847"/>
      <c r="O27" s="847"/>
      <c r="P27" s="847"/>
      <c r="Q27" s="862"/>
      <c r="R27" s="862"/>
      <c r="S27" s="839"/>
      <c r="T27" s="840"/>
    </row>
    <row r="28" spans="1:20" ht="15">
      <c r="A28" s="738" t="s">
        <v>307</v>
      </c>
      <c r="B28" s="739"/>
      <c r="C28" s="740"/>
      <c r="D28" s="35"/>
      <c r="E28" s="33"/>
      <c r="F28" s="33"/>
      <c r="G28" s="33"/>
      <c r="H28" s="33"/>
      <c r="I28" s="33"/>
      <c r="J28" s="34"/>
      <c r="K28" s="841">
        <v>10459.7</v>
      </c>
      <c r="L28" s="842"/>
      <c r="M28" s="847">
        <v>4523.7</v>
      </c>
      <c r="N28" s="847">
        <v>534.5</v>
      </c>
      <c r="O28" s="847">
        <v>534.5</v>
      </c>
      <c r="P28" s="847">
        <f>M28+N28+O28</f>
        <v>5592.7</v>
      </c>
      <c r="Q28" s="862">
        <v>4938.464</v>
      </c>
      <c r="R28" s="862"/>
      <c r="S28" s="841">
        <v>11296.5</v>
      </c>
      <c r="T28" s="842"/>
    </row>
    <row r="29" spans="1:20" ht="15" thickBot="1">
      <c r="A29" s="741"/>
      <c r="B29" s="742"/>
      <c r="C29" s="743"/>
      <c r="D29" s="36" t="s">
        <v>308</v>
      </c>
      <c r="E29" s="37"/>
      <c r="F29" s="37"/>
      <c r="G29" s="37"/>
      <c r="H29" s="37"/>
      <c r="I29" s="37"/>
      <c r="J29" s="38"/>
      <c r="K29" s="845"/>
      <c r="L29" s="846"/>
      <c r="M29" s="847"/>
      <c r="N29" s="847"/>
      <c r="O29" s="847"/>
      <c r="P29" s="847"/>
      <c r="Q29" s="862"/>
      <c r="R29" s="862"/>
      <c r="S29" s="845"/>
      <c r="T29" s="846"/>
    </row>
    <row r="30" spans="1:20" ht="15" customHeight="1">
      <c r="A30" s="692" t="s">
        <v>104</v>
      </c>
      <c r="B30" s="693"/>
      <c r="C30" s="694"/>
      <c r="D30" s="698" t="s">
        <v>105</v>
      </c>
      <c r="E30" s="699"/>
      <c r="F30" s="699"/>
      <c r="G30" s="699"/>
      <c r="H30" s="699"/>
      <c r="I30" s="699"/>
      <c r="J30" s="700"/>
      <c r="K30" s="837">
        <f>K32</f>
        <v>1628.1</v>
      </c>
      <c r="L30" s="838"/>
      <c r="M30" s="847">
        <v>9794</v>
      </c>
      <c r="N30" s="847"/>
      <c r="O30" s="847"/>
      <c r="P30" s="847" t="e">
        <f>#REF!+P33+P34</f>
        <v>#REF!</v>
      </c>
      <c r="Q30" s="848">
        <v>12087.28833</v>
      </c>
      <c r="R30" s="848"/>
      <c r="S30" s="837">
        <f>S32</f>
        <v>1758.4</v>
      </c>
      <c r="T30" s="838"/>
    </row>
    <row r="31" spans="1:20" ht="15.75" customHeight="1" thickBot="1">
      <c r="A31" s="695"/>
      <c r="B31" s="696"/>
      <c r="C31" s="697"/>
      <c r="D31" s="672"/>
      <c r="E31" s="673"/>
      <c r="F31" s="673"/>
      <c r="G31" s="673"/>
      <c r="H31" s="673"/>
      <c r="I31" s="673"/>
      <c r="J31" s="674"/>
      <c r="K31" s="839"/>
      <c r="L31" s="840"/>
      <c r="M31" s="847"/>
      <c r="N31" s="847"/>
      <c r="O31" s="847"/>
      <c r="P31" s="847"/>
      <c r="Q31" s="848"/>
      <c r="R31" s="848"/>
      <c r="S31" s="839"/>
      <c r="T31" s="840"/>
    </row>
    <row r="32" spans="1:20" ht="30.75" customHeight="1" thickBot="1">
      <c r="A32" s="663" t="s">
        <v>107</v>
      </c>
      <c r="B32" s="664"/>
      <c r="C32" s="656"/>
      <c r="D32" s="655" t="s">
        <v>106</v>
      </c>
      <c r="E32" s="653"/>
      <c r="F32" s="653"/>
      <c r="G32" s="653"/>
      <c r="H32" s="653"/>
      <c r="I32" s="653"/>
      <c r="J32" s="648"/>
      <c r="K32" s="835">
        <v>1628.1</v>
      </c>
      <c r="L32" s="836"/>
      <c r="M32" s="154">
        <v>124</v>
      </c>
      <c r="N32" s="154"/>
      <c r="O32" s="154"/>
      <c r="P32" s="154">
        <f>M32+N32+O32</f>
        <v>124</v>
      </c>
      <c r="Q32" s="156">
        <v>206.22338</v>
      </c>
      <c r="R32" s="156"/>
      <c r="S32" s="835">
        <v>1758.4</v>
      </c>
      <c r="T32" s="836"/>
    </row>
    <row r="33" spans="1:20" ht="15" customHeight="1">
      <c r="A33" s="692" t="s">
        <v>97</v>
      </c>
      <c r="B33" s="693"/>
      <c r="C33" s="694"/>
      <c r="D33" s="759" t="s">
        <v>98</v>
      </c>
      <c r="E33" s="760"/>
      <c r="F33" s="760"/>
      <c r="G33" s="760"/>
      <c r="H33" s="760"/>
      <c r="I33" s="760"/>
      <c r="J33" s="761"/>
      <c r="K33" s="837">
        <f>K36</f>
        <v>132</v>
      </c>
      <c r="L33" s="838"/>
      <c r="M33" s="847">
        <v>9794</v>
      </c>
      <c r="N33" s="847"/>
      <c r="O33" s="847"/>
      <c r="P33" s="847">
        <f>P36+P37+P38</f>
        <v>15318</v>
      </c>
      <c r="Q33" s="848">
        <v>12087.28833</v>
      </c>
      <c r="R33" s="848"/>
      <c r="S33" s="837">
        <f>S36</f>
        <v>142.6</v>
      </c>
      <c r="T33" s="838"/>
    </row>
    <row r="34" spans="1:20" ht="15.75" customHeight="1" thickBot="1">
      <c r="A34" s="695"/>
      <c r="B34" s="696"/>
      <c r="C34" s="697"/>
      <c r="D34" s="762"/>
      <c r="E34" s="763"/>
      <c r="F34" s="763"/>
      <c r="G34" s="763"/>
      <c r="H34" s="763"/>
      <c r="I34" s="763"/>
      <c r="J34" s="764"/>
      <c r="K34" s="839"/>
      <c r="L34" s="840"/>
      <c r="M34" s="847"/>
      <c r="N34" s="847"/>
      <c r="O34" s="847"/>
      <c r="P34" s="847"/>
      <c r="Q34" s="848"/>
      <c r="R34" s="848"/>
      <c r="S34" s="839"/>
      <c r="T34" s="840"/>
    </row>
    <row r="35" spans="1:20" ht="15.75" hidden="1" thickBot="1">
      <c r="A35" s="24"/>
      <c r="B35" s="25"/>
      <c r="C35" s="25"/>
      <c r="D35" s="147"/>
      <c r="E35" s="148"/>
      <c r="F35" s="148"/>
      <c r="G35" s="148"/>
      <c r="H35" s="148"/>
      <c r="I35" s="148"/>
      <c r="J35" s="149"/>
      <c r="K35" s="45"/>
      <c r="L35" s="27"/>
      <c r="S35" s="45"/>
      <c r="T35" s="27"/>
    </row>
    <row r="36" spans="1:20" ht="15" thickBot="1">
      <c r="A36" s="724" t="s">
        <v>99</v>
      </c>
      <c r="B36" s="725"/>
      <c r="C36" s="726"/>
      <c r="D36" s="822" t="s">
        <v>100</v>
      </c>
      <c r="E36" s="823"/>
      <c r="F36" s="823"/>
      <c r="G36" s="823"/>
      <c r="H36" s="823"/>
      <c r="I36" s="823"/>
      <c r="J36" s="824"/>
      <c r="K36" s="835">
        <v>132</v>
      </c>
      <c r="L36" s="836"/>
      <c r="M36" s="154">
        <v>124</v>
      </c>
      <c r="N36" s="154"/>
      <c r="O36" s="154"/>
      <c r="P36" s="154">
        <f>M36+N36+O36</f>
        <v>124</v>
      </c>
      <c r="Q36" s="156">
        <v>206.22338</v>
      </c>
      <c r="R36" s="156"/>
      <c r="S36" s="835">
        <v>142.6</v>
      </c>
      <c r="T36" s="836"/>
    </row>
    <row r="37" spans="1:20" ht="15" customHeight="1">
      <c r="A37" s="692" t="s">
        <v>309</v>
      </c>
      <c r="B37" s="693"/>
      <c r="C37" s="694"/>
      <c r="D37" s="759" t="s">
        <v>310</v>
      </c>
      <c r="E37" s="760"/>
      <c r="F37" s="760"/>
      <c r="G37" s="760"/>
      <c r="H37" s="760"/>
      <c r="I37" s="760"/>
      <c r="J37" s="761"/>
      <c r="K37" s="837">
        <f>K40+K42+K41</f>
        <v>20420.6</v>
      </c>
      <c r="L37" s="838"/>
      <c r="M37" s="847">
        <v>9794</v>
      </c>
      <c r="N37" s="847"/>
      <c r="O37" s="847"/>
      <c r="P37" s="847">
        <f>P40+P41+P42</f>
        <v>15194</v>
      </c>
      <c r="Q37" s="848">
        <v>12087.28833</v>
      </c>
      <c r="R37" s="848"/>
      <c r="S37" s="837">
        <f>S40+S42+S41</f>
        <v>22059</v>
      </c>
      <c r="T37" s="838"/>
    </row>
    <row r="38" spans="1:20" ht="15.75" customHeight="1" thickBot="1">
      <c r="A38" s="695"/>
      <c r="B38" s="696"/>
      <c r="C38" s="697"/>
      <c r="D38" s="762"/>
      <c r="E38" s="763"/>
      <c r="F38" s="763"/>
      <c r="G38" s="763"/>
      <c r="H38" s="763"/>
      <c r="I38" s="763"/>
      <c r="J38" s="764"/>
      <c r="K38" s="839"/>
      <c r="L38" s="840"/>
      <c r="M38" s="847"/>
      <c r="N38" s="847"/>
      <c r="O38" s="847"/>
      <c r="P38" s="847"/>
      <c r="Q38" s="848"/>
      <c r="R38" s="848"/>
      <c r="S38" s="839"/>
      <c r="T38" s="840"/>
    </row>
    <row r="39" spans="1:20" ht="15.75" hidden="1" thickBot="1">
      <c r="A39" s="24"/>
      <c r="B39" s="25"/>
      <c r="C39" s="25"/>
      <c r="D39" s="42"/>
      <c r="E39" s="43"/>
      <c r="F39" s="43"/>
      <c r="G39" s="43"/>
      <c r="H39" s="43"/>
      <c r="I39" s="43"/>
      <c r="J39" s="44"/>
      <c r="K39" s="45"/>
      <c r="L39" s="27"/>
      <c r="S39" s="45"/>
      <c r="T39" s="27"/>
    </row>
    <row r="40" spans="1:20" ht="15" thickBot="1">
      <c r="A40" s="724" t="s">
        <v>311</v>
      </c>
      <c r="B40" s="725"/>
      <c r="C40" s="726"/>
      <c r="D40" s="19" t="s">
        <v>449</v>
      </c>
      <c r="E40" s="22"/>
      <c r="F40" s="22"/>
      <c r="G40" s="22"/>
      <c r="H40" s="22"/>
      <c r="I40" s="22"/>
      <c r="J40" s="21"/>
      <c r="K40" s="835">
        <v>420.5</v>
      </c>
      <c r="L40" s="836"/>
      <c r="M40" s="154">
        <v>124</v>
      </c>
      <c r="N40" s="154"/>
      <c r="O40" s="154"/>
      <c r="P40" s="154">
        <f>M40+N40+O40</f>
        <v>124</v>
      </c>
      <c r="Q40" s="156">
        <v>206.22338</v>
      </c>
      <c r="R40" s="156"/>
      <c r="S40" s="835">
        <v>454.2</v>
      </c>
      <c r="T40" s="836"/>
    </row>
    <row r="41" spans="1:20" ht="15" thickBot="1">
      <c r="A41" s="724" t="s">
        <v>313</v>
      </c>
      <c r="B41" s="725"/>
      <c r="C41" s="726"/>
      <c r="D41" s="46" t="s">
        <v>443</v>
      </c>
      <c r="E41" s="47"/>
      <c r="F41" s="47"/>
      <c r="G41" s="47"/>
      <c r="H41" s="47"/>
      <c r="I41" s="47"/>
      <c r="J41" s="48"/>
      <c r="K41" s="835">
        <v>6300.1</v>
      </c>
      <c r="L41" s="836"/>
      <c r="M41" s="154">
        <v>1970</v>
      </c>
      <c r="N41" s="154">
        <v>700</v>
      </c>
      <c r="O41" s="154">
        <v>700</v>
      </c>
      <c r="P41" s="154">
        <f>M41+N41+O41</f>
        <v>3370</v>
      </c>
      <c r="Q41" s="156">
        <v>2811.74088</v>
      </c>
      <c r="R41" s="156"/>
      <c r="S41" s="835">
        <v>6804.8</v>
      </c>
      <c r="T41" s="836"/>
    </row>
    <row r="42" spans="1:20" ht="15" thickBot="1">
      <c r="A42" s="724" t="s">
        <v>312</v>
      </c>
      <c r="B42" s="725"/>
      <c r="C42" s="726"/>
      <c r="D42" s="19" t="s">
        <v>450</v>
      </c>
      <c r="E42" s="22"/>
      <c r="F42" s="22"/>
      <c r="G42" s="22"/>
      <c r="H42" s="22"/>
      <c r="I42" s="22"/>
      <c r="J42" s="21"/>
      <c r="K42" s="835">
        <v>13700</v>
      </c>
      <c r="L42" s="836"/>
      <c r="M42" s="154">
        <v>7700</v>
      </c>
      <c r="N42" s="154">
        <v>2000</v>
      </c>
      <c r="O42" s="154">
        <v>2000</v>
      </c>
      <c r="P42" s="154">
        <f>M42+N42+O42</f>
        <v>11700</v>
      </c>
      <c r="Q42" s="156">
        <v>9069.32407</v>
      </c>
      <c r="R42" s="156"/>
      <c r="S42" s="835">
        <v>14800</v>
      </c>
      <c r="T42" s="836"/>
    </row>
    <row r="43" spans="1:20" ht="15" customHeight="1">
      <c r="A43" s="692" t="s">
        <v>314</v>
      </c>
      <c r="B43" s="693"/>
      <c r="C43" s="694"/>
      <c r="D43" s="759" t="s">
        <v>315</v>
      </c>
      <c r="E43" s="760"/>
      <c r="F43" s="760"/>
      <c r="G43" s="760"/>
      <c r="H43" s="760"/>
      <c r="I43" s="760"/>
      <c r="J43" s="761"/>
      <c r="K43" s="837">
        <f>K45</f>
        <v>7</v>
      </c>
      <c r="L43" s="838"/>
      <c r="M43" s="847">
        <v>17</v>
      </c>
      <c r="N43" s="847"/>
      <c r="O43" s="847"/>
      <c r="P43" s="847">
        <f>M43+N43+O43</f>
        <v>17</v>
      </c>
      <c r="Q43" s="847">
        <v>3.965</v>
      </c>
      <c r="R43" s="847"/>
      <c r="S43" s="837">
        <f>S45</f>
        <v>7</v>
      </c>
      <c r="T43" s="838"/>
    </row>
    <row r="44" spans="1:20" ht="13.5" thickBot="1">
      <c r="A44" s="695"/>
      <c r="B44" s="696"/>
      <c r="C44" s="697"/>
      <c r="D44" s="762"/>
      <c r="E44" s="763"/>
      <c r="F44" s="763"/>
      <c r="G44" s="763"/>
      <c r="H44" s="763"/>
      <c r="I44" s="763"/>
      <c r="J44" s="764"/>
      <c r="K44" s="839"/>
      <c r="L44" s="840"/>
      <c r="M44" s="847"/>
      <c r="N44" s="847"/>
      <c r="O44" s="847"/>
      <c r="P44" s="847"/>
      <c r="Q44" s="847"/>
      <c r="R44" s="847"/>
      <c r="S44" s="839"/>
      <c r="T44" s="840"/>
    </row>
    <row r="45" spans="1:20" ht="15">
      <c r="A45" s="702" t="s">
        <v>317</v>
      </c>
      <c r="B45" s="703"/>
      <c r="C45" s="704"/>
      <c r="D45" s="35" t="s">
        <v>316</v>
      </c>
      <c r="E45" s="33"/>
      <c r="F45" s="33"/>
      <c r="G45" s="33"/>
      <c r="H45" s="33"/>
      <c r="I45" s="33"/>
      <c r="J45" s="33"/>
      <c r="K45" s="841">
        <v>7</v>
      </c>
      <c r="L45" s="842"/>
      <c r="M45" s="847">
        <v>17</v>
      </c>
      <c r="N45" s="847"/>
      <c r="O45" s="847"/>
      <c r="P45" s="847">
        <f>M45+N45+O45</f>
        <v>17</v>
      </c>
      <c r="Q45" s="847">
        <v>3.965</v>
      </c>
      <c r="R45" s="847"/>
      <c r="S45" s="841">
        <v>7</v>
      </c>
      <c r="T45" s="842"/>
    </row>
    <row r="46" spans="1:20" ht="15">
      <c r="A46" s="705"/>
      <c r="B46" s="706"/>
      <c r="C46" s="707"/>
      <c r="D46" s="49" t="s">
        <v>318</v>
      </c>
      <c r="E46" s="47"/>
      <c r="F46" s="47"/>
      <c r="G46" s="47"/>
      <c r="H46" s="47"/>
      <c r="I46" s="47"/>
      <c r="J46" s="47"/>
      <c r="K46" s="843"/>
      <c r="L46" s="844"/>
      <c r="M46" s="847"/>
      <c r="N46" s="847"/>
      <c r="O46" s="847"/>
      <c r="P46" s="847"/>
      <c r="Q46" s="847"/>
      <c r="R46" s="847"/>
      <c r="S46" s="843"/>
      <c r="T46" s="844"/>
    </row>
    <row r="47" spans="1:20" ht="15">
      <c r="A47" s="705"/>
      <c r="B47" s="706"/>
      <c r="C47" s="707"/>
      <c r="D47" s="49" t="s">
        <v>319</v>
      </c>
      <c r="E47" s="47"/>
      <c r="F47" s="47"/>
      <c r="G47" s="47"/>
      <c r="H47" s="47"/>
      <c r="I47" s="47"/>
      <c r="J47" s="47"/>
      <c r="K47" s="843"/>
      <c r="L47" s="844"/>
      <c r="M47" s="847"/>
      <c r="N47" s="847"/>
      <c r="O47" s="847"/>
      <c r="P47" s="847"/>
      <c r="Q47" s="847"/>
      <c r="R47" s="847"/>
      <c r="S47" s="843"/>
      <c r="T47" s="844"/>
    </row>
    <row r="48" spans="1:20" ht="15" thickBot="1">
      <c r="A48" s="708"/>
      <c r="B48" s="709"/>
      <c r="C48" s="710"/>
      <c r="D48" s="50" t="s">
        <v>320</v>
      </c>
      <c r="E48" s="37"/>
      <c r="F48" s="37"/>
      <c r="G48" s="37"/>
      <c r="H48" s="37"/>
      <c r="I48" s="37"/>
      <c r="J48" s="37"/>
      <c r="K48" s="845"/>
      <c r="L48" s="846"/>
      <c r="M48" s="847"/>
      <c r="N48" s="847"/>
      <c r="O48" s="847"/>
      <c r="P48" s="847"/>
      <c r="Q48" s="847"/>
      <c r="R48" s="847"/>
      <c r="S48" s="845"/>
      <c r="T48" s="846"/>
    </row>
    <row r="49" spans="1:20" ht="15">
      <c r="A49" s="692" t="s">
        <v>322</v>
      </c>
      <c r="B49" s="693"/>
      <c r="C49" s="694"/>
      <c r="D49" s="30" t="s">
        <v>321</v>
      </c>
      <c r="E49" s="23"/>
      <c r="F49" s="23"/>
      <c r="G49" s="23"/>
      <c r="H49" s="23"/>
      <c r="I49" s="23"/>
      <c r="J49" s="29"/>
      <c r="K49" s="649">
        <f>K52+K56+K60</f>
        <v>2120</v>
      </c>
      <c r="L49" s="650"/>
      <c r="M49" s="847">
        <v>2183.658</v>
      </c>
      <c r="N49" s="847"/>
      <c r="O49" s="847"/>
      <c r="P49" s="847">
        <f>P52+P56+P60</f>
        <v>2913.6940000000004</v>
      </c>
      <c r="Q49" s="856">
        <v>2859.29671</v>
      </c>
      <c r="R49" s="856"/>
      <c r="S49" s="649">
        <f>S52+S56+S60</f>
        <v>2290</v>
      </c>
      <c r="T49" s="650"/>
    </row>
    <row r="50" spans="1:20" ht="15">
      <c r="A50" s="784"/>
      <c r="B50" s="785"/>
      <c r="C50" s="786"/>
      <c r="D50" s="39" t="s">
        <v>266</v>
      </c>
      <c r="E50" s="40"/>
      <c r="F50" s="40"/>
      <c r="G50" s="40"/>
      <c r="H50" s="40"/>
      <c r="I50" s="40"/>
      <c r="J50" s="41"/>
      <c r="K50" s="779"/>
      <c r="L50" s="780"/>
      <c r="M50" s="847"/>
      <c r="N50" s="847"/>
      <c r="O50" s="847"/>
      <c r="P50" s="847"/>
      <c r="Q50" s="856"/>
      <c r="R50" s="856"/>
      <c r="S50" s="779"/>
      <c r="T50" s="780"/>
    </row>
    <row r="51" spans="1:20" ht="15.75" thickBot="1">
      <c r="A51" s="695"/>
      <c r="B51" s="696"/>
      <c r="C51" s="697"/>
      <c r="D51" s="31" t="s">
        <v>323</v>
      </c>
      <c r="E51" s="25"/>
      <c r="F51" s="25"/>
      <c r="G51" s="25"/>
      <c r="H51" s="25"/>
      <c r="I51" s="25"/>
      <c r="J51" s="26"/>
      <c r="K51" s="651"/>
      <c r="L51" s="652"/>
      <c r="M51" s="847"/>
      <c r="N51" s="847"/>
      <c r="O51" s="847"/>
      <c r="P51" s="847"/>
      <c r="Q51" s="856"/>
      <c r="R51" s="856"/>
      <c r="S51" s="651"/>
      <c r="T51" s="652"/>
    </row>
    <row r="52" spans="1:20" ht="15">
      <c r="A52" s="702" t="s">
        <v>255</v>
      </c>
      <c r="B52" s="703"/>
      <c r="C52" s="704"/>
      <c r="D52" s="32" t="s">
        <v>324</v>
      </c>
      <c r="E52" s="33"/>
      <c r="F52" s="33"/>
      <c r="G52" s="33"/>
      <c r="H52" s="33"/>
      <c r="I52" s="33"/>
      <c r="J52" s="34"/>
      <c r="K52" s="744">
        <v>620</v>
      </c>
      <c r="L52" s="745"/>
      <c r="M52" s="847">
        <v>1030</v>
      </c>
      <c r="N52" s="847">
        <v>140</v>
      </c>
      <c r="O52" s="847">
        <v>140</v>
      </c>
      <c r="P52" s="847">
        <f>M52+N52+O52</f>
        <v>1310</v>
      </c>
      <c r="Q52" s="856">
        <v>1430.72931</v>
      </c>
      <c r="R52" s="856"/>
      <c r="S52" s="744">
        <v>690</v>
      </c>
      <c r="T52" s="745"/>
    </row>
    <row r="53" spans="1:20" ht="15">
      <c r="A53" s="705"/>
      <c r="B53" s="706"/>
      <c r="C53" s="707"/>
      <c r="D53" s="49" t="s">
        <v>267</v>
      </c>
      <c r="E53" s="47"/>
      <c r="F53" s="47"/>
      <c r="G53" s="47"/>
      <c r="H53" s="47"/>
      <c r="I53" s="47"/>
      <c r="J53" s="48"/>
      <c r="K53" s="746"/>
      <c r="L53" s="747"/>
      <c r="M53" s="847"/>
      <c r="N53" s="847"/>
      <c r="O53" s="847"/>
      <c r="P53" s="847"/>
      <c r="Q53" s="856"/>
      <c r="R53" s="856"/>
      <c r="S53" s="746"/>
      <c r="T53" s="747"/>
    </row>
    <row r="54" spans="1:20" ht="15">
      <c r="A54" s="705"/>
      <c r="B54" s="706"/>
      <c r="C54" s="707"/>
      <c r="D54" s="49" t="s">
        <v>268</v>
      </c>
      <c r="E54" s="47"/>
      <c r="F54" s="47"/>
      <c r="G54" s="47"/>
      <c r="H54" s="47"/>
      <c r="I54" s="47"/>
      <c r="J54" s="48"/>
      <c r="K54" s="746"/>
      <c r="L54" s="747"/>
      <c r="M54" s="847"/>
      <c r="N54" s="847"/>
      <c r="O54" s="847"/>
      <c r="P54" s="847"/>
      <c r="Q54" s="856"/>
      <c r="R54" s="856"/>
      <c r="S54" s="746"/>
      <c r="T54" s="747"/>
    </row>
    <row r="55" spans="1:20" ht="15" thickBot="1">
      <c r="A55" s="708"/>
      <c r="B55" s="709"/>
      <c r="C55" s="710"/>
      <c r="D55" s="50" t="s">
        <v>325</v>
      </c>
      <c r="E55" s="37"/>
      <c r="F55" s="37"/>
      <c r="G55" s="37"/>
      <c r="H55" s="37"/>
      <c r="I55" s="37"/>
      <c r="J55" s="38"/>
      <c r="K55" s="647"/>
      <c r="L55" s="701"/>
      <c r="M55" s="847"/>
      <c r="N55" s="847"/>
      <c r="O55" s="847"/>
      <c r="P55" s="847"/>
      <c r="Q55" s="856"/>
      <c r="R55" s="856"/>
      <c r="S55" s="647"/>
      <c r="T55" s="701"/>
    </row>
    <row r="56" spans="1:20" ht="15">
      <c r="A56" s="702" t="s">
        <v>327</v>
      </c>
      <c r="B56" s="703"/>
      <c r="C56" s="704"/>
      <c r="D56" s="35" t="s">
        <v>326</v>
      </c>
      <c r="E56" s="33"/>
      <c r="F56" s="33"/>
      <c r="G56" s="33"/>
      <c r="H56" s="33"/>
      <c r="I56" s="33"/>
      <c r="J56" s="34"/>
      <c r="K56" s="744">
        <v>1200</v>
      </c>
      <c r="L56" s="745"/>
      <c r="M56" s="847">
        <v>928.55</v>
      </c>
      <c r="N56" s="847">
        <v>200</v>
      </c>
      <c r="O56" s="847">
        <v>200</v>
      </c>
      <c r="P56" s="847">
        <f>M56+N56+O56</f>
        <v>1328.55</v>
      </c>
      <c r="Q56" s="856">
        <v>1007.7294</v>
      </c>
      <c r="R56" s="856"/>
      <c r="S56" s="744">
        <v>1300</v>
      </c>
      <c r="T56" s="745"/>
    </row>
    <row r="57" spans="1:20" ht="15">
      <c r="A57" s="705"/>
      <c r="B57" s="706"/>
      <c r="C57" s="707"/>
      <c r="D57" s="49" t="s">
        <v>328</v>
      </c>
      <c r="E57" s="47"/>
      <c r="F57" s="47"/>
      <c r="G57" s="47"/>
      <c r="H57" s="47"/>
      <c r="I57" s="47"/>
      <c r="J57" s="48"/>
      <c r="K57" s="746"/>
      <c r="L57" s="747"/>
      <c r="M57" s="847"/>
      <c r="N57" s="847"/>
      <c r="O57" s="847"/>
      <c r="P57" s="847"/>
      <c r="Q57" s="856"/>
      <c r="R57" s="856"/>
      <c r="S57" s="746"/>
      <c r="T57" s="747"/>
    </row>
    <row r="58" spans="1:20" ht="15">
      <c r="A58" s="705"/>
      <c r="B58" s="706"/>
      <c r="C58" s="707"/>
      <c r="D58" s="49" t="s">
        <v>269</v>
      </c>
      <c r="E58" s="47"/>
      <c r="F58" s="47"/>
      <c r="G58" s="47"/>
      <c r="H58" s="47"/>
      <c r="I58" s="47"/>
      <c r="J58" s="48"/>
      <c r="K58" s="746"/>
      <c r="L58" s="747"/>
      <c r="M58" s="847"/>
      <c r="N58" s="847"/>
      <c r="O58" s="847"/>
      <c r="P58" s="847"/>
      <c r="Q58" s="856"/>
      <c r="R58" s="856"/>
      <c r="S58" s="746"/>
      <c r="T58" s="747"/>
    </row>
    <row r="59" spans="1:20" ht="15" thickBot="1">
      <c r="A59" s="708"/>
      <c r="B59" s="709"/>
      <c r="C59" s="710"/>
      <c r="D59" s="50" t="s">
        <v>270</v>
      </c>
      <c r="E59" s="37"/>
      <c r="F59" s="37"/>
      <c r="G59" s="37"/>
      <c r="H59" s="37"/>
      <c r="I59" s="37"/>
      <c r="J59" s="38"/>
      <c r="K59" s="647"/>
      <c r="L59" s="701"/>
      <c r="M59" s="847"/>
      <c r="N59" s="847"/>
      <c r="O59" s="847"/>
      <c r="P59" s="847"/>
      <c r="Q59" s="856"/>
      <c r="R59" s="856"/>
      <c r="S59" s="647"/>
      <c r="T59" s="701"/>
    </row>
    <row r="60" spans="1:20" ht="15">
      <c r="A60" s="702" t="s">
        <v>330</v>
      </c>
      <c r="B60" s="703"/>
      <c r="C60" s="704"/>
      <c r="D60" s="32" t="s">
        <v>329</v>
      </c>
      <c r="E60" s="33"/>
      <c r="F60" s="33"/>
      <c r="G60" s="33"/>
      <c r="H60" s="33"/>
      <c r="I60" s="33"/>
      <c r="J60" s="34"/>
      <c r="K60" s="809">
        <v>300</v>
      </c>
      <c r="L60" s="810"/>
      <c r="M60" s="849">
        <v>225.108</v>
      </c>
      <c r="N60" s="849">
        <f>24.9+0.118</f>
        <v>25.017999999999997</v>
      </c>
      <c r="O60" s="849">
        <v>25.018</v>
      </c>
      <c r="P60" s="847">
        <f>M60+N60+O60</f>
        <v>275.144</v>
      </c>
      <c r="Q60" s="849">
        <v>420.838</v>
      </c>
      <c r="R60" s="849"/>
      <c r="S60" s="809">
        <v>300</v>
      </c>
      <c r="T60" s="810"/>
    </row>
    <row r="61" spans="1:20" ht="12.75" customHeight="1">
      <c r="A61" s="705"/>
      <c r="B61" s="706"/>
      <c r="C61" s="707"/>
      <c r="D61" s="49" t="s">
        <v>271</v>
      </c>
      <c r="E61" s="47"/>
      <c r="F61" s="47"/>
      <c r="G61" s="47"/>
      <c r="H61" s="47"/>
      <c r="I61" s="47"/>
      <c r="J61" s="48"/>
      <c r="K61" s="811"/>
      <c r="L61" s="812"/>
      <c r="M61" s="850"/>
      <c r="N61" s="850"/>
      <c r="O61" s="850"/>
      <c r="P61" s="847"/>
      <c r="Q61" s="850"/>
      <c r="R61" s="850"/>
      <c r="S61" s="811"/>
      <c r="T61" s="812"/>
    </row>
    <row r="62" spans="1:20" ht="12.75" customHeight="1">
      <c r="A62" s="705"/>
      <c r="B62" s="706"/>
      <c r="C62" s="707"/>
      <c r="D62" s="49" t="s">
        <v>272</v>
      </c>
      <c r="E62" s="47"/>
      <c r="F62" s="47"/>
      <c r="G62" s="47"/>
      <c r="H62" s="47"/>
      <c r="I62" s="47"/>
      <c r="J62" s="48"/>
      <c r="K62" s="811"/>
      <c r="L62" s="812"/>
      <c r="M62" s="850"/>
      <c r="N62" s="850"/>
      <c r="O62" s="850"/>
      <c r="P62" s="847"/>
      <c r="Q62" s="850"/>
      <c r="R62" s="850"/>
      <c r="S62" s="811"/>
      <c r="T62" s="812"/>
    </row>
    <row r="63" spans="1:20" ht="12.75" customHeight="1" thickBot="1">
      <c r="A63" s="708"/>
      <c r="B63" s="709"/>
      <c r="C63" s="710"/>
      <c r="D63" s="50" t="s">
        <v>273</v>
      </c>
      <c r="E63" s="37"/>
      <c r="F63" s="37"/>
      <c r="G63" s="37"/>
      <c r="H63" s="37"/>
      <c r="I63" s="37"/>
      <c r="J63" s="38"/>
      <c r="K63" s="813"/>
      <c r="L63" s="814"/>
      <c r="M63" s="851"/>
      <c r="N63" s="851"/>
      <c r="O63" s="851"/>
      <c r="P63" s="847"/>
      <c r="Q63" s="851"/>
      <c r="R63" s="851"/>
      <c r="S63" s="813"/>
      <c r="T63" s="814"/>
    </row>
    <row r="64" spans="1:20" ht="15">
      <c r="A64" s="692" t="s">
        <v>331</v>
      </c>
      <c r="B64" s="693"/>
      <c r="C64" s="694"/>
      <c r="D64" s="28" t="s">
        <v>274</v>
      </c>
      <c r="E64" s="23"/>
      <c r="F64" s="23"/>
      <c r="G64" s="23"/>
      <c r="H64" s="23"/>
      <c r="I64" s="23"/>
      <c r="J64" s="29"/>
      <c r="K64" s="649">
        <f>K66+K69</f>
        <v>22</v>
      </c>
      <c r="L64" s="650"/>
      <c r="M64" s="847">
        <v>97</v>
      </c>
      <c r="N64" s="847"/>
      <c r="O64" s="847"/>
      <c r="P64" s="847">
        <f>P66+P69</f>
        <v>125</v>
      </c>
      <c r="Q64" s="856">
        <v>435.29176</v>
      </c>
      <c r="R64" s="856"/>
      <c r="S64" s="649">
        <f>S66+S69</f>
        <v>22</v>
      </c>
      <c r="T64" s="650"/>
    </row>
    <row r="65" spans="1:20" ht="15.75" thickBot="1">
      <c r="A65" s="695"/>
      <c r="B65" s="696"/>
      <c r="C65" s="697"/>
      <c r="D65" s="24" t="s">
        <v>275</v>
      </c>
      <c r="E65" s="25"/>
      <c r="F65" s="25"/>
      <c r="G65" s="25"/>
      <c r="H65" s="25"/>
      <c r="I65" s="25"/>
      <c r="J65" s="26"/>
      <c r="K65" s="651"/>
      <c r="L65" s="652"/>
      <c r="M65" s="847"/>
      <c r="N65" s="847"/>
      <c r="O65" s="847"/>
      <c r="P65" s="847"/>
      <c r="Q65" s="856"/>
      <c r="R65" s="856"/>
      <c r="S65" s="651"/>
      <c r="T65" s="652"/>
    </row>
    <row r="66" spans="1:20" ht="15" hidden="1">
      <c r="A66" s="702" t="s">
        <v>276</v>
      </c>
      <c r="B66" s="703"/>
      <c r="C66" s="704"/>
      <c r="D66" s="32" t="s">
        <v>277</v>
      </c>
      <c r="E66" s="33"/>
      <c r="F66" s="33"/>
      <c r="G66" s="33"/>
      <c r="H66" s="33"/>
      <c r="I66" s="33"/>
      <c r="J66" s="34"/>
      <c r="K66" s="744"/>
      <c r="L66" s="793"/>
      <c r="M66" s="847">
        <v>69</v>
      </c>
      <c r="N66" s="847">
        <v>7</v>
      </c>
      <c r="O66" s="847">
        <v>7</v>
      </c>
      <c r="P66" s="847">
        <f>M66+N66+O66</f>
        <v>83</v>
      </c>
      <c r="Q66" s="847">
        <v>0.5</v>
      </c>
      <c r="R66" s="847"/>
      <c r="S66" s="744"/>
      <c r="T66" s="793"/>
    </row>
    <row r="67" spans="1:20" ht="15" hidden="1">
      <c r="A67" s="705"/>
      <c r="B67" s="706"/>
      <c r="C67" s="707"/>
      <c r="D67" s="49" t="s">
        <v>278</v>
      </c>
      <c r="E67" s="47"/>
      <c r="F67" s="47"/>
      <c r="G67" s="47"/>
      <c r="H67" s="47"/>
      <c r="I67" s="47"/>
      <c r="J67" s="48"/>
      <c r="K67" s="794"/>
      <c r="L67" s="795"/>
      <c r="M67" s="847"/>
      <c r="N67" s="847"/>
      <c r="O67" s="847"/>
      <c r="P67" s="847"/>
      <c r="Q67" s="847"/>
      <c r="R67" s="847"/>
      <c r="S67" s="794"/>
      <c r="T67" s="795"/>
    </row>
    <row r="68" spans="1:20" ht="6.75" customHeight="1" hidden="1">
      <c r="A68" s="798"/>
      <c r="B68" s="799"/>
      <c r="C68" s="800"/>
      <c r="D68" s="106"/>
      <c r="E68" s="56"/>
      <c r="F68" s="56"/>
      <c r="G68" s="56"/>
      <c r="H68" s="56"/>
      <c r="I68" s="56"/>
      <c r="J68" s="57"/>
      <c r="K68" s="796"/>
      <c r="L68" s="797"/>
      <c r="M68" s="847"/>
      <c r="N68" s="847"/>
      <c r="O68" s="847"/>
      <c r="P68" s="847"/>
      <c r="Q68" s="847"/>
      <c r="R68" s="847"/>
      <c r="S68" s="796"/>
      <c r="T68" s="797"/>
    </row>
    <row r="69" spans="1:20" ht="15" thickBot="1">
      <c r="A69" s="806" t="s">
        <v>279</v>
      </c>
      <c r="B69" s="807"/>
      <c r="C69" s="808"/>
      <c r="D69" s="49" t="s">
        <v>280</v>
      </c>
      <c r="E69" s="47"/>
      <c r="F69" s="47"/>
      <c r="G69" s="47"/>
      <c r="H69" s="47"/>
      <c r="I69" s="47"/>
      <c r="J69" s="48"/>
      <c r="K69" s="833">
        <v>22</v>
      </c>
      <c r="L69" s="834"/>
      <c r="M69" s="157">
        <v>28</v>
      </c>
      <c r="N69" s="157">
        <v>7</v>
      </c>
      <c r="O69" s="157">
        <v>7</v>
      </c>
      <c r="P69" s="157">
        <f>M69+N69+O69</f>
        <v>42</v>
      </c>
      <c r="Q69" s="165">
        <v>434.79176</v>
      </c>
      <c r="R69" s="165"/>
      <c r="S69" s="833">
        <v>22</v>
      </c>
      <c r="T69" s="834"/>
    </row>
    <row r="70" spans="1:20" ht="15">
      <c r="A70" s="692" t="s">
        <v>333</v>
      </c>
      <c r="B70" s="693"/>
      <c r="C70" s="694"/>
      <c r="D70" s="30" t="s">
        <v>332</v>
      </c>
      <c r="E70" s="23"/>
      <c r="F70" s="23"/>
      <c r="G70" s="23"/>
      <c r="H70" s="23"/>
      <c r="I70" s="23"/>
      <c r="J70" s="29"/>
      <c r="K70" s="649">
        <f>K73+K78+K72</f>
        <v>5580</v>
      </c>
      <c r="L70" s="650"/>
      <c r="M70" s="858">
        <v>530</v>
      </c>
      <c r="N70" s="858"/>
      <c r="O70" s="858"/>
      <c r="P70" s="858">
        <f>P72+P73+P78</f>
        <v>590</v>
      </c>
      <c r="Q70" s="853">
        <v>375.10428</v>
      </c>
      <c r="R70" s="853"/>
      <c r="S70" s="649">
        <f>S73+S78+S72</f>
        <v>2400</v>
      </c>
      <c r="T70" s="650"/>
    </row>
    <row r="71" spans="1:20" ht="15.75" thickBot="1">
      <c r="A71" s="695"/>
      <c r="B71" s="696"/>
      <c r="C71" s="697"/>
      <c r="D71" s="31" t="s">
        <v>334</v>
      </c>
      <c r="E71" s="25"/>
      <c r="F71" s="25"/>
      <c r="G71" s="25"/>
      <c r="H71" s="25"/>
      <c r="I71" s="25"/>
      <c r="J71" s="26"/>
      <c r="K71" s="651"/>
      <c r="L71" s="652"/>
      <c r="M71" s="859"/>
      <c r="N71" s="859"/>
      <c r="O71" s="859"/>
      <c r="P71" s="859"/>
      <c r="Q71" s="864"/>
      <c r="R71" s="854"/>
      <c r="S71" s="651"/>
      <c r="T71" s="652"/>
    </row>
    <row r="72" spans="1:20" ht="15" hidden="1">
      <c r="A72" s="801" t="s">
        <v>281</v>
      </c>
      <c r="B72" s="802"/>
      <c r="C72" s="803"/>
      <c r="D72" s="107" t="s">
        <v>282</v>
      </c>
      <c r="E72" s="108"/>
      <c r="F72" s="108"/>
      <c r="G72" s="108"/>
      <c r="H72" s="108"/>
      <c r="I72" s="108"/>
      <c r="J72" s="109"/>
      <c r="K72" s="754"/>
      <c r="L72" s="755"/>
      <c r="M72" s="158"/>
      <c r="N72" s="159"/>
      <c r="O72" s="159"/>
      <c r="P72" s="159"/>
      <c r="Q72" s="160">
        <v>62.085</v>
      </c>
      <c r="R72" s="160"/>
      <c r="S72" s="754"/>
      <c r="T72" s="755"/>
    </row>
    <row r="73" spans="1:20" ht="15">
      <c r="A73" s="776" t="s">
        <v>283</v>
      </c>
      <c r="B73" s="777"/>
      <c r="C73" s="778"/>
      <c r="D73" s="49" t="s">
        <v>284</v>
      </c>
      <c r="E73" s="47"/>
      <c r="F73" s="47"/>
      <c r="G73" s="47"/>
      <c r="H73" s="47"/>
      <c r="I73" s="47"/>
      <c r="J73" s="48"/>
      <c r="K73" s="746">
        <v>4830</v>
      </c>
      <c r="L73" s="747"/>
      <c r="M73" s="857">
        <v>190</v>
      </c>
      <c r="N73" s="857">
        <v>30</v>
      </c>
      <c r="O73" s="857">
        <v>30</v>
      </c>
      <c r="P73" s="857">
        <f>M73+N73+O73</f>
        <v>250</v>
      </c>
      <c r="Q73" s="855">
        <v>243.4375</v>
      </c>
      <c r="R73" s="855"/>
      <c r="S73" s="746">
        <v>1600</v>
      </c>
      <c r="T73" s="747"/>
    </row>
    <row r="74" spans="1:20" ht="15">
      <c r="A74" s="705"/>
      <c r="B74" s="706"/>
      <c r="C74" s="707"/>
      <c r="D74" s="49" t="s">
        <v>336</v>
      </c>
      <c r="E74" s="47"/>
      <c r="F74" s="47"/>
      <c r="G74" s="47"/>
      <c r="H74" s="47"/>
      <c r="I74" s="47"/>
      <c r="J74" s="48"/>
      <c r="K74" s="746"/>
      <c r="L74" s="747"/>
      <c r="M74" s="847"/>
      <c r="N74" s="847"/>
      <c r="O74" s="847"/>
      <c r="P74" s="847"/>
      <c r="Q74" s="856"/>
      <c r="R74" s="856"/>
      <c r="S74" s="746"/>
      <c r="T74" s="747"/>
    </row>
    <row r="75" spans="1:20" ht="15">
      <c r="A75" s="705"/>
      <c r="B75" s="706"/>
      <c r="C75" s="707"/>
      <c r="D75" s="49" t="s">
        <v>285</v>
      </c>
      <c r="E75" s="47"/>
      <c r="F75" s="47"/>
      <c r="G75" s="47"/>
      <c r="H75" s="47"/>
      <c r="I75" s="47"/>
      <c r="J75" s="48"/>
      <c r="K75" s="746"/>
      <c r="L75" s="747"/>
      <c r="M75" s="847"/>
      <c r="N75" s="847"/>
      <c r="O75" s="847"/>
      <c r="P75" s="847"/>
      <c r="Q75" s="856"/>
      <c r="R75" s="856"/>
      <c r="S75" s="746"/>
      <c r="T75" s="747"/>
    </row>
    <row r="76" spans="1:20" ht="15">
      <c r="A76" s="705"/>
      <c r="B76" s="706"/>
      <c r="C76" s="707"/>
      <c r="D76" s="49" t="s">
        <v>337</v>
      </c>
      <c r="E76" s="47"/>
      <c r="F76" s="47"/>
      <c r="G76" s="47"/>
      <c r="H76" s="47"/>
      <c r="I76" s="47"/>
      <c r="J76" s="48"/>
      <c r="K76" s="746"/>
      <c r="L76" s="747"/>
      <c r="M76" s="847"/>
      <c r="N76" s="847"/>
      <c r="O76" s="847"/>
      <c r="P76" s="847"/>
      <c r="Q76" s="856"/>
      <c r="R76" s="856"/>
      <c r="S76" s="746"/>
      <c r="T76" s="747"/>
    </row>
    <row r="77" spans="1:20" ht="15" thickBot="1">
      <c r="A77" s="708"/>
      <c r="B77" s="709"/>
      <c r="C77" s="710"/>
      <c r="D77" s="50" t="s">
        <v>338</v>
      </c>
      <c r="E77" s="37"/>
      <c r="F77" s="37"/>
      <c r="G77" s="37"/>
      <c r="H77" s="37"/>
      <c r="I77" s="37"/>
      <c r="J77" s="38"/>
      <c r="K77" s="647"/>
      <c r="L77" s="701"/>
      <c r="M77" s="847"/>
      <c r="N77" s="847"/>
      <c r="O77" s="847"/>
      <c r="P77" s="847"/>
      <c r="Q77" s="856"/>
      <c r="R77" s="856"/>
      <c r="S77" s="647"/>
      <c r="T77" s="701"/>
    </row>
    <row r="78" spans="1:20" ht="15">
      <c r="A78" s="702" t="s">
        <v>286</v>
      </c>
      <c r="B78" s="703"/>
      <c r="C78" s="704"/>
      <c r="D78" s="49" t="s">
        <v>339</v>
      </c>
      <c r="E78" s="47"/>
      <c r="F78" s="47"/>
      <c r="G78" s="47"/>
      <c r="H78" s="47"/>
      <c r="I78" s="47"/>
      <c r="J78" s="48"/>
      <c r="K78" s="744">
        <v>750</v>
      </c>
      <c r="L78" s="745"/>
      <c r="M78" s="847">
        <v>340</v>
      </c>
      <c r="N78" s="847"/>
      <c r="O78" s="847"/>
      <c r="P78" s="847">
        <f>M78+N78+O78</f>
        <v>340</v>
      </c>
      <c r="Q78" s="856">
        <v>69.58178</v>
      </c>
      <c r="R78" s="856"/>
      <c r="S78" s="744">
        <v>800</v>
      </c>
      <c r="T78" s="745"/>
    </row>
    <row r="79" spans="1:20" ht="15">
      <c r="A79" s="705"/>
      <c r="B79" s="706"/>
      <c r="C79" s="707"/>
      <c r="D79" s="49" t="s">
        <v>340</v>
      </c>
      <c r="E79" s="47"/>
      <c r="F79" s="47"/>
      <c r="G79" s="47"/>
      <c r="H79" s="47"/>
      <c r="I79" s="47"/>
      <c r="J79" s="48"/>
      <c r="K79" s="746"/>
      <c r="L79" s="747"/>
      <c r="M79" s="847"/>
      <c r="N79" s="847"/>
      <c r="O79" s="847"/>
      <c r="P79" s="847"/>
      <c r="Q79" s="856"/>
      <c r="R79" s="856"/>
      <c r="S79" s="746"/>
      <c r="T79" s="747"/>
    </row>
    <row r="80" spans="1:20" ht="15" thickBot="1">
      <c r="A80" s="705"/>
      <c r="B80" s="706"/>
      <c r="C80" s="707"/>
      <c r="D80" s="49" t="s">
        <v>341</v>
      </c>
      <c r="E80" s="47"/>
      <c r="F80" s="47"/>
      <c r="G80" s="47"/>
      <c r="H80" s="47"/>
      <c r="I80" s="47"/>
      <c r="J80" s="48"/>
      <c r="K80" s="746"/>
      <c r="L80" s="747"/>
      <c r="M80" s="847"/>
      <c r="N80" s="847"/>
      <c r="O80" s="847"/>
      <c r="P80" s="847"/>
      <c r="Q80" s="856"/>
      <c r="R80" s="856"/>
      <c r="S80" s="746"/>
      <c r="T80" s="747"/>
    </row>
    <row r="81" spans="1:20" ht="15.75" customHeight="1" hidden="1" thickBot="1">
      <c r="A81" s="46"/>
      <c r="B81" s="47"/>
      <c r="C81" s="48"/>
      <c r="D81" s="49"/>
      <c r="E81" s="47"/>
      <c r="F81" s="47"/>
      <c r="G81" s="47"/>
      <c r="H81" s="47"/>
      <c r="I81" s="47"/>
      <c r="J81" s="48"/>
      <c r="K81" s="746"/>
      <c r="L81" s="747"/>
      <c r="M81" s="154"/>
      <c r="N81" s="154"/>
      <c r="O81" s="154"/>
      <c r="P81" s="154"/>
      <c r="Q81" s="155"/>
      <c r="R81" s="155"/>
      <c r="S81" s="746"/>
      <c r="T81" s="747"/>
    </row>
    <row r="82" spans="1:20" ht="15">
      <c r="A82" s="668" t="s">
        <v>342</v>
      </c>
      <c r="B82" s="669"/>
      <c r="C82" s="670"/>
      <c r="D82" s="28"/>
      <c r="E82" s="23"/>
      <c r="F82" s="23"/>
      <c r="G82" s="23"/>
      <c r="H82" s="23"/>
      <c r="I82" s="23"/>
      <c r="J82" s="29"/>
      <c r="K82" s="649">
        <f>K84</f>
        <v>91</v>
      </c>
      <c r="L82" s="650"/>
      <c r="M82" s="847">
        <v>90</v>
      </c>
      <c r="N82" s="847"/>
      <c r="O82" s="847"/>
      <c r="P82" s="847">
        <f>P84</f>
        <v>150</v>
      </c>
      <c r="Q82" s="856">
        <v>129.83756</v>
      </c>
      <c r="R82" s="856"/>
      <c r="S82" s="649">
        <f>S84</f>
        <v>86</v>
      </c>
      <c r="T82" s="650"/>
    </row>
    <row r="83" spans="1:20" ht="15.75" thickBot="1">
      <c r="A83" s="658"/>
      <c r="B83" s="659"/>
      <c r="C83" s="660"/>
      <c r="D83" s="52" t="s">
        <v>343</v>
      </c>
      <c r="E83" s="53"/>
      <c r="F83" s="53"/>
      <c r="G83" s="53"/>
      <c r="H83" s="53"/>
      <c r="I83" s="53"/>
      <c r="J83" s="54"/>
      <c r="K83" s="781"/>
      <c r="L83" s="782"/>
      <c r="M83" s="847"/>
      <c r="N83" s="847"/>
      <c r="O83" s="847"/>
      <c r="P83" s="847"/>
      <c r="Q83" s="856"/>
      <c r="R83" s="856"/>
      <c r="S83" s="781"/>
      <c r="T83" s="782"/>
    </row>
    <row r="84" spans="1:20" ht="15">
      <c r="A84" s="738" t="s">
        <v>344</v>
      </c>
      <c r="B84" s="739"/>
      <c r="C84" s="740"/>
      <c r="D84" s="28"/>
      <c r="E84" s="23"/>
      <c r="F84" s="23"/>
      <c r="G84" s="23"/>
      <c r="H84" s="23"/>
      <c r="I84" s="23"/>
      <c r="J84" s="29"/>
      <c r="K84" s="744">
        <v>91</v>
      </c>
      <c r="L84" s="745"/>
      <c r="M84" s="847">
        <v>90</v>
      </c>
      <c r="N84" s="847">
        <v>30</v>
      </c>
      <c r="O84" s="847">
        <v>30</v>
      </c>
      <c r="P84" s="847">
        <f>M84+N84+O84</f>
        <v>150</v>
      </c>
      <c r="Q84" s="856">
        <v>117.42056</v>
      </c>
      <c r="R84" s="856"/>
      <c r="S84" s="744">
        <v>86</v>
      </c>
      <c r="T84" s="745"/>
    </row>
    <row r="85" spans="1:20" ht="15.75" thickBot="1">
      <c r="A85" s="741"/>
      <c r="B85" s="742"/>
      <c r="C85" s="743"/>
      <c r="D85" s="55" t="s">
        <v>287</v>
      </c>
      <c r="E85" s="53"/>
      <c r="F85" s="53"/>
      <c r="G85" s="53"/>
      <c r="H85" s="53"/>
      <c r="I85" s="53"/>
      <c r="J85" s="54"/>
      <c r="K85" s="752"/>
      <c r="L85" s="753"/>
      <c r="M85" s="847"/>
      <c r="N85" s="847"/>
      <c r="O85" s="847"/>
      <c r="P85" s="847"/>
      <c r="Q85" s="856"/>
      <c r="R85" s="856"/>
      <c r="S85" s="752"/>
      <c r="T85" s="753"/>
    </row>
    <row r="86" spans="1:20" ht="15">
      <c r="A86" s="668" t="s">
        <v>345</v>
      </c>
      <c r="B86" s="669"/>
      <c r="C86" s="670"/>
      <c r="D86" s="28"/>
      <c r="E86" s="23"/>
      <c r="F86" s="23"/>
      <c r="G86" s="23"/>
      <c r="H86" s="23"/>
      <c r="I86" s="23"/>
      <c r="J86" s="29"/>
      <c r="K86" s="649">
        <f>K89+L92+L93+L94+K95+K90+L91</f>
        <v>27689.5</v>
      </c>
      <c r="L86" s="650"/>
      <c r="M86" s="847">
        <v>8484.062</v>
      </c>
      <c r="N86" s="847"/>
      <c r="O86" s="847"/>
      <c r="P86" s="847">
        <f>P89+P92+P93+P94+P95</f>
        <v>8038.5</v>
      </c>
      <c r="Q86" s="856">
        <v>3580.94595</v>
      </c>
      <c r="R86" s="856"/>
      <c r="S86" s="649">
        <f>S89+T92+T93+T94+S95+S90+T91</f>
        <v>29639.9</v>
      </c>
      <c r="T86" s="650"/>
    </row>
    <row r="87" spans="1:20" ht="15">
      <c r="A87" s="773"/>
      <c r="B87" s="774"/>
      <c r="C87" s="775"/>
      <c r="D87" s="51" t="s">
        <v>346</v>
      </c>
      <c r="E87" s="40"/>
      <c r="F87" s="40"/>
      <c r="G87" s="40"/>
      <c r="H87" s="40"/>
      <c r="I87" s="40"/>
      <c r="J87" s="41"/>
      <c r="K87" s="779"/>
      <c r="L87" s="780"/>
      <c r="M87" s="847"/>
      <c r="N87" s="847"/>
      <c r="O87" s="847"/>
      <c r="P87" s="847"/>
      <c r="Q87" s="856"/>
      <c r="R87" s="856"/>
      <c r="S87" s="779"/>
      <c r="T87" s="780"/>
    </row>
    <row r="88" spans="1:20" ht="0.75" customHeight="1" thickBot="1">
      <c r="A88" s="24"/>
      <c r="B88" s="25"/>
      <c r="C88" s="26"/>
      <c r="D88" s="24"/>
      <c r="E88" s="25"/>
      <c r="F88" s="25"/>
      <c r="G88" s="25"/>
      <c r="H88" s="25"/>
      <c r="I88" s="25"/>
      <c r="J88" s="26"/>
      <c r="K88" s="651"/>
      <c r="L88" s="652"/>
      <c r="M88" s="154"/>
      <c r="N88" s="154"/>
      <c r="O88" s="154"/>
      <c r="P88" s="154"/>
      <c r="Q88" s="155"/>
      <c r="R88" s="155"/>
      <c r="S88" s="651"/>
      <c r="T88" s="652"/>
    </row>
    <row r="89" spans="1:20" ht="34.5" customHeight="1" thickBot="1">
      <c r="A89" s="731" t="s">
        <v>288</v>
      </c>
      <c r="B89" s="732"/>
      <c r="C89" s="733"/>
      <c r="D89" s="734" t="s">
        <v>289</v>
      </c>
      <c r="E89" s="735"/>
      <c r="F89" s="735"/>
      <c r="G89" s="735"/>
      <c r="H89" s="735"/>
      <c r="I89" s="735"/>
      <c r="J89" s="736"/>
      <c r="K89" s="729">
        <v>17994.9</v>
      </c>
      <c r="L89" s="730"/>
      <c r="M89" s="154">
        <v>6410.5</v>
      </c>
      <c r="N89" s="154"/>
      <c r="O89" s="154"/>
      <c r="P89" s="154">
        <f>M89</f>
        <v>6410.5</v>
      </c>
      <c r="Q89" s="155">
        <v>1538.52</v>
      </c>
      <c r="R89" s="155"/>
      <c r="S89" s="729">
        <v>19327.2</v>
      </c>
      <c r="T89" s="730"/>
    </row>
    <row r="90" spans="1:20" ht="34.5" customHeight="1" thickBot="1">
      <c r="A90" s="731" t="s">
        <v>347</v>
      </c>
      <c r="B90" s="732"/>
      <c r="C90" s="733"/>
      <c r="D90" s="734" t="s">
        <v>348</v>
      </c>
      <c r="E90" s="735"/>
      <c r="F90" s="735"/>
      <c r="G90" s="735"/>
      <c r="H90" s="735"/>
      <c r="I90" s="735"/>
      <c r="J90" s="736"/>
      <c r="K90" s="727">
        <v>8827.9</v>
      </c>
      <c r="L90" s="728"/>
      <c r="M90" s="154"/>
      <c r="N90" s="154"/>
      <c r="O90" s="154"/>
      <c r="P90" s="154"/>
      <c r="Q90" s="155"/>
      <c r="R90" s="155"/>
      <c r="S90" s="727">
        <v>9416</v>
      </c>
      <c r="T90" s="728"/>
    </row>
    <row r="91" spans="1:20" ht="36.75" customHeight="1" hidden="1" thickBot="1">
      <c r="A91" s="731" t="s">
        <v>101</v>
      </c>
      <c r="B91" s="732"/>
      <c r="C91" s="733"/>
      <c r="D91" s="734" t="s">
        <v>102</v>
      </c>
      <c r="E91" s="735"/>
      <c r="F91" s="735"/>
      <c r="G91" s="735"/>
      <c r="H91" s="735"/>
      <c r="I91" s="735"/>
      <c r="J91" s="736"/>
      <c r="K91" s="115"/>
      <c r="L91" s="116"/>
      <c r="M91" s="154">
        <v>485.562</v>
      </c>
      <c r="N91" s="154"/>
      <c r="O91" s="154"/>
      <c r="P91" s="154">
        <v>485.562</v>
      </c>
      <c r="Q91" s="155">
        <v>485.562</v>
      </c>
      <c r="R91" s="155"/>
      <c r="S91" s="115"/>
      <c r="T91" s="116"/>
    </row>
    <row r="92" spans="1:20" ht="36.75" customHeight="1" hidden="1" thickBot="1">
      <c r="A92" s="731" t="s">
        <v>349</v>
      </c>
      <c r="B92" s="732"/>
      <c r="C92" s="733"/>
      <c r="D92" s="734" t="s">
        <v>350</v>
      </c>
      <c r="E92" s="735"/>
      <c r="F92" s="735"/>
      <c r="G92" s="735"/>
      <c r="H92" s="735"/>
      <c r="I92" s="735"/>
      <c r="J92" s="736"/>
      <c r="K92" s="115"/>
      <c r="L92" s="116"/>
      <c r="M92" s="154"/>
      <c r="N92" s="154"/>
      <c r="O92" s="154"/>
      <c r="P92" s="154"/>
      <c r="Q92" s="155"/>
      <c r="R92" s="155"/>
      <c r="S92" s="115"/>
      <c r="T92" s="116"/>
    </row>
    <row r="93" spans="1:20" ht="36.75" customHeight="1" thickBot="1">
      <c r="A93" s="731" t="s">
        <v>290</v>
      </c>
      <c r="B93" s="732"/>
      <c r="C93" s="733"/>
      <c r="D93" s="734" t="s">
        <v>292</v>
      </c>
      <c r="E93" s="735"/>
      <c r="F93" s="735"/>
      <c r="G93" s="735"/>
      <c r="H93" s="735"/>
      <c r="I93" s="735"/>
      <c r="J93" s="736"/>
      <c r="K93" s="115"/>
      <c r="L93" s="116">
        <f>546.7+0.014</f>
        <v>546.714</v>
      </c>
      <c r="M93" s="154">
        <v>10</v>
      </c>
      <c r="N93" s="154"/>
      <c r="O93" s="154"/>
      <c r="P93" s="154">
        <v>10</v>
      </c>
      <c r="Q93" s="155">
        <v>10</v>
      </c>
      <c r="R93" s="155"/>
      <c r="S93" s="115"/>
      <c r="T93" s="116">
        <f>546.7+0.014</f>
        <v>546.714</v>
      </c>
    </row>
    <row r="94" spans="1:20" ht="50.25" customHeight="1" hidden="1" thickBot="1">
      <c r="A94" s="731" t="s">
        <v>293</v>
      </c>
      <c r="B94" s="732"/>
      <c r="C94" s="733"/>
      <c r="D94" s="734" t="s">
        <v>294</v>
      </c>
      <c r="E94" s="735"/>
      <c r="F94" s="735"/>
      <c r="G94" s="735"/>
      <c r="H94" s="735"/>
      <c r="I94" s="735"/>
      <c r="J94" s="736"/>
      <c r="K94" s="161"/>
      <c r="L94" s="162"/>
      <c r="M94" s="154">
        <v>613</v>
      </c>
      <c r="N94" s="154"/>
      <c r="O94" s="154"/>
      <c r="P94" s="154">
        <v>613</v>
      </c>
      <c r="Q94" s="155">
        <v>613</v>
      </c>
      <c r="R94" s="155"/>
      <c r="S94" s="161"/>
      <c r="T94" s="162"/>
    </row>
    <row r="95" spans="1:20" ht="34.5" customHeight="1" thickBot="1">
      <c r="A95" s="731" t="s">
        <v>351</v>
      </c>
      <c r="B95" s="732"/>
      <c r="C95" s="733"/>
      <c r="D95" s="770" t="s">
        <v>352</v>
      </c>
      <c r="E95" s="771"/>
      <c r="F95" s="771"/>
      <c r="G95" s="771"/>
      <c r="H95" s="771"/>
      <c r="I95" s="771"/>
      <c r="J95" s="772"/>
      <c r="K95" s="647">
        <f>320-0.014</f>
        <v>319.986</v>
      </c>
      <c r="L95" s="701"/>
      <c r="M95" s="154">
        <v>965</v>
      </c>
      <c r="N95" s="154">
        <v>20</v>
      </c>
      <c r="O95" s="154">
        <v>20</v>
      </c>
      <c r="P95" s="154">
        <f>M95+N95+O95</f>
        <v>1005</v>
      </c>
      <c r="Q95" s="155">
        <v>1222.22</v>
      </c>
      <c r="R95" s="155"/>
      <c r="S95" s="647">
        <f>350-0.014</f>
        <v>349.986</v>
      </c>
      <c r="T95" s="701"/>
    </row>
    <row r="96" spans="1:20" ht="12.75" customHeight="1">
      <c r="A96" s="32"/>
      <c r="B96" s="33"/>
      <c r="C96" s="34"/>
      <c r="D96" s="32"/>
      <c r="E96" s="33"/>
      <c r="F96" s="33"/>
      <c r="G96" s="33"/>
      <c r="H96" s="33"/>
      <c r="I96" s="33"/>
      <c r="J96" s="34"/>
      <c r="K96" s="649">
        <f>K24+K86</f>
        <v>68149.9</v>
      </c>
      <c r="L96" s="650"/>
      <c r="M96" s="847">
        <v>25719.42</v>
      </c>
      <c r="N96" s="847"/>
      <c r="O96" s="847"/>
      <c r="P96" s="863">
        <f>P24+P86</f>
        <v>32620.894</v>
      </c>
      <c r="Q96" s="847"/>
      <c r="R96" s="847"/>
      <c r="S96" s="649">
        <f>S24+S86</f>
        <v>69701.4</v>
      </c>
      <c r="T96" s="650"/>
    </row>
    <row r="97" spans="1:20" ht="16.5" customHeight="1" thickBot="1">
      <c r="A97" s="24" t="s">
        <v>353</v>
      </c>
      <c r="B97" s="37"/>
      <c r="C97" s="38"/>
      <c r="D97" s="24"/>
      <c r="E97" s="25"/>
      <c r="F97" s="25"/>
      <c r="G97" s="37"/>
      <c r="H97" s="37"/>
      <c r="I97" s="37"/>
      <c r="J97" s="38"/>
      <c r="K97" s="651"/>
      <c r="L97" s="652"/>
      <c r="M97" s="847"/>
      <c r="N97" s="847"/>
      <c r="O97" s="847"/>
      <c r="P97" s="857"/>
      <c r="Q97" s="847"/>
      <c r="R97" s="847"/>
      <c r="S97" s="651"/>
      <c r="T97" s="652"/>
    </row>
    <row r="98" spans="11:16" ht="15">
      <c r="K98" s="114"/>
      <c r="L98" s="114"/>
      <c r="N98" s="150">
        <f>SUM(N24:N97)</f>
        <v>3693.518</v>
      </c>
      <c r="O98" s="150">
        <f>SUM(O24:O97)</f>
        <v>3693.518</v>
      </c>
      <c r="P98" s="150">
        <f>M96+N98+O98</f>
        <v>33106.456</v>
      </c>
    </row>
  </sheetData>
  <sheetProtection/>
  <mergeCells count="261">
    <mergeCell ref="K43:L44"/>
    <mergeCell ref="K6:T6"/>
    <mergeCell ref="R30:R31"/>
    <mergeCell ref="N30:N31"/>
    <mergeCell ref="O30:O31"/>
    <mergeCell ref="P30:P31"/>
    <mergeCell ref="Q30:Q31"/>
    <mergeCell ref="Q21:Q22"/>
    <mergeCell ref="P24:P25"/>
    <mergeCell ref="N21:N22"/>
    <mergeCell ref="D30:J31"/>
    <mergeCell ref="K30:L31"/>
    <mergeCell ref="M30:M31"/>
    <mergeCell ref="K2:T2"/>
    <mergeCell ref="K3:T3"/>
    <mergeCell ref="K4:T4"/>
    <mergeCell ref="K5:T5"/>
    <mergeCell ref="M24:M25"/>
    <mergeCell ref="Q24:Q25"/>
    <mergeCell ref="P21:P22"/>
    <mergeCell ref="D36:J36"/>
    <mergeCell ref="D43:J44"/>
    <mergeCell ref="Q37:Q38"/>
    <mergeCell ref="M43:M44"/>
    <mergeCell ref="Q43:Q44"/>
    <mergeCell ref="P37:P38"/>
    <mergeCell ref="N37:N38"/>
    <mergeCell ref="M37:M38"/>
    <mergeCell ref="P43:P44"/>
    <mergeCell ref="O37:O38"/>
    <mergeCell ref="M21:M22"/>
    <mergeCell ref="O21:O22"/>
    <mergeCell ref="O24:O25"/>
    <mergeCell ref="A24:C25"/>
    <mergeCell ref="N24:N25"/>
    <mergeCell ref="A16:L16"/>
    <mergeCell ref="A17:L17"/>
    <mergeCell ref="K28:L29"/>
    <mergeCell ref="K26:L27"/>
    <mergeCell ref="D24:J25"/>
    <mergeCell ref="K24:L25"/>
    <mergeCell ref="K20:L20"/>
    <mergeCell ref="A28:C29"/>
    <mergeCell ref="A32:C32"/>
    <mergeCell ref="K32:L32"/>
    <mergeCell ref="D32:J32"/>
    <mergeCell ref="A37:C38"/>
    <mergeCell ref="K37:L38"/>
    <mergeCell ref="D33:J34"/>
    <mergeCell ref="D37:J38"/>
    <mergeCell ref="A33:C34"/>
    <mergeCell ref="A36:C36"/>
    <mergeCell ref="K36:L36"/>
    <mergeCell ref="A30:C31"/>
    <mergeCell ref="K78:L81"/>
    <mergeCell ref="K72:L72"/>
    <mergeCell ref="A89:C89"/>
    <mergeCell ref="D89:J89"/>
    <mergeCell ref="K73:L77"/>
    <mergeCell ref="A86:C87"/>
    <mergeCell ref="A69:C69"/>
    <mergeCell ref="A56:C59"/>
    <mergeCell ref="A49:C51"/>
    <mergeCell ref="D94:J94"/>
    <mergeCell ref="K90:L90"/>
    <mergeCell ref="Q26:Q27"/>
    <mergeCell ref="M28:M29"/>
    <mergeCell ref="Q28:Q29"/>
    <mergeCell ref="P26:P27"/>
    <mergeCell ref="P28:P29"/>
    <mergeCell ref="O26:O27"/>
    <mergeCell ref="O28:O29"/>
    <mergeCell ref="N26:N27"/>
    <mergeCell ref="N28:N29"/>
    <mergeCell ref="M26:M27"/>
    <mergeCell ref="Q45:Q48"/>
    <mergeCell ref="O56:O59"/>
    <mergeCell ref="M49:M51"/>
    <mergeCell ref="Q49:Q51"/>
    <mergeCell ref="N45:N48"/>
    <mergeCell ref="N49:N51"/>
    <mergeCell ref="P45:P48"/>
    <mergeCell ref="P49:P51"/>
    <mergeCell ref="M56:M59"/>
    <mergeCell ref="Q56:Q59"/>
    <mergeCell ref="N52:N55"/>
    <mergeCell ref="N56:N59"/>
    <mergeCell ref="P52:P55"/>
    <mergeCell ref="P56:P59"/>
    <mergeCell ref="O52:O55"/>
    <mergeCell ref="Q52:Q55"/>
    <mergeCell ref="Q86:Q87"/>
    <mergeCell ref="O84:O85"/>
    <mergeCell ref="Q82:Q83"/>
    <mergeCell ref="N64:N65"/>
    <mergeCell ref="P64:P65"/>
    <mergeCell ref="Q64:Q65"/>
    <mergeCell ref="O64:O65"/>
    <mergeCell ref="M86:M87"/>
    <mergeCell ref="O78:O80"/>
    <mergeCell ref="M66:M68"/>
    <mergeCell ref="Q66:Q68"/>
    <mergeCell ref="M70:M71"/>
    <mergeCell ref="Q70:Q71"/>
    <mergeCell ref="N66:N68"/>
    <mergeCell ref="N70:N71"/>
    <mergeCell ref="P66:P68"/>
    <mergeCell ref="N86:N87"/>
    <mergeCell ref="N96:N97"/>
    <mergeCell ref="P86:P87"/>
    <mergeCell ref="P96:P97"/>
    <mergeCell ref="O86:O87"/>
    <mergeCell ref="O96:O97"/>
    <mergeCell ref="A94:C94"/>
    <mergeCell ref="K66:L68"/>
    <mergeCell ref="A84:C85"/>
    <mergeCell ref="A72:C72"/>
    <mergeCell ref="A73:C77"/>
    <mergeCell ref="A78:C80"/>
    <mergeCell ref="A66:C68"/>
    <mergeCell ref="K70:L71"/>
    <mergeCell ref="K82:L83"/>
    <mergeCell ref="K69:L69"/>
    <mergeCell ref="K96:L97"/>
    <mergeCell ref="K95:L95"/>
    <mergeCell ref="K89:L89"/>
    <mergeCell ref="K84:L85"/>
    <mergeCell ref="D90:J90"/>
    <mergeCell ref="A92:C92"/>
    <mergeCell ref="D92:J92"/>
    <mergeCell ref="D91:J91"/>
    <mergeCell ref="K60:L63"/>
    <mergeCell ref="K64:L65"/>
    <mergeCell ref="M96:M97"/>
    <mergeCell ref="A95:C95"/>
    <mergeCell ref="D95:J95"/>
    <mergeCell ref="K86:L88"/>
    <mergeCell ref="A93:C93"/>
    <mergeCell ref="D93:J93"/>
    <mergeCell ref="A91:C91"/>
    <mergeCell ref="A90:C90"/>
    <mergeCell ref="A82:C83"/>
    <mergeCell ref="A45:C48"/>
    <mergeCell ref="A60:C63"/>
    <mergeCell ref="A52:C55"/>
    <mergeCell ref="A70:C71"/>
    <mergeCell ref="A64:C65"/>
    <mergeCell ref="R45:R48"/>
    <mergeCell ref="R49:R51"/>
    <mergeCell ref="R52:R55"/>
    <mergeCell ref="A40:C40"/>
    <mergeCell ref="N43:N44"/>
    <mergeCell ref="K41:L41"/>
    <mergeCell ref="A42:C42"/>
    <mergeCell ref="A41:C41"/>
    <mergeCell ref="A43:C44"/>
    <mergeCell ref="K45:L48"/>
    <mergeCell ref="R21:R22"/>
    <mergeCell ref="R24:R25"/>
    <mergeCell ref="R26:R27"/>
    <mergeCell ref="R28:R29"/>
    <mergeCell ref="R37:R38"/>
    <mergeCell ref="R43:R44"/>
    <mergeCell ref="R33:R34"/>
    <mergeCell ref="M84:M85"/>
    <mergeCell ref="Q84:Q85"/>
    <mergeCell ref="N82:N83"/>
    <mergeCell ref="N84:N85"/>
    <mergeCell ref="P82:P83"/>
    <mergeCell ref="P84:P85"/>
    <mergeCell ref="O82:O83"/>
    <mergeCell ref="R56:R59"/>
    <mergeCell ref="R64:R65"/>
    <mergeCell ref="M73:M77"/>
    <mergeCell ref="Q73:Q77"/>
    <mergeCell ref="M60:M63"/>
    <mergeCell ref="N60:N63"/>
    <mergeCell ref="M64:M65"/>
    <mergeCell ref="P70:P71"/>
    <mergeCell ref="O66:O68"/>
    <mergeCell ref="O70:O71"/>
    <mergeCell ref="M78:M80"/>
    <mergeCell ref="Q78:Q80"/>
    <mergeCell ref="N73:N77"/>
    <mergeCell ref="N78:N80"/>
    <mergeCell ref="P73:P77"/>
    <mergeCell ref="P78:P80"/>
    <mergeCell ref="O73:O77"/>
    <mergeCell ref="R96:R97"/>
    <mergeCell ref="R66:R68"/>
    <mergeCell ref="R70:R71"/>
    <mergeCell ref="R73:R77"/>
    <mergeCell ref="R78:R80"/>
    <mergeCell ref="R84:R85"/>
    <mergeCell ref="R86:R87"/>
    <mergeCell ref="R82:R83"/>
    <mergeCell ref="Q96:Q97"/>
    <mergeCell ref="R60:R63"/>
    <mergeCell ref="M82:M83"/>
    <mergeCell ref="A15:L15"/>
    <mergeCell ref="K23:L23"/>
    <mergeCell ref="A21:C21"/>
    <mergeCell ref="A22:C22"/>
    <mergeCell ref="D21:J22"/>
    <mergeCell ref="K21:L22"/>
    <mergeCell ref="A18:L18"/>
    <mergeCell ref="K33:L34"/>
    <mergeCell ref="M33:M34"/>
    <mergeCell ref="N33:N34"/>
    <mergeCell ref="K56:L59"/>
    <mergeCell ref="K42:L42"/>
    <mergeCell ref="K40:L40"/>
    <mergeCell ref="M52:M55"/>
    <mergeCell ref="M45:M48"/>
    <mergeCell ref="K52:L55"/>
    <mergeCell ref="K49:L51"/>
    <mergeCell ref="P33:P34"/>
    <mergeCell ref="Q33:Q34"/>
    <mergeCell ref="O33:O34"/>
    <mergeCell ref="Q60:Q63"/>
    <mergeCell ref="P60:P63"/>
    <mergeCell ref="O60:O63"/>
    <mergeCell ref="O45:O48"/>
    <mergeCell ref="O49:O51"/>
    <mergeCell ref="O43:O44"/>
    <mergeCell ref="S20:T20"/>
    <mergeCell ref="S21:T22"/>
    <mergeCell ref="S23:T23"/>
    <mergeCell ref="S24:T25"/>
    <mergeCell ref="S33:T34"/>
    <mergeCell ref="S36:T36"/>
    <mergeCell ref="S37:T38"/>
    <mergeCell ref="S40:T40"/>
    <mergeCell ref="S26:T27"/>
    <mergeCell ref="S28:T29"/>
    <mergeCell ref="S30:T31"/>
    <mergeCell ref="S32:T32"/>
    <mergeCell ref="S49:T51"/>
    <mergeCell ref="S52:T55"/>
    <mergeCell ref="S56:T59"/>
    <mergeCell ref="S60:T63"/>
    <mergeCell ref="S41:T41"/>
    <mergeCell ref="S42:T42"/>
    <mergeCell ref="S43:T44"/>
    <mergeCell ref="S45:T48"/>
    <mergeCell ref="S78:T81"/>
    <mergeCell ref="S82:T83"/>
    <mergeCell ref="S64:T65"/>
    <mergeCell ref="S66:T68"/>
    <mergeCell ref="S69:T69"/>
    <mergeCell ref="S70:T71"/>
    <mergeCell ref="K9:T9"/>
    <mergeCell ref="K11:T11"/>
    <mergeCell ref="S95:T95"/>
    <mergeCell ref="S96:T97"/>
    <mergeCell ref="S84:T85"/>
    <mergeCell ref="S86:T88"/>
    <mergeCell ref="S89:T89"/>
    <mergeCell ref="S90:T90"/>
    <mergeCell ref="S72:T72"/>
    <mergeCell ref="S73:T77"/>
  </mergeCells>
  <printOptions horizontalCentered="1"/>
  <pageMargins left="0.3937007874015748" right="0.1968503937007874" top="0.1968503937007874" bottom="0.4724409448818898" header="0.15748031496062992" footer="0.5511811023622047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9"/>
  <sheetViews>
    <sheetView zoomScale="90" zoomScaleNormal="90" zoomScaleSheetLayoutView="50" zoomScalePageLayoutView="0" workbookViewId="0" topLeftCell="A1">
      <selection activeCell="P5" sqref="P5"/>
    </sheetView>
  </sheetViews>
  <sheetFormatPr defaultColWidth="9.140625" defaultRowHeight="12.75"/>
  <cols>
    <col min="1" max="1" width="5.28125" style="168" customWidth="1"/>
    <col min="2" max="2" width="59.7109375" style="246" customWidth="1"/>
    <col min="3" max="3" width="10.00390625" style="247" customWidth="1"/>
    <col min="4" max="4" width="9.28125" style="248" customWidth="1"/>
    <col min="5" max="5" width="10.421875" style="248" customWidth="1"/>
    <col min="6" max="6" width="11.57421875" style="248" customWidth="1"/>
    <col min="7" max="7" width="10.28125" style="248" customWidth="1"/>
    <col min="8" max="9" width="14.7109375" style="263" hidden="1" customWidth="1"/>
    <col min="10" max="10" width="15.8515625" style="263" hidden="1" customWidth="1"/>
    <col min="11" max="11" width="18.7109375" style="263" hidden="1" customWidth="1"/>
    <col min="12" max="14" width="9.140625" style="168" hidden="1" customWidth="1"/>
    <col min="15" max="15" width="9.140625" style="277" hidden="1" customWidth="1"/>
    <col min="16" max="16" width="14.7109375" style="263" customWidth="1"/>
    <col min="17" max="17" width="17.28125" style="168" hidden="1" customWidth="1"/>
    <col min="18" max="18" width="21.28125" style="168" hidden="1" customWidth="1"/>
    <col min="19" max="19" width="16.00390625" style="168" hidden="1" customWidth="1"/>
    <col min="20" max="16384" width="9.140625" style="168" customWidth="1"/>
  </cols>
  <sheetData>
    <row r="1" spans="9:19" ht="15">
      <c r="I1" s="430"/>
      <c r="J1" s="430"/>
      <c r="K1" s="603"/>
      <c r="L1" s="871" t="s">
        <v>61</v>
      </c>
      <c r="M1" s="871"/>
      <c r="P1" s="605" t="s">
        <v>498</v>
      </c>
      <c r="Q1" s="248"/>
      <c r="R1" s="248"/>
      <c r="S1" s="248"/>
    </row>
    <row r="2" spans="9:19" ht="15">
      <c r="I2" s="430"/>
      <c r="J2" s="605" t="s">
        <v>62</v>
      </c>
      <c r="K2" s="605"/>
      <c r="L2" s="605"/>
      <c r="M2" s="605"/>
      <c r="P2" s="604" t="s">
        <v>62</v>
      </c>
      <c r="Q2" s="248"/>
      <c r="R2" s="248"/>
      <c r="S2" s="248"/>
    </row>
    <row r="3" spans="9:19" ht="15">
      <c r="I3" s="605" t="s">
        <v>475</v>
      </c>
      <c r="J3" s="605"/>
      <c r="K3" s="605"/>
      <c r="L3" s="605"/>
      <c r="M3" s="605"/>
      <c r="P3" s="604" t="s">
        <v>475</v>
      </c>
      <c r="Q3" s="248"/>
      <c r="R3" s="248"/>
      <c r="S3" s="248"/>
    </row>
    <row r="4" spans="9:19" ht="15">
      <c r="I4" s="604"/>
      <c r="J4" s="604"/>
      <c r="K4" s="604"/>
      <c r="L4" s="604"/>
      <c r="M4" s="604"/>
      <c r="P4" s="604" t="s">
        <v>63</v>
      </c>
      <c r="Q4" s="248"/>
      <c r="R4" s="248"/>
      <c r="S4" s="248"/>
    </row>
    <row r="5" spans="9:19" ht="15">
      <c r="I5" s="430"/>
      <c r="J5" s="607" t="s">
        <v>64</v>
      </c>
      <c r="K5" s="607"/>
      <c r="L5" s="607"/>
      <c r="M5" s="607"/>
      <c r="P5" s="124" t="s">
        <v>243</v>
      </c>
      <c r="Q5" s="248"/>
      <c r="R5" s="248"/>
      <c r="S5" s="248"/>
    </row>
    <row r="6" spans="16:20" ht="12.75">
      <c r="P6" s="248"/>
      <c r="Q6" s="248"/>
      <c r="R6" s="248"/>
      <c r="S6" s="248"/>
      <c r="T6" s="263"/>
    </row>
    <row r="7" spans="11:20" ht="15">
      <c r="K7" s="163" t="s">
        <v>584</v>
      </c>
      <c r="L7" s="163"/>
      <c r="M7" s="163"/>
      <c r="N7" s="163"/>
      <c r="O7" s="163"/>
      <c r="P7" s="146" t="s">
        <v>584</v>
      </c>
      <c r="Q7" s="163"/>
      <c r="R7" s="163"/>
      <c r="S7" s="163"/>
      <c r="T7" s="163"/>
    </row>
    <row r="8" spans="11:20" ht="15">
      <c r="K8" s="163" t="s">
        <v>95</v>
      </c>
      <c r="L8" s="163"/>
      <c r="M8" s="163"/>
      <c r="N8" s="163"/>
      <c r="O8" s="163"/>
      <c r="P8" s="146" t="s">
        <v>95</v>
      </c>
      <c r="Q8" s="163"/>
      <c r="R8" s="163"/>
      <c r="S8" s="163"/>
      <c r="T8" s="163"/>
    </row>
    <row r="9" spans="11:20" ht="15">
      <c r="K9" s="163" t="s">
        <v>475</v>
      </c>
      <c r="L9" s="163"/>
      <c r="M9" s="163"/>
      <c r="N9" s="163"/>
      <c r="O9" s="163"/>
      <c r="P9" s="146" t="s">
        <v>475</v>
      </c>
      <c r="Q9" s="163"/>
      <c r="R9" s="163"/>
      <c r="S9" s="163"/>
      <c r="T9" s="163"/>
    </row>
    <row r="10" spans="11:20" ht="15">
      <c r="K10" s="163" t="s">
        <v>476</v>
      </c>
      <c r="L10" s="163"/>
      <c r="M10" s="163"/>
      <c r="N10" s="163"/>
      <c r="O10" s="163"/>
      <c r="P10" s="146" t="s">
        <v>476</v>
      </c>
      <c r="Q10" s="163"/>
      <c r="R10" s="163"/>
      <c r="S10" s="163"/>
      <c r="T10" s="163"/>
    </row>
    <row r="11" spans="11:20" ht="15">
      <c r="K11" s="295" t="s">
        <v>103</v>
      </c>
      <c r="L11" s="295"/>
      <c r="M11" s="295"/>
      <c r="N11" s="295"/>
      <c r="O11" s="295"/>
      <c r="P11" s="141" t="s">
        <v>396</v>
      </c>
      <c r="Q11" s="295"/>
      <c r="R11" s="295"/>
      <c r="S11" s="295"/>
      <c r="T11" s="295"/>
    </row>
    <row r="12" spans="11:20" ht="12.75">
      <c r="K12" s="248"/>
      <c r="L12" s="248"/>
      <c r="M12" s="248"/>
      <c r="N12" s="248"/>
      <c r="O12" s="263"/>
      <c r="P12" s="248"/>
      <c r="Q12" s="248"/>
      <c r="R12" s="248"/>
      <c r="S12" s="248"/>
      <c r="T12" s="263"/>
    </row>
    <row r="13" spans="11:19" ht="15">
      <c r="K13" s="248"/>
      <c r="L13" s="124"/>
      <c r="M13" s="124"/>
      <c r="N13" s="124"/>
      <c r="O13" s="141" t="s">
        <v>479</v>
      </c>
      <c r="P13" s="141" t="s">
        <v>479</v>
      </c>
      <c r="Q13" s="124"/>
      <c r="R13" s="124"/>
      <c r="S13" s="124"/>
    </row>
    <row r="14" spans="11:20" ht="15">
      <c r="K14" s="248"/>
      <c r="L14" s="124"/>
      <c r="M14" s="124"/>
      <c r="N14" s="124"/>
      <c r="O14" s="142"/>
      <c r="P14" s="248"/>
      <c r="Q14" s="124"/>
      <c r="R14" s="124"/>
      <c r="S14" s="124"/>
      <c r="T14" s="142"/>
    </row>
    <row r="15" spans="11:19" ht="15">
      <c r="K15" s="248"/>
      <c r="L15" s="124"/>
      <c r="M15" s="124"/>
      <c r="N15" s="124"/>
      <c r="O15" s="141" t="s">
        <v>92</v>
      </c>
      <c r="P15" s="141" t="s">
        <v>92</v>
      </c>
      <c r="Q15" s="124"/>
      <c r="R15" s="124"/>
      <c r="S15" s="124"/>
    </row>
    <row r="16" spans="2:19" ht="15">
      <c r="B16" s="388"/>
      <c r="C16" s="389"/>
      <c r="D16" s="390"/>
      <c r="E16" s="390"/>
      <c r="F16" s="390"/>
      <c r="G16" s="390"/>
      <c r="H16" s="391">
        <v>69983.1</v>
      </c>
      <c r="I16" s="392" t="s">
        <v>414</v>
      </c>
      <c r="J16" s="393">
        <v>72195.9</v>
      </c>
      <c r="K16" s="394">
        <v>73707.5</v>
      </c>
      <c r="L16" s="248"/>
      <c r="M16" s="248"/>
      <c r="N16" s="248"/>
      <c r="O16" s="263"/>
      <c r="P16" s="391">
        <v>69983.1</v>
      </c>
      <c r="Q16" s="123"/>
      <c r="R16" s="123"/>
      <c r="S16" s="123"/>
    </row>
    <row r="17" spans="2:16" ht="12.75">
      <c r="B17" s="388"/>
      <c r="C17" s="389"/>
      <c r="D17" s="390"/>
      <c r="E17" s="390"/>
      <c r="F17" s="390"/>
      <c r="G17" s="395" t="s">
        <v>416</v>
      </c>
      <c r="H17" s="396">
        <f>H16-H24</f>
        <v>0</v>
      </c>
      <c r="I17" s="392" t="s">
        <v>415</v>
      </c>
      <c r="J17" s="393">
        <v>1804.9</v>
      </c>
      <c r="K17" s="397">
        <v>3685.4</v>
      </c>
      <c r="P17" s="396">
        <f>P16-P24</f>
        <v>-58317.100999999995</v>
      </c>
    </row>
    <row r="18" spans="2:16" ht="15">
      <c r="B18" s="870"/>
      <c r="C18" s="870"/>
      <c r="D18" s="870"/>
      <c r="E18" s="870"/>
      <c r="F18" s="870"/>
      <c r="G18" s="870"/>
      <c r="H18" s="870"/>
      <c r="I18" s="398" t="s">
        <v>416</v>
      </c>
      <c r="J18" s="399">
        <f>J16-J17-J24</f>
        <v>0.014660000000731088</v>
      </c>
      <c r="K18" s="400">
        <f>K16-K17-K24</f>
        <v>0.016296200003125705</v>
      </c>
      <c r="P18" s="168"/>
    </row>
    <row r="19" spans="1:16" ht="15">
      <c r="A19" s="877" t="s">
        <v>0</v>
      </c>
      <c r="B19" s="878"/>
      <c r="C19" s="878"/>
      <c r="D19" s="878"/>
      <c r="E19" s="878"/>
      <c r="F19" s="878"/>
      <c r="G19" s="878"/>
      <c r="H19" s="878"/>
      <c r="I19" s="169"/>
      <c r="J19" s="168"/>
      <c r="K19" s="168"/>
      <c r="P19" s="168"/>
    </row>
    <row r="20" spans="1:16" ht="39" customHeight="1">
      <c r="A20" s="878"/>
      <c r="B20" s="878"/>
      <c r="C20" s="878"/>
      <c r="D20" s="878"/>
      <c r="E20" s="878"/>
      <c r="F20" s="878"/>
      <c r="G20" s="878"/>
      <c r="H20" s="878"/>
      <c r="I20" s="169"/>
      <c r="J20" s="168"/>
      <c r="K20" s="168"/>
      <c r="P20" s="168"/>
    </row>
    <row r="21" spans="1:16" ht="15.75" customHeight="1">
      <c r="A21" s="876" t="s">
        <v>604</v>
      </c>
      <c r="B21" s="876"/>
      <c r="C21" s="876"/>
      <c r="D21" s="876"/>
      <c r="E21" s="876"/>
      <c r="F21" s="876"/>
      <c r="G21" s="876"/>
      <c r="H21" s="876"/>
      <c r="I21" s="169"/>
      <c r="J21" s="169"/>
      <c r="K21" s="168"/>
      <c r="P21" s="168"/>
    </row>
    <row r="22" spans="1:16" ht="15">
      <c r="A22" s="170"/>
      <c r="B22" s="171"/>
      <c r="C22" s="172"/>
      <c r="D22" s="173"/>
      <c r="E22" s="173"/>
      <c r="F22" s="173"/>
      <c r="G22" s="173"/>
      <c r="H22" s="264" t="s">
        <v>110</v>
      </c>
      <c r="I22" s="264"/>
      <c r="J22" s="264"/>
      <c r="K22" s="264"/>
      <c r="P22" s="264" t="s">
        <v>110</v>
      </c>
    </row>
    <row r="23" spans="1:16" ht="66">
      <c r="A23" s="174" t="s">
        <v>451</v>
      </c>
      <c r="B23" s="175" t="s">
        <v>452</v>
      </c>
      <c r="C23" s="176" t="s">
        <v>111</v>
      </c>
      <c r="D23" s="176" t="s">
        <v>112</v>
      </c>
      <c r="E23" s="176" t="s">
        <v>360</v>
      </c>
      <c r="F23" s="176" t="s">
        <v>113</v>
      </c>
      <c r="G23" s="176" t="s">
        <v>114</v>
      </c>
      <c r="H23" s="265" t="s">
        <v>115</v>
      </c>
      <c r="I23" s="265"/>
      <c r="J23" s="280" t="s">
        <v>614</v>
      </c>
      <c r="K23" s="280" t="s">
        <v>615</v>
      </c>
      <c r="P23" s="265" t="s">
        <v>115</v>
      </c>
    </row>
    <row r="24" spans="1:23" s="180" customFormat="1" ht="15">
      <c r="A24" s="177"/>
      <c r="B24" s="178" t="s">
        <v>116</v>
      </c>
      <c r="C24" s="179" t="s">
        <v>460</v>
      </c>
      <c r="D24" s="179" t="s">
        <v>460</v>
      </c>
      <c r="E24" s="179" t="s">
        <v>460</v>
      </c>
      <c r="F24" s="179" t="s">
        <v>460</v>
      </c>
      <c r="G24" s="179" t="s">
        <v>460</v>
      </c>
      <c r="H24" s="320">
        <f>H25+H69+H74+H88+H113+H163+H171+H188+H195</f>
        <v>69983.1</v>
      </c>
      <c r="I24" s="266"/>
      <c r="J24" s="320">
        <f>J25+J69+J74+J88+J113+J163+J171+J188+J195</f>
        <v>70390.98534</v>
      </c>
      <c r="K24" s="320">
        <f>K25+K69+K74+K88+K113+K163+K171+K188+K195</f>
        <v>70022.0837038</v>
      </c>
      <c r="O24" s="278"/>
      <c r="P24" s="320">
        <f>P25+P69+P74+P88+P113+P163+P171+P188+P195</f>
        <v>128300.201</v>
      </c>
      <c r="Q24" s="598">
        <f>P24-H24</f>
        <v>58317.100999999995</v>
      </c>
      <c r="R24" s="598">
        <f>70423670-3976200</f>
        <v>66447470</v>
      </c>
      <c r="W24" s="598"/>
    </row>
    <row r="25" spans="1:19" s="180" customFormat="1" ht="13.5">
      <c r="A25" s="181">
        <v>1</v>
      </c>
      <c r="B25" s="182" t="s">
        <v>297</v>
      </c>
      <c r="C25" s="220" t="s">
        <v>478</v>
      </c>
      <c r="D25" s="183" t="s">
        <v>471</v>
      </c>
      <c r="E25" s="183"/>
      <c r="F25" s="183"/>
      <c r="G25" s="183"/>
      <c r="H25" s="319">
        <f>H29+H34+H52+H59+H64</f>
        <v>16195.691</v>
      </c>
      <c r="I25" s="267"/>
      <c r="J25" s="319">
        <f>J29+J34+J52+J59+J64</f>
        <v>16980.06734</v>
      </c>
      <c r="K25" s="319">
        <f>K29+K34+K52+K59+K64</f>
        <v>17936.348703800002</v>
      </c>
      <c r="O25" s="278"/>
      <c r="P25" s="319">
        <f>P29+P34+P52+P59+P64</f>
        <v>18261.045000000002</v>
      </c>
      <c r="S25" s="500"/>
    </row>
    <row r="26" spans="1:16" s="180" customFormat="1" ht="26.25" hidden="1">
      <c r="A26" s="184"/>
      <c r="B26" s="185" t="s">
        <v>117</v>
      </c>
      <c r="C26" s="186"/>
      <c r="D26" s="187" t="s">
        <v>471</v>
      </c>
      <c r="E26" s="187" t="s">
        <v>118</v>
      </c>
      <c r="F26" s="188"/>
      <c r="G26" s="186"/>
      <c r="H26" s="268"/>
      <c r="I26" s="268"/>
      <c r="J26" s="268"/>
      <c r="K26" s="268"/>
      <c r="O26" s="278"/>
      <c r="P26" s="268"/>
    </row>
    <row r="27" spans="1:16" s="180" customFormat="1" ht="39" hidden="1">
      <c r="A27" s="184"/>
      <c r="B27" s="185" t="s">
        <v>119</v>
      </c>
      <c r="C27" s="186"/>
      <c r="D27" s="189" t="s">
        <v>471</v>
      </c>
      <c r="E27" s="189" t="s">
        <v>118</v>
      </c>
      <c r="F27" s="190">
        <v>9100000</v>
      </c>
      <c r="G27" s="186"/>
      <c r="H27" s="268"/>
      <c r="I27" s="268"/>
      <c r="J27" s="268"/>
      <c r="K27" s="268"/>
      <c r="O27" s="278"/>
      <c r="P27" s="268"/>
    </row>
    <row r="28" spans="1:16" s="180" customFormat="1" ht="25.5" customHeight="1" hidden="1">
      <c r="A28" s="184"/>
      <c r="B28" s="191" t="s">
        <v>120</v>
      </c>
      <c r="C28" s="186"/>
      <c r="D28" s="192" t="s">
        <v>471</v>
      </c>
      <c r="E28" s="192" t="s">
        <v>118</v>
      </c>
      <c r="F28" s="193">
        <v>9100003</v>
      </c>
      <c r="G28" s="186"/>
      <c r="H28" s="268"/>
      <c r="I28" s="268"/>
      <c r="J28" s="268"/>
      <c r="K28" s="268"/>
      <c r="O28" s="278"/>
      <c r="P28" s="268"/>
    </row>
    <row r="29" spans="1:19" s="180" customFormat="1" ht="39">
      <c r="A29" s="184"/>
      <c r="B29" s="185" t="s">
        <v>72</v>
      </c>
      <c r="C29" s="186"/>
      <c r="D29" s="187" t="s">
        <v>471</v>
      </c>
      <c r="E29" s="187" t="s">
        <v>121</v>
      </c>
      <c r="F29" s="193"/>
      <c r="G29" s="186"/>
      <c r="H29" s="317">
        <f>H30</f>
        <v>2155.786</v>
      </c>
      <c r="I29" s="268"/>
      <c r="J29" s="317">
        <f>J30</f>
        <v>2285.1331600000003</v>
      </c>
      <c r="K29" s="317">
        <f>K30</f>
        <v>2445.0924812000003</v>
      </c>
      <c r="O29" s="278"/>
      <c r="P29" s="317">
        <f>P30</f>
        <v>2299.614</v>
      </c>
      <c r="S29" s="500">
        <f>P29-H29</f>
        <v>143.82799999999997</v>
      </c>
    </row>
    <row r="30" spans="1:16" s="180" customFormat="1" ht="39">
      <c r="A30" s="184"/>
      <c r="B30" s="194" t="s">
        <v>119</v>
      </c>
      <c r="C30" s="186"/>
      <c r="D30" s="189" t="s">
        <v>471</v>
      </c>
      <c r="E30" s="187" t="s">
        <v>121</v>
      </c>
      <c r="F30" s="188">
        <v>9100000</v>
      </c>
      <c r="G30" s="186"/>
      <c r="H30" s="317">
        <f>H31</f>
        <v>2155.786</v>
      </c>
      <c r="I30" s="317"/>
      <c r="J30" s="317">
        <f>J31</f>
        <v>2285.1331600000003</v>
      </c>
      <c r="K30" s="317">
        <f>K31</f>
        <v>2445.0924812000003</v>
      </c>
      <c r="O30" s="278"/>
      <c r="P30" s="317">
        <f>P31</f>
        <v>2299.614</v>
      </c>
    </row>
    <row r="31" spans="1:16" s="180" customFormat="1" ht="21.75" customHeight="1">
      <c r="A31" s="184"/>
      <c r="B31" s="195" t="s">
        <v>122</v>
      </c>
      <c r="C31" s="186"/>
      <c r="D31" s="192" t="s">
        <v>471</v>
      </c>
      <c r="E31" s="196" t="s">
        <v>121</v>
      </c>
      <c r="F31" s="188">
        <v>9100004</v>
      </c>
      <c r="G31" s="186"/>
      <c r="H31" s="317">
        <f>H32+H33</f>
        <v>2155.786</v>
      </c>
      <c r="I31" s="268"/>
      <c r="J31" s="317">
        <f>J32+J33</f>
        <v>2285.1331600000003</v>
      </c>
      <c r="K31" s="317">
        <f>K32+K33</f>
        <v>2445.0924812000003</v>
      </c>
      <c r="O31" s="278"/>
      <c r="P31" s="317">
        <f>P32+P33</f>
        <v>2299.614</v>
      </c>
    </row>
    <row r="32" spans="1:16" s="180" customFormat="1" ht="15.75" customHeight="1">
      <c r="A32" s="184"/>
      <c r="B32" s="252" t="s">
        <v>559</v>
      </c>
      <c r="C32" s="186"/>
      <c r="D32" s="192" t="s">
        <v>471</v>
      </c>
      <c r="E32" s="196" t="s">
        <v>121</v>
      </c>
      <c r="F32" s="197">
        <v>9100004</v>
      </c>
      <c r="G32" s="254">
        <v>120</v>
      </c>
      <c r="H32" s="281">
        <v>1300.211</v>
      </c>
      <c r="I32" s="317"/>
      <c r="J32" s="301">
        <f>H32*106%</f>
        <v>1378.22366</v>
      </c>
      <c r="K32" s="301">
        <f>J32*107%</f>
        <v>1474.6993162</v>
      </c>
      <c r="O32" s="278"/>
      <c r="P32" s="281">
        <v>1300.211</v>
      </c>
    </row>
    <row r="33" spans="1:19" s="180" customFormat="1" ht="24.75" customHeight="1">
      <c r="A33" s="184"/>
      <c r="B33" s="578" t="s">
        <v>560</v>
      </c>
      <c r="C33" s="186"/>
      <c r="D33" s="192" t="s">
        <v>471</v>
      </c>
      <c r="E33" s="196" t="s">
        <v>121</v>
      </c>
      <c r="F33" s="197">
        <v>9100004</v>
      </c>
      <c r="G33" s="254">
        <v>240</v>
      </c>
      <c r="H33" s="271">
        <v>855.575</v>
      </c>
      <c r="I33" s="268"/>
      <c r="J33" s="270">
        <f>H33*106%</f>
        <v>906.9095000000001</v>
      </c>
      <c r="K33" s="270">
        <f>J33*107%</f>
        <v>970.3931650000002</v>
      </c>
      <c r="O33" s="278"/>
      <c r="P33" s="271">
        <f>855.575+143.828</f>
        <v>999.403</v>
      </c>
      <c r="Q33" s="588">
        <v>143828</v>
      </c>
      <c r="R33" s="589" t="s">
        <v>34</v>
      </c>
      <c r="S33" s="500">
        <f>P33-H33</f>
        <v>143.82799999999997</v>
      </c>
    </row>
    <row r="34" spans="1:19" ht="39">
      <c r="A34" s="184"/>
      <c r="B34" s="198" t="s">
        <v>123</v>
      </c>
      <c r="C34" s="199" t="s">
        <v>356</v>
      </c>
      <c r="D34" s="200" t="s">
        <v>471</v>
      </c>
      <c r="E34" s="440" t="s">
        <v>124</v>
      </c>
      <c r="F34" s="200" t="s">
        <v>460</v>
      </c>
      <c r="G34" s="200" t="s">
        <v>460</v>
      </c>
      <c r="H34" s="313">
        <f>H35</f>
        <v>11843.717</v>
      </c>
      <c r="I34" s="269"/>
      <c r="J34" s="313">
        <f>J35</f>
        <v>12487.62918</v>
      </c>
      <c r="K34" s="313">
        <f>K35</f>
        <v>13283.951222600002</v>
      </c>
      <c r="P34" s="313">
        <f>P35</f>
        <v>13770.164</v>
      </c>
      <c r="S34" s="500">
        <f>P34-H34</f>
        <v>1926.4470000000001</v>
      </c>
    </row>
    <row r="35" spans="1:19" ht="42.75" customHeight="1">
      <c r="A35" s="184"/>
      <c r="B35" s="198" t="s">
        <v>119</v>
      </c>
      <c r="C35" s="200" t="s">
        <v>356</v>
      </c>
      <c r="D35" s="200" t="s">
        <v>471</v>
      </c>
      <c r="E35" s="200" t="s">
        <v>124</v>
      </c>
      <c r="F35" s="200">
        <v>9100000</v>
      </c>
      <c r="G35" s="200" t="s">
        <v>460</v>
      </c>
      <c r="H35" s="313">
        <f>H36+H39+H41+H43+H46+H49</f>
        <v>11843.717</v>
      </c>
      <c r="I35" s="269"/>
      <c r="J35" s="313">
        <f>J36+J39+J41+J43+J46+J49</f>
        <v>12487.62918</v>
      </c>
      <c r="K35" s="313">
        <f>K36+K39+K41+K43+K46+K49</f>
        <v>13283.951222600002</v>
      </c>
      <c r="P35" s="313">
        <f>P36+P39+P41+P43+P46+P49</f>
        <v>13770.164</v>
      </c>
      <c r="S35" s="500">
        <f>P35-H35</f>
        <v>1926.4470000000001</v>
      </c>
    </row>
    <row r="36" spans="1:16" ht="21" customHeight="1">
      <c r="A36" s="184"/>
      <c r="B36" s="201" t="s">
        <v>122</v>
      </c>
      <c r="C36" s="199" t="s">
        <v>356</v>
      </c>
      <c r="D36" s="199" t="s">
        <v>471</v>
      </c>
      <c r="E36" s="199" t="s">
        <v>124</v>
      </c>
      <c r="F36" s="200">
        <v>9100004</v>
      </c>
      <c r="G36" s="199" t="s">
        <v>460</v>
      </c>
      <c r="H36" s="313">
        <f>H37+H38</f>
        <v>9577.492</v>
      </c>
      <c r="I36" s="270"/>
      <c r="J36" s="259">
        <f>J37+J38</f>
        <v>10152.14152</v>
      </c>
      <c r="K36" s="259">
        <f>K37+K38</f>
        <v>10862.791426400001</v>
      </c>
      <c r="P36" s="313">
        <f>P37+P38</f>
        <v>11503.939</v>
      </c>
    </row>
    <row r="37" spans="1:16" ht="11.25" customHeight="1">
      <c r="A37" s="184"/>
      <c r="B37" s="252" t="s">
        <v>559</v>
      </c>
      <c r="C37" s="199"/>
      <c r="D37" s="199" t="s">
        <v>471</v>
      </c>
      <c r="E37" s="199" t="s">
        <v>124</v>
      </c>
      <c r="F37" s="199">
        <v>9100004</v>
      </c>
      <c r="G37" s="199">
        <v>120</v>
      </c>
      <c r="H37" s="301">
        <v>7361.933</v>
      </c>
      <c r="I37" s="301"/>
      <c r="J37" s="301">
        <f>H37*106%</f>
        <v>7803.64898</v>
      </c>
      <c r="K37" s="301">
        <f>J37*107%</f>
        <v>8349.904408600001</v>
      </c>
      <c r="P37" s="301">
        <v>7361.933</v>
      </c>
    </row>
    <row r="38" spans="1:19" ht="24.75" customHeight="1">
      <c r="A38" s="184"/>
      <c r="B38" s="578" t="s">
        <v>560</v>
      </c>
      <c r="C38" s="199"/>
      <c r="D38" s="199" t="s">
        <v>471</v>
      </c>
      <c r="E38" s="199" t="s">
        <v>124</v>
      </c>
      <c r="F38" s="199">
        <v>9100004</v>
      </c>
      <c r="G38" s="199">
        <v>240</v>
      </c>
      <c r="H38" s="301">
        <f>2215.573-0.014</f>
        <v>2215.5589999999997</v>
      </c>
      <c r="I38" s="301"/>
      <c r="J38" s="301">
        <f>H38*106%</f>
        <v>2348.4925399999997</v>
      </c>
      <c r="K38" s="301">
        <f>J38*107%</f>
        <v>2512.8870177999997</v>
      </c>
      <c r="P38" s="301">
        <f>2215.573-0.014+2089.79-163.343</f>
        <v>4142.006</v>
      </c>
      <c r="Q38" s="591">
        <f>1536864+552926</f>
        <v>2089790</v>
      </c>
      <c r="R38" s="589" t="s">
        <v>35</v>
      </c>
      <c r="S38" s="168" t="s">
        <v>66</v>
      </c>
    </row>
    <row r="39" spans="1:16" ht="39">
      <c r="A39" s="184"/>
      <c r="B39" s="201" t="s">
        <v>125</v>
      </c>
      <c r="C39" s="199" t="s">
        <v>356</v>
      </c>
      <c r="D39" s="199" t="s">
        <v>471</v>
      </c>
      <c r="E39" s="199" t="s">
        <v>124</v>
      </c>
      <c r="F39" s="207" t="s">
        <v>126</v>
      </c>
      <c r="G39" s="202"/>
      <c r="H39" s="281">
        <f>H40</f>
        <v>1154.611</v>
      </c>
      <c r="I39" s="281"/>
      <c r="J39" s="281">
        <f>J40</f>
        <v>1223.88766</v>
      </c>
      <c r="K39" s="281">
        <f>K40</f>
        <v>1309.5597962000002</v>
      </c>
      <c r="P39" s="281">
        <f>P40</f>
        <v>1154.611</v>
      </c>
    </row>
    <row r="40" spans="1:16" ht="15">
      <c r="A40" s="184"/>
      <c r="B40" s="252" t="s">
        <v>559</v>
      </c>
      <c r="C40" s="199"/>
      <c r="D40" s="199" t="s">
        <v>471</v>
      </c>
      <c r="E40" s="199" t="s">
        <v>124</v>
      </c>
      <c r="F40" s="202" t="s">
        <v>126</v>
      </c>
      <c r="G40" s="199">
        <v>120</v>
      </c>
      <c r="H40" s="281">
        <v>1154.611</v>
      </c>
      <c r="I40" s="281"/>
      <c r="J40" s="301">
        <f>H40*106%</f>
        <v>1223.88766</v>
      </c>
      <c r="K40" s="301">
        <f>J40*107%</f>
        <v>1309.5597962000002</v>
      </c>
      <c r="P40" s="281">
        <v>1154.611</v>
      </c>
    </row>
    <row r="41" spans="1:16" ht="26.25">
      <c r="A41" s="184"/>
      <c r="B41" s="223" t="s">
        <v>568</v>
      </c>
      <c r="C41" s="199"/>
      <c r="D41" s="199" t="s">
        <v>471</v>
      </c>
      <c r="E41" s="199" t="s">
        <v>124</v>
      </c>
      <c r="F41" s="207" t="s">
        <v>127</v>
      </c>
      <c r="G41" s="202"/>
      <c r="H41" s="269">
        <f>H42</f>
        <v>171.8</v>
      </c>
      <c r="I41" s="269"/>
      <c r="J41" s="269">
        <f>J42</f>
        <v>171.8</v>
      </c>
      <c r="K41" s="269">
        <f>K42</f>
        <v>171.8</v>
      </c>
      <c r="P41" s="269">
        <f>P42</f>
        <v>171.8</v>
      </c>
    </row>
    <row r="42" spans="1:16" ht="15">
      <c r="A42" s="184"/>
      <c r="B42" s="252" t="s">
        <v>605</v>
      </c>
      <c r="C42" s="199"/>
      <c r="D42" s="199" t="s">
        <v>471</v>
      </c>
      <c r="E42" s="199" t="s">
        <v>124</v>
      </c>
      <c r="F42" s="202" t="s">
        <v>127</v>
      </c>
      <c r="G42" s="202" t="s">
        <v>602</v>
      </c>
      <c r="H42" s="270">
        <v>171.8</v>
      </c>
      <c r="I42" s="270"/>
      <c r="J42" s="270">
        <v>171.8</v>
      </c>
      <c r="K42" s="270">
        <v>171.8</v>
      </c>
      <c r="P42" s="270">
        <v>171.8</v>
      </c>
    </row>
    <row r="43" spans="1:16" ht="45.75" customHeight="1">
      <c r="A43" s="184"/>
      <c r="B43" s="203" t="s">
        <v>569</v>
      </c>
      <c r="C43" s="199"/>
      <c r="D43" s="202" t="s">
        <v>471</v>
      </c>
      <c r="E43" s="202" t="s">
        <v>124</v>
      </c>
      <c r="F43" s="207" t="s">
        <v>128</v>
      </c>
      <c r="G43" s="202"/>
      <c r="H43" s="269">
        <f>H45</f>
        <v>263</v>
      </c>
      <c r="I43" s="269"/>
      <c r="J43" s="269">
        <f>J45</f>
        <v>263</v>
      </c>
      <c r="K43" s="269">
        <f>K45</f>
        <v>263</v>
      </c>
      <c r="P43" s="269">
        <f>P45</f>
        <v>263</v>
      </c>
    </row>
    <row r="44" spans="1:16" ht="46.5" customHeight="1" hidden="1">
      <c r="A44" s="184"/>
      <c r="B44" s="249" t="s">
        <v>570</v>
      </c>
      <c r="C44" s="202"/>
      <c r="D44" s="202" t="s">
        <v>471</v>
      </c>
      <c r="E44" s="202" t="s">
        <v>124</v>
      </c>
      <c r="F44" s="202" t="s">
        <v>129</v>
      </c>
      <c r="G44" s="202"/>
      <c r="H44" s="271"/>
      <c r="I44" s="271"/>
      <c r="J44" s="271"/>
      <c r="K44" s="271"/>
      <c r="P44" s="271"/>
    </row>
    <row r="45" spans="1:16" ht="15" customHeight="1">
      <c r="A45" s="184"/>
      <c r="B45" s="252" t="s">
        <v>86</v>
      </c>
      <c r="C45" s="202"/>
      <c r="D45" s="202" t="s">
        <v>471</v>
      </c>
      <c r="E45" s="202" t="s">
        <v>124</v>
      </c>
      <c r="F45" s="202" t="s">
        <v>128</v>
      </c>
      <c r="G45" s="202" t="s">
        <v>601</v>
      </c>
      <c r="H45" s="271">
        <v>263</v>
      </c>
      <c r="I45" s="271"/>
      <c r="J45" s="271">
        <v>263</v>
      </c>
      <c r="K45" s="271">
        <v>263</v>
      </c>
      <c r="P45" s="271">
        <v>263</v>
      </c>
    </row>
    <row r="46" spans="1:16" ht="67.5" customHeight="1">
      <c r="A46" s="184"/>
      <c r="B46" s="204" t="s">
        <v>571</v>
      </c>
      <c r="C46" s="202"/>
      <c r="D46" s="202" t="s">
        <v>471</v>
      </c>
      <c r="E46" s="202" t="s">
        <v>124</v>
      </c>
      <c r="F46" s="207" t="s">
        <v>130</v>
      </c>
      <c r="G46" s="202"/>
      <c r="H46" s="268">
        <f>H47</f>
        <v>130.1</v>
      </c>
      <c r="I46" s="268"/>
      <c r="J46" s="268">
        <f>J47</f>
        <v>130.1</v>
      </c>
      <c r="K46" s="268">
        <f>K47</f>
        <v>130.1</v>
      </c>
      <c r="P46" s="268">
        <f>P47</f>
        <v>130.1</v>
      </c>
    </row>
    <row r="47" spans="1:16" ht="15" customHeight="1">
      <c r="A47" s="184"/>
      <c r="B47" s="252" t="s">
        <v>86</v>
      </c>
      <c r="C47" s="202"/>
      <c r="D47" s="202" t="s">
        <v>471</v>
      </c>
      <c r="E47" s="202" t="s">
        <v>124</v>
      </c>
      <c r="F47" s="202" t="s">
        <v>130</v>
      </c>
      <c r="G47" s="202" t="s">
        <v>601</v>
      </c>
      <c r="H47" s="271">
        <v>130.1</v>
      </c>
      <c r="I47" s="271"/>
      <c r="J47" s="271">
        <v>130.1</v>
      </c>
      <c r="K47" s="271">
        <v>130.1</v>
      </c>
      <c r="P47" s="271">
        <v>130.1</v>
      </c>
    </row>
    <row r="48" spans="1:16" ht="60" customHeight="1" hidden="1">
      <c r="A48" s="184"/>
      <c r="B48" s="205" t="s">
        <v>131</v>
      </c>
      <c r="C48" s="199"/>
      <c r="D48" s="199" t="s">
        <v>471</v>
      </c>
      <c r="E48" s="199" t="s">
        <v>124</v>
      </c>
      <c r="F48" s="202" t="s">
        <v>132</v>
      </c>
      <c r="G48" s="202"/>
      <c r="H48" s="271"/>
      <c r="I48" s="271"/>
      <c r="J48" s="271"/>
      <c r="K48" s="271"/>
      <c r="P48" s="271"/>
    </row>
    <row r="49" spans="1:16" ht="52.5">
      <c r="A49" s="184"/>
      <c r="B49" s="206" t="s">
        <v>133</v>
      </c>
      <c r="C49" s="199"/>
      <c r="D49" s="199" t="s">
        <v>471</v>
      </c>
      <c r="E49" s="199" t="s">
        <v>124</v>
      </c>
      <c r="F49" s="207" t="s">
        <v>134</v>
      </c>
      <c r="G49" s="202"/>
      <c r="H49" s="268">
        <f>H50+H51</f>
        <v>546.714</v>
      </c>
      <c r="I49" s="268"/>
      <c r="J49" s="268">
        <f>J50+J51</f>
        <v>546.7</v>
      </c>
      <c r="K49" s="268">
        <f>K50+K51</f>
        <v>546.7</v>
      </c>
      <c r="P49" s="268">
        <f>P50+P51</f>
        <v>546.714</v>
      </c>
    </row>
    <row r="50" spans="1:16" ht="15">
      <c r="A50" s="184"/>
      <c r="B50" s="252" t="s">
        <v>559</v>
      </c>
      <c r="C50" s="199"/>
      <c r="D50" s="199" t="s">
        <v>471</v>
      </c>
      <c r="E50" s="199" t="s">
        <v>124</v>
      </c>
      <c r="F50" s="202" t="s">
        <v>134</v>
      </c>
      <c r="G50" s="202" t="s">
        <v>585</v>
      </c>
      <c r="H50" s="271">
        <f>546.7-45.2+0.014</f>
        <v>501.51400000000007</v>
      </c>
      <c r="I50" s="271"/>
      <c r="J50" s="271">
        <f>546.7-45.2</f>
        <v>501.50000000000006</v>
      </c>
      <c r="K50" s="271">
        <f>546.7-45.2</f>
        <v>501.50000000000006</v>
      </c>
      <c r="P50" s="271">
        <f>546.7-45.2+0.014+8</f>
        <v>509.51400000000007</v>
      </c>
    </row>
    <row r="51" spans="1:16" ht="24.75" customHeight="1">
      <c r="A51" s="184"/>
      <c r="B51" s="578" t="s">
        <v>560</v>
      </c>
      <c r="C51" s="199"/>
      <c r="D51" s="199" t="s">
        <v>471</v>
      </c>
      <c r="E51" s="199" t="s">
        <v>124</v>
      </c>
      <c r="F51" s="202" t="s">
        <v>134</v>
      </c>
      <c r="G51" s="202" t="s">
        <v>210</v>
      </c>
      <c r="H51" s="276">
        <v>45.2</v>
      </c>
      <c r="I51" s="276"/>
      <c r="J51" s="276">
        <v>45.2</v>
      </c>
      <c r="K51" s="276">
        <v>45.2</v>
      </c>
      <c r="P51" s="276">
        <f>45.2-8</f>
        <v>37.2</v>
      </c>
    </row>
    <row r="52" spans="1:16" ht="42" customHeight="1">
      <c r="A52" s="184"/>
      <c r="B52" s="198" t="s">
        <v>73</v>
      </c>
      <c r="C52" s="202"/>
      <c r="D52" s="200" t="s">
        <v>471</v>
      </c>
      <c r="E52" s="451" t="s">
        <v>264</v>
      </c>
      <c r="F52" s="200" t="s">
        <v>460</v>
      </c>
      <c r="G52" s="200" t="s">
        <v>460</v>
      </c>
      <c r="H52" s="269">
        <f>H53</f>
        <v>99.305</v>
      </c>
      <c r="I52" s="269"/>
      <c r="J52" s="269">
        <f aca="true" t="shared" si="0" ref="J52:K54">J53</f>
        <v>99.305</v>
      </c>
      <c r="K52" s="269">
        <f t="shared" si="0"/>
        <v>99.305</v>
      </c>
      <c r="P52" s="269">
        <f>P53</f>
        <v>99.305</v>
      </c>
    </row>
    <row r="53" spans="1:16" ht="39">
      <c r="A53" s="184"/>
      <c r="B53" s="198" t="s">
        <v>119</v>
      </c>
      <c r="C53" s="202"/>
      <c r="D53" s="200" t="s">
        <v>471</v>
      </c>
      <c r="E53" s="200" t="s">
        <v>264</v>
      </c>
      <c r="F53" s="207" t="s">
        <v>135</v>
      </c>
      <c r="G53" s="208"/>
      <c r="H53" s="269">
        <f>H54</f>
        <v>99.305</v>
      </c>
      <c r="I53" s="269"/>
      <c r="J53" s="269">
        <f t="shared" si="0"/>
        <v>99.305</v>
      </c>
      <c r="K53" s="269">
        <f t="shared" si="0"/>
        <v>99.305</v>
      </c>
      <c r="P53" s="269">
        <f>P54</f>
        <v>99.305</v>
      </c>
    </row>
    <row r="54" spans="1:16" ht="45.75" customHeight="1">
      <c r="A54" s="184"/>
      <c r="B54" s="203" t="s">
        <v>572</v>
      </c>
      <c r="C54" s="202"/>
      <c r="D54" s="199" t="s">
        <v>471</v>
      </c>
      <c r="E54" s="199" t="s">
        <v>264</v>
      </c>
      <c r="F54" s="202" t="s">
        <v>136</v>
      </c>
      <c r="G54" s="202"/>
      <c r="H54" s="271">
        <f>H55</f>
        <v>99.305</v>
      </c>
      <c r="I54" s="271"/>
      <c r="J54" s="271">
        <f t="shared" si="0"/>
        <v>99.305</v>
      </c>
      <c r="K54" s="271">
        <f t="shared" si="0"/>
        <v>99.305</v>
      </c>
      <c r="P54" s="271">
        <f>P55</f>
        <v>99.305</v>
      </c>
    </row>
    <row r="55" spans="1:16" s="277" customFormat="1" ht="13.5" customHeight="1">
      <c r="A55" s="342"/>
      <c r="B55" s="509" t="s">
        <v>86</v>
      </c>
      <c r="C55" s="452"/>
      <c r="D55" s="449" t="s">
        <v>471</v>
      </c>
      <c r="E55" s="449" t="s">
        <v>264</v>
      </c>
      <c r="F55" s="452" t="s">
        <v>136</v>
      </c>
      <c r="G55" s="452" t="s">
        <v>601</v>
      </c>
      <c r="H55" s="276">
        <v>99.305</v>
      </c>
      <c r="I55" s="276"/>
      <c r="J55" s="276">
        <v>99.305</v>
      </c>
      <c r="K55" s="276">
        <v>99.305</v>
      </c>
      <c r="P55" s="276">
        <v>99.305</v>
      </c>
    </row>
    <row r="56" spans="1:16" ht="15" hidden="1">
      <c r="A56" s="184"/>
      <c r="B56" s="209" t="s">
        <v>74</v>
      </c>
      <c r="C56" s="210"/>
      <c r="D56" s="211" t="s">
        <v>471</v>
      </c>
      <c r="E56" s="212" t="s">
        <v>137</v>
      </c>
      <c r="F56" s="202"/>
      <c r="G56" s="202"/>
      <c r="H56" s="271"/>
      <c r="I56" s="271"/>
      <c r="J56" s="271"/>
      <c r="K56" s="271"/>
      <c r="P56" s="271"/>
    </row>
    <row r="57" spans="1:16" ht="39" hidden="1">
      <c r="A57" s="184"/>
      <c r="B57" s="198" t="s">
        <v>624</v>
      </c>
      <c r="C57" s="202"/>
      <c r="D57" s="200" t="s">
        <v>471</v>
      </c>
      <c r="E57" s="207" t="s">
        <v>137</v>
      </c>
      <c r="F57" s="207" t="s">
        <v>139</v>
      </c>
      <c r="G57" s="202"/>
      <c r="H57" s="271"/>
      <c r="I57" s="271"/>
      <c r="J57" s="271"/>
      <c r="K57" s="271"/>
      <c r="P57" s="271"/>
    </row>
    <row r="58" spans="1:16" ht="26.25" hidden="1">
      <c r="A58" s="184"/>
      <c r="B58" s="213" t="s">
        <v>75</v>
      </c>
      <c r="C58" s="210"/>
      <c r="D58" s="199" t="s">
        <v>471</v>
      </c>
      <c r="E58" s="202" t="s">
        <v>137</v>
      </c>
      <c r="F58" s="202" t="s">
        <v>140</v>
      </c>
      <c r="G58" s="202"/>
      <c r="H58" s="271"/>
      <c r="I58" s="271"/>
      <c r="J58" s="271"/>
      <c r="K58" s="271"/>
      <c r="P58" s="271"/>
    </row>
    <row r="59" spans="1:16" ht="15" hidden="1">
      <c r="A59" s="184"/>
      <c r="B59" s="198" t="s">
        <v>80</v>
      </c>
      <c r="C59" s="202"/>
      <c r="D59" s="200" t="s">
        <v>471</v>
      </c>
      <c r="E59" s="451" t="s">
        <v>141</v>
      </c>
      <c r="F59" s="200" t="s">
        <v>460</v>
      </c>
      <c r="G59" s="200" t="s">
        <v>460</v>
      </c>
      <c r="H59" s="313">
        <f>H60</f>
        <v>2000</v>
      </c>
      <c r="I59" s="313"/>
      <c r="J59" s="313">
        <f aca="true" t="shared" si="1" ref="J59:K61">J60</f>
        <v>2000</v>
      </c>
      <c r="K59" s="313">
        <f t="shared" si="1"/>
        <v>2000</v>
      </c>
      <c r="P59" s="313">
        <f>P60</f>
        <v>1795.151</v>
      </c>
    </row>
    <row r="60" spans="1:16" s="180" customFormat="1" ht="39">
      <c r="A60" s="184"/>
      <c r="B60" s="198" t="s">
        <v>624</v>
      </c>
      <c r="C60" s="202"/>
      <c r="D60" s="200" t="s">
        <v>471</v>
      </c>
      <c r="E60" s="207" t="s">
        <v>141</v>
      </c>
      <c r="F60" s="200">
        <v>9900000</v>
      </c>
      <c r="G60" s="200"/>
      <c r="H60" s="301">
        <f>H61</f>
        <v>2000</v>
      </c>
      <c r="I60" s="301"/>
      <c r="J60" s="301">
        <f t="shared" si="1"/>
        <v>2000</v>
      </c>
      <c r="K60" s="301">
        <f t="shared" si="1"/>
        <v>2000</v>
      </c>
      <c r="O60" s="278"/>
      <c r="P60" s="301">
        <f>P61</f>
        <v>1795.151</v>
      </c>
    </row>
    <row r="61" spans="1:16" ht="26.25">
      <c r="A61" s="184"/>
      <c r="B61" s="201" t="s">
        <v>142</v>
      </c>
      <c r="C61" s="202"/>
      <c r="D61" s="199" t="s">
        <v>471</v>
      </c>
      <c r="E61" s="202" t="s">
        <v>141</v>
      </c>
      <c r="F61" s="202" t="s">
        <v>143</v>
      </c>
      <c r="G61" s="199" t="s">
        <v>460</v>
      </c>
      <c r="H61" s="301">
        <f>H62</f>
        <v>2000</v>
      </c>
      <c r="I61" s="301"/>
      <c r="J61" s="301">
        <f t="shared" si="1"/>
        <v>2000</v>
      </c>
      <c r="K61" s="301">
        <f t="shared" si="1"/>
        <v>2000</v>
      </c>
      <c r="P61" s="301">
        <f>P62</f>
        <v>1795.151</v>
      </c>
    </row>
    <row r="62" spans="1:18" ht="15">
      <c r="A62" s="184"/>
      <c r="B62" s="252" t="s">
        <v>610</v>
      </c>
      <c r="C62" s="202"/>
      <c r="D62" s="199" t="s">
        <v>471</v>
      </c>
      <c r="E62" s="202" t="s">
        <v>141</v>
      </c>
      <c r="F62" s="202" t="s">
        <v>143</v>
      </c>
      <c r="G62" s="199">
        <v>870</v>
      </c>
      <c r="H62" s="301">
        <v>2000</v>
      </c>
      <c r="I62" s="301"/>
      <c r="J62" s="301">
        <v>2000</v>
      </c>
      <c r="K62" s="301">
        <v>2000</v>
      </c>
      <c r="P62" s="301">
        <v>1795.151</v>
      </c>
      <c r="Q62" s="602">
        <v>-2000000</v>
      </c>
      <c r="R62" s="601" t="s">
        <v>60</v>
      </c>
    </row>
    <row r="63" spans="1:16" s="277" customFormat="1" ht="15">
      <c r="A63" s="342"/>
      <c r="B63" s="512" t="s">
        <v>83</v>
      </c>
      <c r="C63" s="449"/>
      <c r="D63" s="440" t="s">
        <v>471</v>
      </c>
      <c r="E63" s="451" t="s">
        <v>298</v>
      </c>
      <c r="F63" s="451"/>
      <c r="G63" s="440"/>
      <c r="H63" s="445">
        <f>H64</f>
        <v>96.883</v>
      </c>
      <c r="I63" s="445"/>
      <c r="J63" s="445">
        <f>J64</f>
        <v>108</v>
      </c>
      <c r="K63" s="445">
        <f>K64</f>
        <v>108</v>
      </c>
      <c r="P63" s="445">
        <f>P64</f>
        <v>296.811</v>
      </c>
    </row>
    <row r="64" spans="1:19" ht="26.25">
      <c r="A64" s="184"/>
      <c r="B64" s="198" t="s">
        <v>84</v>
      </c>
      <c r="C64" s="207"/>
      <c r="D64" s="207" t="s">
        <v>471</v>
      </c>
      <c r="E64" s="207" t="s">
        <v>298</v>
      </c>
      <c r="F64" s="207" t="s">
        <v>152</v>
      </c>
      <c r="G64" s="207"/>
      <c r="H64" s="269">
        <f>H65</f>
        <v>96.883</v>
      </c>
      <c r="I64" s="269"/>
      <c r="J64" s="269">
        <f>J65</f>
        <v>108</v>
      </c>
      <c r="K64" s="269">
        <f>K65</f>
        <v>108</v>
      </c>
      <c r="P64" s="269">
        <f>P65</f>
        <v>296.811</v>
      </c>
      <c r="R64" s="500"/>
      <c r="S64" s="500">
        <f>P64-H64</f>
        <v>199.928</v>
      </c>
    </row>
    <row r="65" spans="1:16" ht="15">
      <c r="A65" s="184"/>
      <c r="B65" s="214" t="s">
        <v>153</v>
      </c>
      <c r="C65" s="207"/>
      <c r="D65" s="202" t="s">
        <v>471</v>
      </c>
      <c r="E65" s="202" t="s">
        <v>298</v>
      </c>
      <c r="F65" s="202" t="s">
        <v>154</v>
      </c>
      <c r="G65" s="207"/>
      <c r="H65" s="270">
        <f>H66+H68+H67</f>
        <v>96.883</v>
      </c>
      <c r="I65" s="270"/>
      <c r="J65" s="270">
        <f>J66+J68</f>
        <v>108</v>
      </c>
      <c r="K65" s="270">
        <f>K66+K68</f>
        <v>108</v>
      </c>
      <c r="P65" s="270">
        <f>P66+P68+P67</f>
        <v>296.811</v>
      </c>
    </row>
    <row r="66" spans="1:18" ht="24.75" customHeight="1">
      <c r="A66" s="184"/>
      <c r="B66" s="578" t="s">
        <v>560</v>
      </c>
      <c r="C66" s="207"/>
      <c r="D66" s="202" t="s">
        <v>471</v>
      </c>
      <c r="E66" s="202" t="s">
        <v>298</v>
      </c>
      <c r="F66" s="202" t="s">
        <v>154</v>
      </c>
      <c r="G66" s="202" t="s">
        <v>210</v>
      </c>
      <c r="H66" s="296">
        <f>105-11.117</f>
        <v>93.883</v>
      </c>
      <c r="I66" s="296"/>
      <c r="J66" s="296">
        <v>105</v>
      </c>
      <c r="K66" s="296">
        <v>105</v>
      </c>
      <c r="P66" s="296">
        <f>105-11.117+18.401-18.401</f>
        <v>93.883</v>
      </c>
      <c r="Q66" s="591">
        <v>18401</v>
      </c>
      <c r="R66" s="592" t="s">
        <v>37</v>
      </c>
    </row>
    <row r="67" spans="1:19" ht="24.75" customHeight="1">
      <c r="A67" s="184"/>
      <c r="B67" s="608" t="s">
        <v>38</v>
      </c>
      <c r="C67" s="207"/>
      <c r="D67" s="202" t="s">
        <v>471</v>
      </c>
      <c r="E67" s="202" t="s">
        <v>298</v>
      </c>
      <c r="F67" s="202" t="s">
        <v>154</v>
      </c>
      <c r="G67" s="202" t="s">
        <v>36</v>
      </c>
      <c r="H67" s="296"/>
      <c r="I67" s="296"/>
      <c r="J67" s="296"/>
      <c r="K67" s="296"/>
      <c r="P67" s="296">
        <f>18.184+163.343</f>
        <v>181.527</v>
      </c>
      <c r="Q67" s="591">
        <v>18184</v>
      </c>
      <c r="R67" s="592" t="s">
        <v>37</v>
      </c>
      <c r="S67" s="168" t="s">
        <v>67</v>
      </c>
    </row>
    <row r="68" spans="1:16" ht="15">
      <c r="A68" s="184"/>
      <c r="B68" s="252" t="s">
        <v>609</v>
      </c>
      <c r="C68" s="207"/>
      <c r="D68" s="202" t="s">
        <v>471</v>
      </c>
      <c r="E68" s="202" t="s">
        <v>298</v>
      </c>
      <c r="F68" s="202" t="s">
        <v>154</v>
      </c>
      <c r="G68" s="202" t="s">
        <v>607</v>
      </c>
      <c r="H68" s="296">
        <v>3</v>
      </c>
      <c r="I68" s="296"/>
      <c r="J68" s="296">
        <v>3</v>
      </c>
      <c r="K68" s="296">
        <v>3</v>
      </c>
      <c r="P68" s="296">
        <f>3+18.401</f>
        <v>21.401</v>
      </c>
    </row>
    <row r="69" spans="1:16" ht="13.5">
      <c r="A69" s="215">
        <v>2</v>
      </c>
      <c r="B69" s="216" t="s">
        <v>155</v>
      </c>
      <c r="C69" s="217"/>
      <c r="D69" s="217" t="s">
        <v>156</v>
      </c>
      <c r="E69" s="217"/>
      <c r="F69" s="217"/>
      <c r="G69" s="217"/>
      <c r="H69" s="272">
        <f>H70</f>
        <v>617</v>
      </c>
      <c r="I69" s="272"/>
      <c r="J69" s="272">
        <f>J70</f>
        <v>605.883</v>
      </c>
      <c r="K69" s="272">
        <f>K70</f>
        <v>605.883</v>
      </c>
      <c r="P69" s="272">
        <f>P70</f>
        <v>599.166</v>
      </c>
    </row>
    <row r="70" spans="1:16" ht="15">
      <c r="A70" s="184"/>
      <c r="B70" s="198" t="s">
        <v>157</v>
      </c>
      <c r="C70" s="207"/>
      <c r="D70" s="207" t="s">
        <v>156</v>
      </c>
      <c r="E70" s="451" t="s">
        <v>158</v>
      </c>
      <c r="F70" s="207"/>
      <c r="G70" s="207"/>
      <c r="H70" s="270">
        <f>H71</f>
        <v>617</v>
      </c>
      <c r="I70" s="270"/>
      <c r="J70" s="270">
        <f>J71</f>
        <v>605.883</v>
      </c>
      <c r="K70" s="270">
        <f>K71</f>
        <v>605.883</v>
      </c>
      <c r="P70" s="270">
        <f>P71</f>
        <v>599.166</v>
      </c>
    </row>
    <row r="71" spans="1:16" ht="26.25">
      <c r="A71" s="184"/>
      <c r="B71" s="203" t="s">
        <v>159</v>
      </c>
      <c r="C71" s="202"/>
      <c r="D71" s="202" t="s">
        <v>156</v>
      </c>
      <c r="E71" s="202" t="s">
        <v>158</v>
      </c>
      <c r="F71" s="218" t="s">
        <v>160</v>
      </c>
      <c r="G71" s="202"/>
      <c r="H71" s="270">
        <f>H72+H73</f>
        <v>617</v>
      </c>
      <c r="I71" s="270"/>
      <c r="J71" s="270">
        <f>J72+J73</f>
        <v>605.883</v>
      </c>
      <c r="K71" s="270">
        <f>K72+K73</f>
        <v>605.883</v>
      </c>
      <c r="P71" s="270">
        <f>P72+P73</f>
        <v>599.166</v>
      </c>
    </row>
    <row r="72" spans="1:16" ht="15">
      <c r="A72" s="184"/>
      <c r="B72" s="252" t="s">
        <v>559</v>
      </c>
      <c r="C72" s="202"/>
      <c r="D72" s="202" t="s">
        <v>156</v>
      </c>
      <c r="E72" s="202" t="s">
        <v>158</v>
      </c>
      <c r="F72" s="218" t="s">
        <v>160</v>
      </c>
      <c r="G72" s="202" t="s">
        <v>585</v>
      </c>
      <c r="H72" s="270">
        <v>555.32</v>
      </c>
      <c r="I72" s="270"/>
      <c r="J72" s="270">
        <v>555.32</v>
      </c>
      <c r="K72" s="270">
        <v>555.32</v>
      </c>
      <c r="P72" s="270">
        <v>555.32</v>
      </c>
    </row>
    <row r="73" spans="1:16" ht="24.75" customHeight="1">
      <c r="A73" s="184"/>
      <c r="B73" s="578" t="s">
        <v>560</v>
      </c>
      <c r="C73" s="202"/>
      <c r="D73" s="202" t="s">
        <v>156</v>
      </c>
      <c r="E73" s="202" t="s">
        <v>158</v>
      </c>
      <c r="F73" s="218" t="s">
        <v>160</v>
      </c>
      <c r="G73" s="202" t="s">
        <v>210</v>
      </c>
      <c r="H73" s="270">
        <f>50.563+11.117</f>
        <v>61.68000000000001</v>
      </c>
      <c r="I73" s="270"/>
      <c r="J73" s="270">
        <v>50.563</v>
      </c>
      <c r="K73" s="270">
        <v>50.563</v>
      </c>
      <c r="P73" s="270">
        <f>50.563+11.117-17.834</f>
        <v>43.846000000000004</v>
      </c>
    </row>
    <row r="74" spans="1:16" ht="32.25" customHeight="1">
      <c r="A74" s="219">
        <v>3</v>
      </c>
      <c r="B74" s="182" t="s">
        <v>474</v>
      </c>
      <c r="C74" s="220"/>
      <c r="D74" s="220" t="s">
        <v>251</v>
      </c>
      <c r="E74" s="220"/>
      <c r="F74" s="220"/>
      <c r="G74" s="220"/>
      <c r="H74" s="315">
        <f>H75</f>
        <v>1397</v>
      </c>
      <c r="I74" s="315"/>
      <c r="J74" s="315">
        <f>J75</f>
        <v>1182</v>
      </c>
      <c r="K74" s="315">
        <f>K75</f>
        <v>1022</v>
      </c>
      <c r="P74" s="315">
        <f>P75</f>
        <v>1397</v>
      </c>
    </row>
    <row r="75" spans="1:16" ht="26.25">
      <c r="A75" s="184"/>
      <c r="B75" s="198" t="s">
        <v>161</v>
      </c>
      <c r="C75" s="202"/>
      <c r="D75" s="207" t="s">
        <v>251</v>
      </c>
      <c r="E75" s="451" t="s">
        <v>252</v>
      </c>
      <c r="F75" s="202"/>
      <c r="G75" s="202"/>
      <c r="H75" s="301">
        <f>H76</f>
        <v>1397</v>
      </c>
      <c r="I75" s="301"/>
      <c r="J75" s="301">
        <f>J76</f>
        <v>1182</v>
      </c>
      <c r="K75" s="301">
        <f>K76</f>
        <v>1022</v>
      </c>
      <c r="P75" s="301">
        <f>P76</f>
        <v>1397</v>
      </c>
    </row>
    <row r="76" spans="1:16" ht="39" customHeight="1">
      <c r="A76" s="184"/>
      <c r="B76" s="198" t="s">
        <v>565</v>
      </c>
      <c r="C76" s="207"/>
      <c r="D76" s="207" t="s">
        <v>251</v>
      </c>
      <c r="E76" s="207" t="s">
        <v>252</v>
      </c>
      <c r="F76" s="207" t="s">
        <v>162</v>
      </c>
      <c r="G76" s="284"/>
      <c r="H76" s="285">
        <f>H77+H82</f>
        <v>1397</v>
      </c>
      <c r="I76" s="285"/>
      <c r="J76" s="285">
        <f>J77+J82</f>
        <v>1182</v>
      </c>
      <c r="K76" s="285">
        <f>K77+K82</f>
        <v>1022</v>
      </c>
      <c r="P76" s="285">
        <f>P77+P82</f>
        <v>1397</v>
      </c>
    </row>
    <row r="77" spans="1:16" ht="105">
      <c r="A77" s="184"/>
      <c r="B77" s="221" t="s">
        <v>20</v>
      </c>
      <c r="C77" s="202"/>
      <c r="D77" s="202" t="s">
        <v>251</v>
      </c>
      <c r="E77" s="202" t="s">
        <v>252</v>
      </c>
      <c r="F77" s="451" t="s">
        <v>82</v>
      </c>
      <c r="G77" s="449"/>
      <c r="H77" s="296">
        <f>H78+H80</f>
        <v>711</v>
      </c>
      <c r="I77" s="270"/>
      <c r="J77" s="270">
        <f>J78+J80</f>
        <v>496</v>
      </c>
      <c r="K77" s="270">
        <f>K78+K80</f>
        <v>336</v>
      </c>
      <c r="P77" s="296">
        <f>P78+P80</f>
        <v>711</v>
      </c>
    </row>
    <row r="78" spans="1:16" ht="92.25">
      <c r="A78" s="184"/>
      <c r="B78" s="201" t="s">
        <v>21</v>
      </c>
      <c r="C78" s="202"/>
      <c r="D78" s="202" t="s">
        <v>251</v>
      </c>
      <c r="E78" s="202" t="s">
        <v>252</v>
      </c>
      <c r="F78" s="207" t="s">
        <v>163</v>
      </c>
      <c r="G78" s="199"/>
      <c r="H78" s="270">
        <f>H79</f>
        <v>426</v>
      </c>
      <c r="I78" s="270"/>
      <c r="J78" s="270">
        <f>J79</f>
        <v>296</v>
      </c>
      <c r="K78" s="270">
        <f>K79</f>
        <v>136</v>
      </c>
      <c r="P78" s="270">
        <f>P79</f>
        <v>426</v>
      </c>
    </row>
    <row r="79" spans="1:16" ht="24.75" customHeight="1">
      <c r="A79" s="184"/>
      <c r="B79" s="578" t="s">
        <v>560</v>
      </c>
      <c r="C79" s="202"/>
      <c r="D79" s="202" t="s">
        <v>251</v>
      </c>
      <c r="E79" s="202" t="s">
        <v>252</v>
      </c>
      <c r="F79" s="202" t="s">
        <v>163</v>
      </c>
      <c r="G79" s="199">
        <v>240</v>
      </c>
      <c r="H79" s="270">
        <v>426</v>
      </c>
      <c r="I79" s="270"/>
      <c r="J79" s="270">
        <v>296</v>
      </c>
      <c r="K79" s="270">
        <v>136</v>
      </c>
      <c r="P79" s="270">
        <v>426</v>
      </c>
    </row>
    <row r="80" spans="1:16" ht="78.75">
      <c r="A80" s="184"/>
      <c r="B80" s="201" t="s">
        <v>22</v>
      </c>
      <c r="C80" s="202"/>
      <c r="D80" s="202" t="s">
        <v>251</v>
      </c>
      <c r="E80" s="202" t="s">
        <v>252</v>
      </c>
      <c r="F80" s="207" t="s">
        <v>164</v>
      </c>
      <c r="G80" s="199"/>
      <c r="H80" s="270">
        <f>H81</f>
        <v>285</v>
      </c>
      <c r="I80" s="270"/>
      <c r="J80" s="270">
        <f>J81</f>
        <v>200</v>
      </c>
      <c r="K80" s="270">
        <f>K81</f>
        <v>200</v>
      </c>
      <c r="P80" s="270">
        <f>P81</f>
        <v>285</v>
      </c>
    </row>
    <row r="81" spans="1:16" ht="24.75" customHeight="1">
      <c r="A81" s="184"/>
      <c r="B81" s="578" t="s">
        <v>560</v>
      </c>
      <c r="C81" s="202"/>
      <c r="D81" s="202" t="s">
        <v>251</v>
      </c>
      <c r="E81" s="202" t="s">
        <v>252</v>
      </c>
      <c r="F81" s="202" t="s">
        <v>164</v>
      </c>
      <c r="G81" s="199">
        <v>240</v>
      </c>
      <c r="H81" s="270">
        <v>285</v>
      </c>
      <c r="I81" s="270"/>
      <c r="J81" s="270">
        <v>200</v>
      </c>
      <c r="K81" s="270">
        <v>200</v>
      </c>
      <c r="P81" s="270">
        <v>285</v>
      </c>
    </row>
    <row r="82" spans="1:16" ht="92.25">
      <c r="A82" s="184"/>
      <c r="B82" s="221" t="s">
        <v>23</v>
      </c>
      <c r="C82" s="207"/>
      <c r="D82" s="202" t="s">
        <v>251</v>
      </c>
      <c r="E82" s="202" t="s">
        <v>252</v>
      </c>
      <c r="F82" s="451" t="s">
        <v>165</v>
      </c>
      <c r="G82" s="451"/>
      <c r="H82" s="322">
        <f>H83</f>
        <v>686</v>
      </c>
      <c r="I82" s="269"/>
      <c r="J82" s="269">
        <f>J83</f>
        <v>686</v>
      </c>
      <c r="K82" s="269">
        <f>K83</f>
        <v>686</v>
      </c>
      <c r="P82" s="322">
        <f>P83</f>
        <v>686</v>
      </c>
    </row>
    <row r="83" spans="1:16" ht="118.5">
      <c r="A83" s="184"/>
      <c r="B83" s="201" t="s">
        <v>29</v>
      </c>
      <c r="C83" s="207"/>
      <c r="D83" s="202" t="s">
        <v>251</v>
      </c>
      <c r="E83" s="202" t="s">
        <v>252</v>
      </c>
      <c r="F83" s="202" t="s">
        <v>166</v>
      </c>
      <c r="G83" s="207"/>
      <c r="H83" s="270">
        <f>H85</f>
        <v>686</v>
      </c>
      <c r="I83" s="270"/>
      <c r="J83" s="270">
        <f>J85</f>
        <v>686</v>
      </c>
      <c r="K83" s="270">
        <f>K85</f>
        <v>686</v>
      </c>
      <c r="P83" s="270">
        <f>P85</f>
        <v>686</v>
      </c>
    </row>
    <row r="84" spans="1:16" ht="40.5" customHeight="1" hidden="1">
      <c r="A84" s="184"/>
      <c r="B84" s="249" t="s">
        <v>573</v>
      </c>
      <c r="C84" s="250"/>
      <c r="D84" s="238" t="s">
        <v>251</v>
      </c>
      <c r="E84" s="238" t="s">
        <v>252</v>
      </c>
      <c r="F84" s="238" t="s">
        <v>574</v>
      </c>
      <c r="G84" s="251"/>
      <c r="H84" s="273"/>
      <c r="I84" s="273"/>
      <c r="J84" s="273"/>
      <c r="K84" s="273"/>
      <c r="P84" s="273"/>
    </row>
    <row r="85" spans="1:16" ht="24.75" customHeight="1">
      <c r="A85" s="184"/>
      <c r="B85" s="578" t="s">
        <v>560</v>
      </c>
      <c r="C85" s="250"/>
      <c r="D85" s="202" t="s">
        <v>251</v>
      </c>
      <c r="E85" s="202" t="s">
        <v>252</v>
      </c>
      <c r="F85" s="202" t="s">
        <v>166</v>
      </c>
      <c r="G85" s="192" t="s">
        <v>210</v>
      </c>
      <c r="H85" s="270">
        <v>686</v>
      </c>
      <c r="I85" s="273"/>
      <c r="J85" s="270">
        <v>686</v>
      </c>
      <c r="K85" s="270">
        <v>686</v>
      </c>
      <c r="P85" s="270">
        <v>686</v>
      </c>
    </row>
    <row r="86" spans="1:16" ht="44.25" customHeight="1" hidden="1">
      <c r="A86" s="184"/>
      <c r="B86" s="198" t="s">
        <v>582</v>
      </c>
      <c r="C86" s="202"/>
      <c r="D86" s="207" t="s">
        <v>251</v>
      </c>
      <c r="E86" s="207" t="s">
        <v>252</v>
      </c>
      <c r="F86" s="207" t="s">
        <v>167</v>
      </c>
      <c r="G86" s="284"/>
      <c r="H86" s="284"/>
      <c r="I86" s="284"/>
      <c r="J86" s="168"/>
      <c r="K86" s="300"/>
      <c r="P86" s="284"/>
    </row>
    <row r="87" spans="1:16" ht="39" hidden="1">
      <c r="A87" s="184"/>
      <c r="B87" s="201" t="s">
        <v>168</v>
      </c>
      <c r="C87" s="202"/>
      <c r="D87" s="202" t="s">
        <v>251</v>
      </c>
      <c r="E87" s="202" t="s">
        <v>252</v>
      </c>
      <c r="F87" s="202" t="s">
        <v>169</v>
      </c>
      <c r="G87" s="199"/>
      <c r="H87" s="270"/>
      <c r="I87" s="270"/>
      <c r="J87" s="270"/>
      <c r="K87" s="270"/>
      <c r="P87" s="270"/>
    </row>
    <row r="88" spans="1:16" s="180" customFormat="1" ht="13.5">
      <c r="A88" s="215">
        <v>4</v>
      </c>
      <c r="B88" s="182" t="s">
        <v>465</v>
      </c>
      <c r="C88" s="220"/>
      <c r="D88" s="220" t="s">
        <v>466</v>
      </c>
      <c r="E88" s="220" t="s">
        <v>356</v>
      </c>
      <c r="F88" s="220" t="s">
        <v>356</v>
      </c>
      <c r="G88" s="220" t="s">
        <v>356</v>
      </c>
      <c r="H88" s="315">
        <f>H89+H101</f>
        <v>18097.09</v>
      </c>
      <c r="I88" s="272"/>
      <c r="J88" s="315">
        <f>J89+J101</f>
        <v>11814.485</v>
      </c>
      <c r="K88" s="315">
        <f>K89+K101</f>
        <v>14413.347</v>
      </c>
      <c r="O88" s="278"/>
      <c r="P88" s="315">
        <f>P89+P101</f>
        <v>24122.354000000003</v>
      </c>
    </row>
    <row r="89" spans="1:19" s="180" customFormat="1" ht="15">
      <c r="A89" s="184"/>
      <c r="B89" s="222" t="s">
        <v>170</v>
      </c>
      <c r="C89" s="189"/>
      <c r="D89" s="189" t="s">
        <v>466</v>
      </c>
      <c r="E89" s="187" t="s">
        <v>171</v>
      </c>
      <c r="F89" s="189"/>
      <c r="G89" s="189"/>
      <c r="H89" s="313">
        <f>H90</f>
        <v>17447.29</v>
      </c>
      <c r="I89" s="270"/>
      <c r="J89" s="313">
        <f>J90</f>
        <v>11444.685000000001</v>
      </c>
      <c r="K89" s="313">
        <f>K90</f>
        <v>14038.547</v>
      </c>
      <c r="O89" s="278"/>
      <c r="P89" s="313">
        <f>P90+P98</f>
        <v>23023.554000000004</v>
      </c>
      <c r="S89" s="500">
        <f>P89-H89</f>
        <v>5576.264000000003</v>
      </c>
    </row>
    <row r="90" spans="1:16" s="180" customFormat="1" ht="38.25" customHeight="1">
      <c r="A90" s="184"/>
      <c r="B90" s="198" t="s">
        <v>566</v>
      </c>
      <c r="C90" s="189"/>
      <c r="D90" s="189" t="s">
        <v>466</v>
      </c>
      <c r="E90" s="189" t="s">
        <v>171</v>
      </c>
      <c r="F90" s="189" t="s">
        <v>209</v>
      </c>
      <c r="G90" s="284"/>
      <c r="H90" s="285">
        <f>H91+H95</f>
        <v>17447.29</v>
      </c>
      <c r="I90" s="312"/>
      <c r="J90" s="285">
        <f>J91+J95</f>
        <v>11444.685000000001</v>
      </c>
      <c r="K90" s="285">
        <f>K91+K95</f>
        <v>14038.547</v>
      </c>
      <c r="O90" s="278"/>
      <c r="P90" s="285">
        <f>P91+P95</f>
        <v>17447.29</v>
      </c>
    </row>
    <row r="91" spans="1:16" s="180" customFormat="1" ht="66">
      <c r="A91" s="184"/>
      <c r="B91" s="221" t="s">
        <v>15</v>
      </c>
      <c r="C91" s="192"/>
      <c r="D91" s="192" t="s">
        <v>466</v>
      </c>
      <c r="E91" s="192" t="s">
        <v>171</v>
      </c>
      <c r="F91" s="189" t="s">
        <v>172</v>
      </c>
      <c r="G91" s="189"/>
      <c r="H91" s="313">
        <f>H92</f>
        <v>16806.29</v>
      </c>
      <c r="I91" s="269"/>
      <c r="J91" s="269">
        <f>J92</f>
        <v>10777.685000000001</v>
      </c>
      <c r="K91" s="313">
        <f>K92</f>
        <v>13305.547</v>
      </c>
      <c r="O91" s="278"/>
      <c r="P91" s="313">
        <f>P92</f>
        <v>16806.29</v>
      </c>
    </row>
    <row r="92" spans="1:16" s="180" customFormat="1" ht="78.75">
      <c r="A92" s="184"/>
      <c r="B92" s="223" t="s">
        <v>16</v>
      </c>
      <c r="C92" s="192"/>
      <c r="D92" s="192" t="s">
        <v>466</v>
      </c>
      <c r="E92" s="192" t="s">
        <v>171</v>
      </c>
      <c r="F92" s="192" t="s">
        <v>174</v>
      </c>
      <c r="G92" s="192"/>
      <c r="H92" s="301">
        <f>H93</f>
        <v>16806.29</v>
      </c>
      <c r="I92" s="270"/>
      <c r="J92" s="301">
        <f>J93</f>
        <v>10777.685000000001</v>
      </c>
      <c r="K92" s="301">
        <f>K93</f>
        <v>13305.547</v>
      </c>
      <c r="O92" s="278"/>
      <c r="P92" s="301">
        <f>P93</f>
        <v>16806.29</v>
      </c>
    </row>
    <row r="93" spans="1:16" s="180" customFormat="1" ht="24.75" customHeight="1">
      <c r="A93" s="184"/>
      <c r="B93" s="578" t="s">
        <v>560</v>
      </c>
      <c r="C93" s="192"/>
      <c r="D93" s="192" t="s">
        <v>466</v>
      </c>
      <c r="E93" s="192" t="s">
        <v>171</v>
      </c>
      <c r="F93" s="192" t="s">
        <v>174</v>
      </c>
      <c r="G93" s="192" t="s">
        <v>210</v>
      </c>
      <c r="H93" s="301">
        <f>7156.753+13430-3780.463</f>
        <v>16806.29</v>
      </c>
      <c r="I93" s="270"/>
      <c r="J93" s="326">
        <f>22480.2-11702.515</f>
        <v>10777.685000000001</v>
      </c>
      <c r="K93" s="326">
        <v>13305.547</v>
      </c>
      <c r="O93" s="278"/>
      <c r="P93" s="301">
        <f>7156.753+13430-3780.463</f>
        <v>16806.29</v>
      </c>
    </row>
    <row r="94" spans="1:16" s="180" customFormat="1" ht="52.5" hidden="1">
      <c r="A94" s="184"/>
      <c r="B94" s="223" t="s">
        <v>175</v>
      </c>
      <c r="C94" s="189"/>
      <c r="D94" s="192" t="s">
        <v>466</v>
      </c>
      <c r="E94" s="192" t="s">
        <v>171</v>
      </c>
      <c r="F94" s="192" t="s">
        <v>176</v>
      </c>
      <c r="G94" s="189"/>
      <c r="H94" s="270"/>
      <c r="I94" s="270"/>
      <c r="J94" s="270"/>
      <c r="K94" s="270"/>
      <c r="O94" s="278"/>
      <c r="P94" s="270"/>
    </row>
    <row r="95" spans="1:16" s="180" customFormat="1" ht="92.25">
      <c r="A95" s="184"/>
      <c r="B95" s="221" t="s">
        <v>511</v>
      </c>
      <c r="C95" s="189"/>
      <c r="D95" s="192" t="s">
        <v>466</v>
      </c>
      <c r="E95" s="192" t="s">
        <v>171</v>
      </c>
      <c r="F95" s="189" t="s">
        <v>85</v>
      </c>
      <c r="G95" s="199"/>
      <c r="H95" s="269">
        <f>H96</f>
        <v>641</v>
      </c>
      <c r="I95" s="269"/>
      <c r="J95" s="269">
        <f>J96</f>
        <v>667</v>
      </c>
      <c r="K95" s="269">
        <f>K96</f>
        <v>733</v>
      </c>
      <c r="O95" s="278"/>
      <c r="P95" s="269">
        <f>P96</f>
        <v>641</v>
      </c>
    </row>
    <row r="96" spans="1:16" s="180" customFormat="1" ht="92.25">
      <c r="A96" s="184"/>
      <c r="B96" s="201" t="s">
        <v>512</v>
      </c>
      <c r="C96" s="189"/>
      <c r="D96" s="192" t="s">
        <v>466</v>
      </c>
      <c r="E96" s="192" t="s">
        <v>171</v>
      </c>
      <c r="F96" s="192" t="s">
        <v>177</v>
      </c>
      <c r="G96" s="199"/>
      <c r="H96" s="270">
        <f>H97</f>
        <v>641</v>
      </c>
      <c r="I96" s="270"/>
      <c r="J96" s="270">
        <f>J97</f>
        <v>667</v>
      </c>
      <c r="K96" s="270">
        <f>K97</f>
        <v>733</v>
      </c>
      <c r="O96" s="278"/>
      <c r="P96" s="270">
        <f>P97</f>
        <v>641</v>
      </c>
    </row>
    <row r="97" spans="1:16" s="180" customFormat="1" ht="24.75" customHeight="1">
      <c r="A97" s="184"/>
      <c r="B97" s="578" t="s">
        <v>560</v>
      </c>
      <c r="C97" s="189"/>
      <c r="D97" s="192" t="s">
        <v>466</v>
      </c>
      <c r="E97" s="192" t="s">
        <v>171</v>
      </c>
      <c r="F97" s="192" t="s">
        <v>177</v>
      </c>
      <c r="G97" s="199">
        <v>240</v>
      </c>
      <c r="H97" s="270">
        <v>641</v>
      </c>
      <c r="I97" s="270"/>
      <c r="J97" s="270">
        <v>667</v>
      </c>
      <c r="K97" s="270">
        <v>733</v>
      </c>
      <c r="O97" s="278"/>
      <c r="P97" s="270">
        <v>641</v>
      </c>
    </row>
    <row r="98" spans="1:16" s="180" customFormat="1" ht="24.75" customHeight="1">
      <c r="A98" s="184"/>
      <c r="B98" s="198" t="s">
        <v>624</v>
      </c>
      <c r="C98" s="202"/>
      <c r="D98" s="207" t="s">
        <v>466</v>
      </c>
      <c r="E98" s="207" t="s">
        <v>171</v>
      </c>
      <c r="F98" s="207" t="s">
        <v>139</v>
      </c>
      <c r="G98" s="207"/>
      <c r="H98" s="270"/>
      <c r="I98" s="270"/>
      <c r="J98" s="270"/>
      <c r="K98" s="270"/>
      <c r="O98" s="278"/>
      <c r="P98" s="313">
        <f>P99</f>
        <v>5576.264000000001</v>
      </c>
    </row>
    <row r="99" spans="1:16" s="180" customFormat="1" ht="52.5">
      <c r="A99" s="184"/>
      <c r="B99" s="578" t="s">
        <v>39</v>
      </c>
      <c r="C99" s="189"/>
      <c r="D99" s="202" t="s">
        <v>466</v>
      </c>
      <c r="E99" s="202" t="s">
        <v>171</v>
      </c>
      <c r="F99" s="207" t="s">
        <v>40</v>
      </c>
      <c r="G99" s="199"/>
      <c r="H99" s="270"/>
      <c r="I99" s="270"/>
      <c r="J99" s="270"/>
      <c r="K99" s="270"/>
      <c r="O99" s="278"/>
      <c r="P99" s="301">
        <f>P100</f>
        <v>5576.264000000001</v>
      </c>
    </row>
    <row r="100" spans="1:18" s="180" customFormat="1" ht="26.25">
      <c r="A100" s="184"/>
      <c r="B100" s="578" t="s">
        <v>560</v>
      </c>
      <c r="C100" s="189"/>
      <c r="D100" s="202" t="s">
        <v>466</v>
      </c>
      <c r="E100" s="202" t="s">
        <v>171</v>
      </c>
      <c r="F100" s="202" t="s">
        <v>40</v>
      </c>
      <c r="G100" s="199">
        <v>240</v>
      </c>
      <c r="H100" s="270"/>
      <c r="I100" s="270"/>
      <c r="J100" s="270"/>
      <c r="K100" s="270"/>
      <c r="O100" s="278"/>
      <c r="P100" s="301">
        <f>17407.649+600-3976.2-111.622-1416.24-2618.217-4309.106</f>
        <v>5576.264000000001</v>
      </c>
      <c r="Q100" s="591">
        <v>17407649</v>
      </c>
      <c r="R100" s="592" t="s">
        <v>41</v>
      </c>
    </row>
    <row r="101" spans="1:16" s="180" customFormat="1" ht="15">
      <c r="A101" s="184"/>
      <c r="B101" s="185" t="s">
        <v>467</v>
      </c>
      <c r="C101" s="189"/>
      <c r="D101" s="207" t="s">
        <v>466</v>
      </c>
      <c r="E101" s="451" t="s">
        <v>468</v>
      </c>
      <c r="F101" s="192"/>
      <c r="G101" s="199"/>
      <c r="H101" s="311">
        <f>H102+H106</f>
        <v>649.8</v>
      </c>
      <c r="I101" s="311"/>
      <c r="J101" s="311">
        <f>J102+J106</f>
        <v>369.8</v>
      </c>
      <c r="K101" s="311">
        <f>K102+K106</f>
        <v>374.8</v>
      </c>
      <c r="O101" s="278"/>
      <c r="P101" s="311">
        <f>P102+P106</f>
        <v>1098.8</v>
      </c>
    </row>
    <row r="102" spans="1:16" s="180" customFormat="1" ht="51.75" customHeight="1">
      <c r="A102" s="184"/>
      <c r="B102" s="198" t="s">
        <v>144</v>
      </c>
      <c r="C102" s="202"/>
      <c r="D102" s="207" t="s">
        <v>466</v>
      </c>
      <c r="E102" s="207" t="s">
        <v>468</v>
      </c>
      <c r="F102" s="207" t="s">
        <v>178</v>
      </c>
      <c r="G102" s="284"/>
      <c r="H102" s="285">
        <f>H104</f>
        <v>300</v>
      </c>
      <c r="I102" s="285"/>
      <c r="J102" s="285">
        <f>J104</f>
        <v>305</v>
      </c>
      <c r="K102" s="285">
        <f>K104</f>
        <v>310</v>
      </c>
      <c r="O102" s="278"/>
      <c r="P102" s="285">
        <f>P104</f>
        <v>300</v>
      </c>
    </row>
    <row r="103" spans="1:16" s="180" customFormat="1" ht="78" customHeight="1" hidden="1">
      <c r="A103" s="184"/>
      <c r="B103" s="191" t="s">
        <v>12</v>
      </c>
      <c r="C103" s="224"/>
      <c r="D103" s="192" t="s">
        <v>466</v>
      </c>
      <c r="E103" s="192" t="s">
        <v>468</v>
      </c>
      <c r="F103" s="192" t="s">
        <v>179</v>
      </c>
      <c r="G103" s="202"/>
      <c r="H103" s="269"/>
      <c r="I103" s="269"/>
      <c r="J103" s="269"/>
      <c r="K103" s="269"/>
      <c r="O103" s="278"/>
      <c r="P103" s="269"/>
    </row>
    <row r="104" spans="1:16" s="180" customFormat="1" ht="96.75">
      <c r="A104" s="184"/>
      <c r="B104" s="310" t="s">
        <v>145</v>
      </c>
      <c r="C104" s="202"/>
      <c r="D104" s="192" t="s">
        <v>466</v>
      </c>
      <c r="E104" s="192" t="s">
        <v>468</v>
      </c>
      <c r="F104" s="192" t="s">
        <v>575</v>
      </c>
      <c r="G104" s="202"/>
      <c r="H104" s="269">
        <f>H105</f>
        <v>300</v>
      </c>
      <c r="I104" s="269"/>
      <c r="J104" s="269">
        <f>J105</f>
        <v>305</v>
      </c>
      <c r="K104" s="269">
        <f>K105</f>
        <v>310</v>
      </c>
      <c r="O104" s="278"/>
      <c r="P104" s="269">
        <f>P105</f>
        <v>300</v>
      </c>
    </row>
    <row r="105" spans="1:16" s="180" customFormat="1" ht="24.75" customHeight="1">
      <c r="A105" s="184"/>
      <c r="B105" s="578" t="s">
        <v>560</v>
      </c>
      <c r="C105" s="202"/>
      <c r="D105" s="192" t="s">
        <v>466</v>
      </c>
      <c r="E105" s="192" t="s">
        <v>468</v>
      </c>
      <c r="F105" s="192" t="s">
        <v>575</v>
      </c>
      <c r="G105" s="202" t="s">
        <v>210</v>
      </c>
      <c r="H105" s="270">
        <v>300</v>
      </c>
      <c r="I105" s="269"/>
      <c r="J105" s="270">
        <v>305</v>
      </c>
      <c r="K105" s="270">
        <v>310</v>
      </c>
      <c r="O105" s="278"/>
      <c r="P105" s="270">
        <v>300</v>
      </c>
    </row>
    <row r="106" spans="1:16" s="180" customFormat="1" ht="39">
      <c r="A106" s="184"/>
      <c r="B106" s="198" t="s">
        <v>624</v>
      </c>
      <c r="C106" s="202"/>
      <c r="D106" s="207" t="s">
        <v>466</v>
      </c>
      <c r="E106" s="207" t="s">
        <v>468</v>
      </c>
      <c r="F106" s="207" t="s">
        <v>139</v>
      </c>
      <c r="G106" s="207"/>
      <c r="H106" s="269">
        <f>H107+H109+H111</f>
        <v>349.8</v>
      </c>
      <c r="I106" s="269"/>
      <c r="J106" s="269">
        <f>J107+J109+J111</f>
        <v>64.8</v>
      </c>
      <c r="K106" s="269">
        <f>K107+K109+K111</f>
        <v>64.8</v>
      </c>
      <c r="O106" s="278"/>
      <c r="P106" s="269">
        <f>P107+P109+P111</f>
        <v>798.8</v>
      </c>
    </row>
    <row r="107" spans="1:16" s="180" customFormat="1" ht="15">
      <c r="A107" s="184"/>
      <c r="B107" s="201" t="s">
        <v>180</v>
      </c>
      <c r="C107" s="202"/>
      <c r="D107" s="202" t="s">
        <v>466</v>
      </c>
      <c r="E107" s="202" t="s">
        <v>468</v>
      </c>
      <c r="F107" s="207" t="s">
        <v>181</v>
      </c>
      <c r="G107" s="207"/>
      <c r="H107" s="269">
        <f>H108</f>
        <v>195</v>
      </c>
      <c r="I107" s="269"/>
      <c r="J107" s="269">
        <f>J108</f>
        <v>0</v>
      </c>
      <c r="K107" s="269">
        <f>K108</f>
        <v>0</v>
      </c>
      <c r="O107" s="278"/>
      <c r="P107" s="269">
        <f>P108</f>
        <v>644</v>
      </c>
    </row>
    <row r="108" spans="1:16" s="180" customFormat="1" ht="24.75" customHeight="1">
      <c r="A108" s="184"/>
      <c r="B108" s="578" t="s">
        <v>560</v>
      </c>
      <c r="C108" s="202"/>
      <c r="D108" s="202" t="s">
        <v>466</v>
      </c>
      <c r="E108" s="202" t="s">
        <v>468</v>
      </c>
      <c r="F108" s="202" t="s">
        <v>181</v>
      </c>
      <c r="G108" s="202" t="s">
        <v>210</v>
      </c>
      <c r="H108" s="270">
        <v>195</v>
      </c>
      <c r="I108" s="270"/>
      <c r="J108" s="270"/>
      <c r="K108" s="270"/>
      <c r="O108" s="278"/>
      <c r="P108" s="270">
        <f>195+449</f>
        <v>644</v>
      </c>
    </row>
    <row r="109" spans="1:16" s="180" customFormat="1" ht="15">
      <c r="A109" s="184"/>
      <c r="B109" s="201" t="s">
        <v>182</v>
      </c>
      <c r="C109" s="202"/>
      <c r="D109" s="202" t="s">
        <v>466</v>
      </c>
      <c r="E109" s="202" t="s">
        <v>468</v>
      </c>
      <c r="F109" s="207" t="s">
        <v>183</v>
      </c>
      <c r="G109" s="202"/>
      <c r="H109" s="269">
        <f>H110</f>
        <v>64.8</v>
      </c>
      <c r="I109" s="269"/>
      <c r="J109" s="269">
        <f>J110</f>
        <v>64.8</v>
      </c>
      <c r="K109" s="269">
        <f>K110</f>
        <v>64.8</v>
      </c>
      <c r="O109" s="278"/>
      <c r="P109" s="269">
        <f>P110</f>
        <v>64.8</v>
      </c>
    </row>
    <row r="110" spans="1:16" s="180" customFormat="1" ht="24.75" customHeight="1">
      <c r="A110" s="184"/>
      <c r="B110" s="578" t="s">
        <v>560</v>
      </c>
      <c r="C110" s="202"/>
      <c r="D110" s="202" t="s">
        <v>466</v>
      </c>
      <c r="E110" s="202" t="s">
        <v>468</v>
      </c>
      <c r="F110" s="202" t="s">
        <v>183</v>
      </c>
      <c r="G110" s="202" t="s">
        <v>210</v>
      </c>
      <c r="H110" s="270">
        <v>64.8</v>
      </c>
      <c r="I110" s="270"/>
      <c r="J110" s="270">
        <v>64.8</v>
      </c>
      <c r="K110" s="270">
        <v>64.8</v>
      </c>
      <c r="L110" s="291" t="s">
        <v>17</v>
      </c>
      <c r="O110" s="278"/>
      <c r="P110" s="270">
        <v>64.8</v>
      </c>
    </row>
    <row r="111" spans="1:16" s="180" customFormat="1" ht="26.25">
      <c r="A111" s="184"/>
      <c r="B111" s="201" t="s">
        <v>88</v>
      </c>
      <c r="C111" s="202"/>
      <c r="D111" s="202" t="s">
        <v>466</v>
      </c>
      <c r="E111" s="202" t="s">
        <v>468</v>
      </c>
      <c r="F111" s="207" t="s">
        <v>184</v>
      </c>
      <c r="G111" s="202"/>
      <c r="H111" s="269">
        <f>H112</f>
        <v>90</v>
      </c>
      <c r="I111" s="269"/>
      <c r="J111" s="269">
        <f>J112</f>
        <v>0</v>
      </c>
      <c r="K111" s="269">
        <f>K112</f>
        <v>0</v>
      </c>
      <c r="O111" s="278"/>
      <c r="P111" s="269">
        <f>P112</f>
        <v>90</v>
      </c>
    </row>
    <row r="112" spans="1:16" s="180" customFormat="1" ht="24.75" customHeight="1">
      <c r="A112" s="184"/>
      <c r="B112" s="578" t="s">
        <v>560</v>
      </c>
      <c r="C112" s="202"/>
      <c r="D112" s="202" t="s">
        <v>466</v>
      </c>
      <c r="E112" s="202" t="s">
        <v>468</v>
      </c>
      <c r="F112" s="202" t="s">
        <v>184</v>
      </c>
      <c r="G112" s="202" t="s">
        <v>210</v>
      </c>
      <c r="H112" s="270">
        <v>90</v>
      </c>
      <c r="I112" s="269"/>
      <c r="J112" s="269"/>
      <c r="K112" s="269"/>
      <c r="O112" s="278"/>
      <c r="P112" s="270">
        <v>90</v>
      </c>
    </row>
    <row r="113" spans="1:16" s="180" customFormat="1" ht="13.5">
      <c r="A113" s="215">
        <v>5</v>
      </c>
      <c r="B113" s="216" t="s">
        <v>453</v>
      </c>
      <c r="C113" s="217"/>
      <c r="D113" s="217" t="s">
        <v>454</v>
      </c>
      <c r="E113" s="225"/>
      <c r="F113" s="225"/>
      <c r="G113" s="225"/>
      <c r="H113" s="260">
        <f>H114+H129+H144+H153</f>
        <v>22021.318999999996</v>
      </c>
      <c r="I113" s="272"/>
      <c r="J113" s="260">
        <f>J114+J129+J144+J153</f>
        <v>27710.55</v>
      </c>
      <c r="K113" s="260">
        <f>K114+K129+K144+K153</f>
        <v>26064.505</v>
      </c>
      <c r="O113" s="278"/>
      <c r="P113" s="260">
        <f>P114+P129+P144+P153</f>
        <v>65833.143</v>
      </c>
    </row>
    <row r="114" spans="1:19" ht="15">
      <c r="A114" s="184"/>
      <c r="B114" s="198" t="s">
        <v>89</v>
      </c>
      <c r="C114" s="207"/>
      <c r="D114" s="207" t="s">
        <v>454</v>
      </c>
      <c r="E114" s="451" t="s">
        <v>299</v>
      </c>
      <c r="F114" s="202"/>
      <c r="G114" s="202"/>
      <c r="H114" s="301">
        <f>H115+H120</f>
        <v>9048</v>
      </c>
      <c r="I114" s="301"/>
      <c r="J114" s="301">
        <f>J115+J120</f>
        <v>10000</v>
      </c>
      <c r="K114" s="301">
        <f>K115+K120</f>
        <v>10000</v>
      </c>
      <c r="P114" s="301">
        <f>P115+P120</f>
        <v>11531.105</v>
      </c>
      <c r="S114" s="500">
        <f>P114-H114</f>
        <v>2483.1049999999996</v>
      </c>
    </row>
    <row r="115" spans="1:16" ht="53.25" customHeight="1" hidden="1">
      <c r="A115" s="184"/>
      <c r="B115" s="226" t="s">
        <v>6</v>
      </c>
      <c r="C115" s="207"/>
      <c r="D115" s="200" t="s">
        <v>454</v>
      </c>
      <c r="E115" s="207" t="s">
        <v>299</v>
      </c>
      <c r="F115" s="207" t="s">
        <v>185</v>
      </c>
      <c r="G115" s="284"/>
      <c r="H115" s="284"/>
      <c r="I115" s="284"/>
      <c r="J115" s="168"/>
      <c r="K115" s="288"/>
      <c r="P115" s="284"/>
    </row>
    <row r="116" spans="1:16" ht="66" hidden="1">
      <c r="A116" s="184"/>
      <c r="B116" s="227" t="s">
        <v>7</v>
      </c>
      <c r="C116" s="202"/>
      <c r="D116" s="199" t="s">
        <v>454</v>
      </c>
      <c r="E116" s="202" t="s">
        <v>299</v>
      </c>
      <c r="F116" s="202" t="s">
        <v>78</v>
      </c>
      <c r="G116" s="202"/>
      <c r="H116" s="268"/>
      <c r="I116" s="268"/>
      <c r="J116" s="268"/>
      <c r="K116" s="268"/>
      <c r="P116" s="268"/>
    </row>
    <row r="117" spans="1:16" ht="81" customHeight="1" hidden="1">
      <c r="A117" s="184"/>
      <c r="B117" s="228" t="s">
        <v>8</v>
      </c>
      <c r="C117" s="202"/>
      <c r="D117" s="199" t="s">
        <v>454</v>
      </c>
      <c r="E117" s="202" t="s">
        <v>299</v>
      </c>
      <c r="F117" s="202" t="s">
        <v>186</v>
      </c>
      <c r="G117" s="202"/>
      <c r="H117" s="268"/>
      <c r="I117" s="268"/>
      <c r="J117" s="268"/>
      <c r="K117" s="268"/>
      <c r="P117" s="268"/>
    </row>
    <row r="118" spans="1:16" ht="81" customHeight="1" hidden="1">
      <c r="A118" s="184"/>
      <c r="B118" s="227" t="s">
        <v>9</v>
      </c>
      <c r="C118" s="202"/>
      <c r="D118" s="199" t="s">
        <v>454</v>
      </c>
      <c r="E118" s="202" t="s">
        <v>299</v>
      </c>
      <c r="F118" s="202" t="s">
        <v>187</v>
      </c>
      <c r="G118" s="202"/>
      <c r="H118" s="269"/>
      <c r="I118" s="269"/>
      <c r="J118" s="269"/>
      <c r="K118" s="269"/>
      <c r="P118" s="269"/>
    </row>
    <row r="119" spans="1:16" ht="66" hidden="1">
      <c r="A119" s="229"/>
      <c r="B119" s="228" t="s">
        <v>10</v>
      </c>
      <c r="C119" s="202"/>
      <c r="D119" s="199" t="s">
        <v>454</v>
      </c>
      <c r="E119" s="202" t="s">
        <v>299</v>
      </c>
      <c r="F119" s="202" t="s">
        <v>189</v>
      </c>
      <c r="G119" s="202"/>
      <c r="H119" s="269"/>
      <c r="I119" s="269"/>
      <c r="J119" s="269"/>
      <c r="K119" s="269"/>
      <c r="P119" s="269"/>
    </row>
    <row r="120" spans="1:16" ht="39" customHeight="1">
      <c r="A120" s="229"/>
      <c r="B120" s="198" t="s">
        <v>624</v>
      </c>
      <c r="C120" s="202"/>
      <c r="D120" s="207" t="s">
        <v>454</v>
      </c>
      <c r="E120" s="207" t="s">
        <v>299</v>
      </c>
      <c r="F120" s="207" t="s">
        <v>139</v>
      </c>
      <c r="G120" s="233"/>
      <c r="H120" s="287">
        <f>H123+H125</f>
        <v>9048</v>
      </c>
      <c r="I120" s="308"/>
      <c r="J120" s="287">
        <f>J123+J125</f>
        <v>10000</v>
      </c>
      <c r="K120" s="287">
        <f>K123+K125</f>
        <v>10000</v>
      </c>
      <c r="P120" s="287">
        <f>P123+P125+P121+P127</f>
        <v>11531.105</v>
      </c>
    </row>
    <row r="121" spans="1:16" ht="28.5" customHeight="1">
      <c r="A121" s="229"/>
      <c r="B121" s="230" t="s">
        <v>227</v>
      </c>
      <c r="C121" s="202"/>
      <c r="D121" s="202" t="s">
        <v>454</v>
      </c>
      <c r="E121" s="202" t="s">
        <v>299</v>
      </c>
      <c r="F121" s="202" t="s">
        <v>226</v>
      </c>
      <c r="G121" s="233"/>
      <c r="H121" s="297">
        <f>H122</f>
        <v>8628</v>
      </c>
      <c r="I121" s="287"/>
      <c r="J121" s="297">
        <f>J122</f>
        <v>10000</v>
      </c>
      <c r="K121" s="297">
        <f>K122</f>
        <v>10000</v>
      </c>
      <c r="P121" s="297">
        <f>P122</f>
        <v>7579</v>
      </c>
    </row>
    <row r="122" spans="1:16" ht="21" customHeight="1" thickBot="1">
      <c r="A122" s="229"/>
      <c r="B122" s="617" t="s">
        <v>224</v>
      </c>
      <c r="C122" s="202"/>
      <c r="D122" s="202" t="s">
        <v>454</v>
      </c>
      <c r="E122" s="202" t="s">
        <v>299</v>
      </c>
      <c r="F122" s="202" t="s">
        <v>226</v>
      </c>
      <c r="G122" s="452" t="s">
        <v>223</v>
      </c>
      <c r="H122" s="298">
        <v>8628</v>
      </c>
      <c r="I122" s="293"/>
      <c r="J122" s="305">
        <v>10000</v>
      </c>
      <c r="K122" s="306">
        <v>10000</v>
      </c>
      <c r="P122" s="298">
        <f>8628-1049</f>
        <v>7579</v>
      </c>
    </row>
    <row r="123" spans="1:16" ht="26.25">
      <c r="A123" s="229"/>
      <c r="B123" s="230" t="s">
        <v>190</v>
      </c>
      <c r="C123" s="202"/>
      <c r="D123" s="202" t="s">
        <v>454</v>
      </c>
      <c r="E123" s="202" t="s">
        <v>299</v>
      </c>
      <c r="F123" s="202" t="s">
        <v>191</v>
      </c>
      <c r="G123" s="233"/>
      <c r="H123" s="287">
        <f>H124</f>
        <v>420</v>
      </c>
      <c r="I123" s="308"/>
      <c r="J123" s="287">
        <f>J124</f>
        <v>0</v>
      </c>
      <c r="K123" s="287">
        <f>K124</f>
        <v>0</v>
      </c>
      <c r="P123" s="287">
        <f>P124</f>
        <v>3280</v>
      </c>
    </row>
    <row r="124" spans="1:18" ht="24.75" customHeight="1">
      <c r="A124" s="229"/>
      <c r="B124" s="578" t="s">
        <v>560</v>
      </c>
      <c r="C124" s="202"/>
      <c r="D124" s="202" t="s">
        <v>454</v>
      </c>
      <c r="E124" s="202" t="s">
        <v>299</v>
      </c>
      <c r="F124" s="202" t="s">
        <v>191</v>
      </c>
      <c r="G124" s="202" t="s">
        <v>210</v>
      </c>
      <c r="H124" s="297">
        <v>420</v>
      </c>
      <c r="I124" s="309"/>
      <c r="J124" s="299"/>
      <c r="K124" s="286"/>
      <c r="P124" s="297">
        <f>420+3621.201-89.096-672.105</f>
        <v>3280</v>
      </c>
      <c r="Q124" s="591">
        <v>3621201</v>
      </c>
      <c r="R124" s="592" t="s">
        <v>42</v>
      </c>
    </row>
    <row r="125" spans="1:16" ht="26.25" customHeight="1" hidden="1">
      <c r="A125" s="229"/>
      <c r="B125" s="230" t="s">
        <v>227</v>
      </c>
      <c r="C125" s="202"/>
      <c r="D125" s="202" t="s">
        <v>454</v>
      </c>
      <c r="E125" s="202" t="s">
        <v>299</v>
      </c>
      <c r="F125" s="202" t="s">
        <v>226</v>
      </c>
      <c r="G125" s="233"/>
      <c r="H125" s="297">
        <f>H126</f>
        <v>8628</v>
      </c>
      <c r="I125" s="287"/>
      <c r="J125" s="297">
        <f>J126</f>
        <v>10000</v>
      </c>
      <c r="K125" s="297">
        <f>K126</f>
        <v>10000</v>
      </c>
      <c r="P125" s="297"/>
    </row>
    <row r="126" spans="1:16" ht="25.5" customHeight="1" hidden="1">
      <c r="A126" s="229"/>
      <c r="B126" s="627" t="s">
        <v>224</v>
      </c>
      <c r="C126" s="202"/>
      <c r="D126" s="202" t="s">
        <v>454</v>
      </c>
      <c r="E126" s="202" t="s">
        <v>299</v>
      </c>
      <c r="F126" s="202" t="s">
        <v>226</v>
      </c>
      <c r="G126" s="614" t="s">
        <v>223</v>
      </c>
      <c r="H126" s="298">
        <v>8628</v>
      </c>
      <c r="I126" s="293"/>
      <c r="J126" s="305">
        <v>10000</v>
      </c>
      <c r="K126" s="306">
        <v>10000</v>
      </c>
      <c r="P126" s="298"/>
    </row>
    <row r="127" spans="1:16" ht="25.5" customHeight="1">
      <c r="A127" s="229"/>
      <c r="B127" s="628" t="s">
        <v>14</v>
      </c>
      <c r="C127" s="202"/>
      <c r="D127" s="202" t="s">
        <v>454</v>
      </c>
      <c r="E127" s="202" t="s">
        <v>299</v>
      </c>
      <c r="F127" s="202" t="s">
        <v>13</v>
      </c>
      <c r="G127" s="452"/>
      <c r="H127" s="298"/>
      <c r="I127" s="293"/>
      <c r="J127" s="305"/>
      <c r="K127" s="306"/>
      <c r="P127" s="298">
        <f>P128</f>
        <v>672.105</v>
      </c>
    </row>
    <row r="128" spans="1:16" ht="18.75" customHeight="1">
      <c r="A128" s="229"/>
      <c r="B128" s="629" t="s">
        <v>609</v>
      </c>
      <c r="C128" s="202"/>
      <c r="D128" s="202" t="s">
        <v>454</v>
      </c>
      <c r="E128" s="202" t="s">
        <v>299</v>
      </c>
      <c r="F128" s="202" t="s">
        <v>13</v>
      </c>
      <c r="G128" s="452" t="s">
        <v>607</v>
      </c>
      <c r="H128" s="298"/>
      <c r="I128" s="293"/>
      <c r="J128" s="305"/>
      <c r="K128" s="306"/>
      <c r="P128" s="298">
        <v>672.105</v>
      </c>
    </row>
    <row r="129" spans="1:19" ht="15">
      <c r="A129" s="229"/>
      <c r="B129" s="198" t="s">
        <v>194</v>
      </c>
      <c r="C129" s="207"/>
      <c r="D129" s="207" t="s">
        <v>454</v>
      </c>
      <c r="E129" s="451" t="s">
        <v>455</v>
      </c>
      <c r="F129" s="202"/>
      <c r="G129" s="202"/>
      <c r="H129" s="313">
        <f>H130+H137</f>
        <v>1214.55</v>
      </c>
      <c r="I129" s="269"/>
      <c r="J129" s="258">
        <f>J130+J137</f>
        <v>4085</v>
      </c>
      <c r="K129" s="269">
        <f>K130+K137</f>
        <v>85</v>
      </c>
      <c r="P129" s="313">
        <f>P130+P137</f>
        <v>13182.235999999997</v>
      </c>
      <c r="S129" s="500">
        <f>P129-H129</f>
        <v>11967.685999999998</v>
      </c>
    </row>
    <row r="130" spans="1:16" ht="40.5" customHeight="1">
      <c r="A130" s="229"/>
      <c r="B130" s="231" t="s">
        <v>629</v>
      </c>
      <c r="C130" s="207"/>
      <c r="D130" s="200" t="s">
        <v>454</v>
      </c>
      <c r="E130" s="207" t="s">
        <v>455</v>
      </c>
      <c r="F130" s="207" t="s">
        <v>195</v>
      </c>
      <c r="G130" s="284"/>
      <c r="H130" s="307">
        <f>H131</f>
        <v>1129.55</v>
      </c>
      <c r="I130" s="285"/>
      <c r="J130" s="307">
        <f>J131</f>
        <v>4000</v>
      </c>
      <c r="K130" s="307">
        <f>K131</f>
        <v>0</v>
      </c>
      <c r="P130" s="307">
        <f>P131</f>
        <v>1129.55</v>
      </c>
    </row>
    <row r="131" spans="1:16" ht="78.75">
      <c r="A131" s="229"/>
      <c r="B131" s="230" t="s">
        <v>630</v>
      </c>
      <c r="C131" s="202"/>
      <c r="D131" s="199" t="s">
        <v>454</v>
      </c>
      <c r="E131" s="202" t="s">
        <v>455</v>
      </c>
      <c r="F131" s="202" t="s">
        <v>196</v>
      </c>
      <c r="G131" s="202"/>
      <c r="H131" s="258">
        <f>H132</f>
        <v>1129.55</v>
      </c>
      <c r="I131" s="258"/>
      <c r="J131" s="258">
        <f>J132</f>
        <v>4000</v>
      </c>
      <c r="K131" s="269">
        <f>K132</f>
        <v>0</v>
      </c>
      <c r="P131" s="313">
        <f>P132</f>
        <v>1129.55</v>
      </c>
    </row>
    <row r="132" spans="1:16" ht="15.75" thickBot="1">
      <c r="A132" s="229"/>
      <c r="B132" s="617" t="s">
        <v>224</v>
      </c>
      <c r="C132" s="202"/>
      <c r="D132" s="199" t="s">
        <v>454</v>
      </c>
      <c r="E132" s="202" t="s">
        <v>455</v>
      </c>
      <c r="F132" s="202" t="s">
        <v>196</v>
      </c>
      <c r="G132" s="452" t="s">
        <v>223</v>
      </c>
      <c r="H132" s="259">
        <v>1129.55</v>
      </c>
      <c r="I132" s="258"/>
      <c r="J132" s="259">
        <v>4000</v>
      </c>
      <c r="K132" s="269"/>
      <c r="P132" s="301">
        <v>1129.55</v>
      </c>
    </row>
    <row r="133" spans="1:16" ht="52.5" hidden="1">
      <c r="A133" s="229"/>
      <c r="B133" s="230" t="s">
        <v>631</v>
      </c>
      <c r="C133" s="202"/>
      <c r="D133" s="199" t="s">
        <v>454</v>
      </c>
      <c r="E133" s="202" t="s">
        <v>455</v>
      </c>
      <c r="F133" s="202" t="s">
        <v>197</v>
      </c>
      <c r="G133" s="202"/>
      <c r="H133" s="269"/>
      <c r="I133" s="269"/>
      <c r="J133" s="269"/>
      <c r="K133" s="269"/>
      <c r="P133" s="269"/>
    </row>
    <row r="134" spans="1:16" ht="42.75" customHeight="1" hidden="1">
      <c r="A134" s="229"/>
      <c r="B134" s="231" t="s">
        <v>583</v>
      </c>
      <c r="C134" s="207"/>
      <c r="D134" s="200" t="s">
        <v>454</v>
      </c>
      <c r="E134" s="207" t="s">
        <v>455</v>
      </c>
      <c r="F134" s="207" t="s">
        <v>198</v>
      </c>
      <c r="G134" s="284"/>
      <c r="H134" s="284"/>
      <c r="I134" s="292"/>
      <c r="J134" s="168"/>
      <c r="K134" s="288"/>
      <c r="P134" s="284"/>
    </row>
    <row r="135" spans="1:16" ht="72.75" customHeight="1" hidden="1">
      <c r="A135" s="229"/>
      <c r="B135" s="201" t="s">
        <v>199</v>
      </c>
      <c r="C135" s="202"/>
      <c r="D135" s="199" t="s">
        <v>454</v>
      </c>
      <c r="E135" s="202" t="s">
        <v>455</v>
      </c>
      <c r="F135" s="202" t="s">
        <v>200</v>
      </c>
      <c r="G135" s="202"/>
      <c r="H135" s="269"/>
      <c r="I135" s="269"/>
      <c r="J135" s="269"/>
      <c r="K135" s="269"/>
      <c r="P135" s="269"/>
    </row>
    <row r="136" spans="1:16" ht="57" customHeight="1" hidden="1">
      <c r="A136" s="229"/>
      <c r="B136" s="230" t="s">
        <v>201</v>
      </c>
      <c r="C136" s="207"/>
      <c r="D136" s="199" t="s">
        <v>454</v>
      </c>
      <c r="E136" s="202" t="s">
        <v>455</v>
      </c>
      <c r="F136" s="202" t="s">
        <v>202</v>
      </c>
      <c r="G136" s="202"/>
      <c r="H136" s="269"/>
      <c r="I136" s="269"/>
      <c r="J136" s="269"/>
      <c r="K136" s="269"/>
      <c r="P136" s="269"/>
    </row>
    <row r="137" spans="1:16" s="232" customFormat="1" ht="39" customHeight="1">
      <c r="A137" s="229"/>
      <c r="B137" s="198" t="s">
        <v>624</v>
      </c>
      <c r="C137" s="202"/>
      <c r="D137" s="207" t="s">
        <v>454</v>
      </c>
      <c r="E137" s="207" t="s">
        <v>455</v>
      </c>
      <c r="F137" s="207" t="s">
        <v>139</v>
      </c>
      <c r="G137" s="233"/>
      <c r="H137" s="285">
        <f>H140</f>
        <v>85</v>
      </c>
      <c r="I137" s="285"/>
      <c r="J137" s="285">
        <f>J140</f>
        <v>85</v>
      </c>
      <c r="K137" s="285">
        <f>K140</f>
        <v>85</v>
      </c>
      <c r="O137" s="277"/>
      <c r="P137" s="285">
        <f>P140+P138</f>
        <v>12052.685999999998</v>
      </c>
    </row>
    <row r="138" spans="1:16" s="232" customFormat="1" ht="39" customHeight="1" hidden="1">
      <c r="A138" s="229"/>
      <c r="B138" s="201" t="s">
        <v>44</v>
      </c>
      <c r="C138" s="202"/>
      <c r="D138" s="202" t="s">
        <v>454</v>
      </c>
      <c r="E138" s="202" t="s">
        <v>455</v>
      </c>
      <c r="F138" s="202" t="s">
        <v>43</v>
      </c>
      <c r="G138" s="233"/>
      <c r="H138" s="285"/>
      <c r="I138" s="285"/>
      <c r="J138" s="285"/>
      <c r="K138" s="285"/>
      <c r="O138" s="277"/>
      <c r="P138" s="285">
        <f>P139</f>
        <v>0</v>
      </c>
    </row>
    <row r="139" spans="1:18" s="232" customFormat="1" ht="15" customHeight="1" hidden="1" thickBot="1">
      <c r="A139" s="229"/>
      <c r="B139" s="617" t="s">
        <v>224</v>
      </c>
      <c r="C139" s="202"/>
      <c r="D139" s="202" t="s">
        <v>454</v>
      </c>
      <c r="E139" s="202" t="s">
        <v>455</v>
      </c>
      <c r="F139" s="202" t="s">
        <v>43</v>
      </c>
      <c r="G139" s="196" t="s">
        <v>223</v>
      </c>
      <c r="H139" s="285"/>
      <c r="I139" s="285"/>
      <c r="J139" s="285"/>
      <c r="K139" s="285"/>
      <c r="O139" s="277"/>
      <c r="P139" s="285"/>
      <c r="Q139" s="591">
        <v>2367640</v>
      </c>
      <c r="R139" s="592" t="s">
        <v>45</v>
      </c>
    </row>
    <row r="140" spans="1:16" s="232" customFormat="1" ht="43.5" customHeight="1">
      <c r="A140" s="229"/>
      <c r="B140" s="201" t="s">
        <v>203</v>
      </c>
      <c r="C140" s="202"/>
      <c r="D140" s="202" t="s">
        <v>454</v>
      </c>
      <c r="E140" s="202" t="s">
        <v>455</v>
      </c>
      <c r="F140" s="202" t="s">
        <v>204</v>
      </c>
      <c r="G140" s="233"/>
      <c r="H140" s="287">
        <f>H143</f>
        <v>85</v>
      </c>
      <c r="I140" s="287"/>
      <c r="J140" s="287">
        <f>J143</f>
        <v>85</v>
      </c>
      <c r="K140" s="287">
        <f>K143</f>
        <v>85</v>
      </c>
      <c r="O140" s="277"/>
      <c r="P140" s="287">
        <f>P143</f>
        <v>12052.685999999998</v>
      </c>
    </row>
    <row r="141" spans="1:15" s="232" customFormat="1" ht="60.75" customHeight="1" hidden="1">
      <c r="A141" s="229"/>
      <c r="B141" s="249" t="s">
        <v>576</v>
      </c>
      <c r="C141" s="238"/>
      <c r="D141" s="238" t="s">
        <v>454</v>
      </c>
      <c r="E141" s="238" t="s">
        <v>455</v>
      </c>
      <c r="F141" s="238" t="s">
        <v>577</v>
      </c>
      <c r="G141" s="872" t="s">
        <v>578</v>
      </c>
      <c r="H141" s="873"/>
      <c r="I141" s="294"/>
      <c r="O141" s="277"/>
    </row>
    <row r="142" spans="1:15" s="232" customFormat="1" ht="48" customHeight="1" hidden="1">
      <c r="A142" s="229"/>
      <c r="B142" s="249" t="s">
        <v>579</v>
      </c>
      <c r="C142" s="238"/>
      <c r="D142" s="238" t="s">
        <v>454</v>
      </c>
      <c r="E142" s="238" t="s">
        <v>455</v>
      </c>
      <c r="F142" s="238" t="s">
        <v>580</v>
      </c>
      <c r="G142" s="874" t="s">
        <v>581</v>
      </c>
      <c r="H142" s="875"/>
      <c r="I142" s="294"/>
      <c r="O142" s="277"/>
    </row>
    <row r="143" spans="1:18" s="232" customFormat="1" ht="24.75" customHeight="1">
      <c r="A143" s="229"/>
      <c r="B143" s="578" t="s">
        <v>560</v>
      </c>
      <c r="C143" s="238"/>
      <c r="D143" s="202" t="s">
        <v>454</v>
      </c>
      <c r="E143" s="202" t="s">
        <v>455</v>
      </c>
      <c r="F143" s="202" t="s">
        <v>204</v>
      </c>
      <c r="G143" s="192" t="s">
        <v>210</v>
      </c>
      <c r="H143" s="303">
        <v>85</v>
      </c>
      <c r="I143" s="302"/>
      <c r="J143" s="304">
        <v>85</v>
      </c>
      <c r="K143" s="303">
        <v>85</v>
      </c>
      <c r="L143" s="232" t="s">
        <v>412</v>
      </c>
      <c r="O143" s="277"/>
      <c r="P143" s="303">
        <f>85+10469.643+89.096-812.7-21.244+2242.891</f>
        <v>12052.685999999998</v>
      </c>
      <c r="Q143" s="591">
        <v>10469643</v>
      </c>
      <c r="R143" s="592" t="s">
        <v>46</v>
      </c>
    </row>
    <row r="144" spans="1:19" ht="20.25" customHeight="1">
      <c r="A144" s="184"/>
      <c r="B144" s="198" t="s">
        <v>463</v>
      </c>
      <c r="C144" s="202"/>
      <c r="D144" s="207" t="s">
        <v>454</v>
      </c>
      <c r="E144" s="451" t="s">
        <v>464</v>
      </c>
      <c r="F144" s="202"/>
      <c r="G144" s="202"/>
      <c r="H144" s="318">
        <f>H145+H148</f>
        <v>11758.768999999998</v>
      </c>
      <c r="I144" s="269"/>
      <c r="J144" s="318">
        <f>J145+J148</f>
        <v>13625.55</v>
      </c>
      <c r="K144" s="318">
        <f>K145+K148</f>
        <v>15979.505000000001</v>
      </c>
      <c r="P144" s="318">
        <f>P145+P148+P158</f>
        <v>41119.802</v>
      </c>
      <c r="S144" s="500">
        <f>P144-H144</f>
        <v>29361.033000000003</v>
      </c>
    </row>
    <row r="145" spans="1:16" ht="54.75" customHeight="1">
      <c r="A145" s="184"/>
      <c r="B145" s="290" t="s">
        <v>627</v>
      </c>
      <c r="C145" s="207"/>
      <c r="D145" s="200" t="s">
        <v>454</v>
      </c>
      <c r="E145" s="207" t="s">
        <v>464</v>
      </c>
      <c r="F145" s="207" t="s">
        <v>205</v>
      </c>
      <c r="G145" s="284"/>
      <c r="H145" s="285">
        <f>H146</f>
        <v>2275.006</v>
      </c>
      <c r="I145" s="285"/>
      <c r="J145" s="285">
        <f>J146</f>
        <v>6008.35</v>
      </c>
      <c r="K145" s="285">
        <f>K146</f>
        <v>8515.705</v>
      </c>
      <c r="P145" s="285">
        <f>P146</f>
        <v>2275.006</v>
      </c>
    </row>
    <row r="146" spans="1:16" ht="69.75" customHeight="1">
      <c r="A146" s="184"/>
      <c r="B146" s="230" t="s">
        <v>628</v>
      </c>
      <c r="C146" s="202"/>
      <c r="D146" s="199" t="s">
        <v>454</v>
      </c>
      <c r="E146" s="202" t="s">
        <v>464</v>
      </c>
      <c r="F146" s="202" t="s">
        <v>206</v>
      </c>
      <c r="G146" s="202"/>
      <c r="H146" s="313">
        <f>H147</f>
        <v>2275.006</v>
      </c>
      <c r="I146" s="269"/>
      <c r="J146" s="313">
        <f>J147</f>
        <v>6008.35</v>
      </c>
      <c r="K146" s="313">
        <f>K147</f>
        <v>8515.705</v>
      </c>
      <c r="P146" s="313">
        <f>P147</f>
        <v>2275.006</v>
      </c>
    </row>
    <row r="147" spans="1:16" ht="24.75" customHeight="1">
      <c r="A147" s="184"/>
      <c r="B147" s="578" t="s">
        <v>560</v>
      </c>
      <c r="C147" s="202"/>
      <c r="D147" s="199" t="s">
        <v>454</v>
      </c>
      <c r="E147" s="202" t="s">
        <v>464</v>
      </c>
      <c r="F147" s="202" t="s">
        <v>206</v>
      </c>
      <c r="G147" s="202" t="s">
        <v>210</v>
      </c>
      <c r="H147" s="324">
        <v>2275.006</v>
      </c>
      <c r="I147" s="322"/>
      <c r="J147" s="327">
        <v>6008.35</v>
      </c>
      <c r="K147" s="327">
        <v>8515.705</v>
      </c>
      <c r="P147" s="324">
        <v>2275.006</v>
      </c>
    </row>
    <row r="148" spans="1:16" ht="46.5" customHeight="1">
      <c r="A148" s="184"/>
      <c r="B148" s="231" t="s">
        <v>625</v>
      </c>
      <c r="C148" s="202"/>
      <c r="D148" s="207" t="s">
        <v>454</v>
      </c>
      <c r="E148" s="207" t="s">
        <v>464</v>
      </c>
      <c r="F148" s="207" t="s">
        <v>207</v>
      </c>
      <c r="G148" s="284"/>
      <c r="H148" s="285">
        <f>H149+H151</f>
        <v>9483.762999999999</v>
      </c>
      <c r="I148" s="284"/>
      <c r="J148" s="285">
        <f>J149+J151</f>
        <v>7617.2</v>
      </c>
      <c r="K148" s="318">
        <f>K149+K151</f>
        <v>7463.8</v>
      </c>
      <c r="P148" s="285">
        <f>P149+P151</f>
        <v>9483.762999999999</v>
      </c>
    </row>
    <row r="149" spans="1:16" ht="78.75">
      <c r="A149" s="184"/>
      <c r="B149" s="201" t="s">
        <v>626</v>
      </c>
      <c r="C149" s="202"/>
      <c r="D149" s="207" t="s">
        <v>454</v>
      </c>
      <c r="E149" s="207" t="s">
        <v>464</v>
      </c>
      <c r="F149" s="202" t="s">
        <v>521</v>
      </c>
      <c r="G149" s="202"/>
      <c r="H149" s="313">
        <f>H150</f>
        <v>5353.775000000001</v>
      </c>
      <c r="I149" s="269"/>
      <c r="J149" s="269">
        <f>J150</f>
        <v>5406.2</v>
      </c>
      <c r="K149" s="269">
        <f>K150</f>
        <v>5230.3</v>
      </c>
      <c r="P149" s="313">
        <f>P150</f>
        <v>5353.775000000001</v>
      </c>
    </row>
    <row r="150" spans="1:16" ht="24.75" customHeight="1">
      <c r="A150" s="184"/>
      <c r="B150" s="578" t="s">
        <v>560</v>
      </c>
      <c r="C150" s="202"/>
      <c r="D150" s="202" t="s">
        <v>454</v>
      </c>
      <c r="E150" s="202" t="s">
        <v>464</v>
      </c>
      <c r="F150" s="202" t="s">
        <v>521</v>
      </c>
      <c r="G150" s="202" t="s">
        <v>210</v>
      </c>
      <c r="H150" s="325">
        <f>5356.1-4835.3+2500.3+2332.675</f>
        <v>5353.775000000001</v>
      </c>
      <c r="I150" s="322"/>
      <c r="J150" s="325">
        <v>5406.2</v>
      </c>
      <c r="K150" s="325">
        <v>5230.3</v>
      </c>
      <c r="P150" s="325">
        <f>5356.1-4835.3+2500.3+2332.675</f>
        <v>5353.775000000001</v>
      </c>
    </row>
    <row r="151" spans="1:16" ht="78.75" customHeight="1">
      <c r="A151" s="184"/>
      <c r="B151" s="201" t="s">
        <v>413</v>
      </c>
      <c r="C151" s="202"/>
      <c r="D151" s="207" t="s">
        <v>454</v>
      </c>
      <c r="E151" s="207" t="s">
        <v>464</v>
      </c>
      <c r="F151" s="202" t="s">
        <v>522</v>
      </c>
      <c r="G151" s="202"/>
      <c r="H151" s="313">
        <f>H152</f>
        <v>4129.987999999999</v>
      </c>
      <c r="I151" s="313"/>
      <c r="J151" s="313">
        <f>J152</f>
        <v>2211</v>
      </c>
      <c r="K151" s="313">
        <f>K152</f>
        <v>2233.5</v>
      </c>
      <c r="P151" s="313">
        <f>P152</f>
        <v>4129.987999999999</v>
      </c>
    </row>
    <row r="152" spans="1:16" ht="24.75" customHeight="1">
      <c r="A152" s="184"/>
      <c r="B152" s="578" t="s">
        <v>560</v>
      </c>
      <c r="C152" s="202"/>
      <c r="D152" s="202" t="s">
        <v>454</v>
      </c>
      <c r="E152" s="202" t="s">
        <v>464</v>
      </c>
      <c r="F152" s="202" t="s">
        <v>522</v>
      </c>
      <c r="G152" s="202" t="s">
        <v>210</v>
      </c>
      <c r="H152" s="324">
        <f>2142.2+1447.788+540</f>
        <v>4129.987999999999</v>
      </c>
      <c r="I152" s="324"/>
      <c r="J152" s="324">
        <v>2211</v>
      </c>
      <c r="K152" s="324">
        <v>2233.5</v>
      </c>
      <c r="P152" s="324">
        <f>2142.2+1447.788+540</f>
        <v>4129.987999999999</v>
      </c>
    </row>
    <row r="153" spans="1:16" ht="19.5" customHeight="1" hidden="1">
      <c r="A153" s="184"/>
      <c r="B153" s="198" t="s">
        <v>523</v>
      </c>
      <c r="C153" s="202"/>
      <c r="D153" s="207" t="s">
        <v>454</v>
      </c>
      <c r="E153" s="207" t="s">
        <v>524</v>
      </c>
      <c r="F153" s="202"/>
      <c r="G153" s="202"/>
      <c r="H153" s="269">
        <f>H154</f>
        <v>0</v>
      </c>
      <c r="I153" s="269"/>
      <c r="J153" s="269">
        <f aca="true" t="shared" si="2" ref="J153:K156">J154</f>
        <v>0</v>
      </c>
      <c r="K153" s="269">
        <f t="shared" si="2"/>
        <v>0</v>
      </c>
      <c r="P153" s="269">
        <f>P154</f>
        <v>0</v>
      </c>
    </row>
    <row r="154" spans="1:16" s="232" customFormat="1" ht="39" hidden="1">
      <c r="A154" s="229"/>
      <c r="B154" s="198" t="s">
        <v>624</v>
      </c>
      <c r="C154" s="202"/>
      <c r="D154" s="207" t="s">
        <v>454</v>
      </c>
      <c r="E154" s="207" t="s">
        <v>524</v>
      </c>
      <c r="F154" s="202"/>
      <c r="G154" s="202"/>
      <c r="H154" s="269">
        <f>H155</f>
        <v>0</v>
      </c>
      <c r="I154" s="269"/>
      <c r="J154" s="269">
        <f t="shared" si="2"/>
        <v>0</v>
      </c>
      <c r="K154" s="269">
        <f t="shared" si="2"/>
        <v>0</v>
      </c>
      <c r="O154" s="277"/>
      <c r="P154" s="269">
        <f>P155</f>
        <v>0</v>
      </c>
    </row>
    <row r="155" spans="1:16" s="232" customFormat="1" ht="30.75" customHeight="1" hidden="1">
      <c r="A155" s="229"/>
      <c r="B155" s="198" t="s">
        <v>525</v>
      </c>
      <c r="C155" s="202"/>
      <c r="D155" s="207" t="s">
        <v>454</v>
      </c>
      <c r="E155" s="207" t="s">
        <v>524</v>
      </c>
      <c r="F155" s="202" t="s">
        <v>526</v>
      </c>
      <c r="G155" s="233"/>
      <c r="H155" s="275">
        <f>H156</f>
        <v>0</v>
      </c>
      <c r="I155" s="275"/>
      <c r="J155" s="275">
        <f t="shared" si="2"/>
        <v>0</v>
      </c>
      <c r="K155" s="275">
        <f t="shared" si="2"/>
        <v>0</v>
      </c>
      <c r="L155" s="232" t="s">
        <v>411</v>
      </c>
      <c r="O155" s="277"/>
      <c r="P155" s="275">
        <f>P156</f>
        <v>0</v>
      </c>
    </row>
    <row r="156" spans="1:16" s="232" customFormat="1" ht="26.25" hidden="1">
      <c r="A156" s="229"/>
      <c r="B156" s="214" t="s">
        <v>527</v>
      </c>
      <c r="C156" s="202"/>
      <c r="D156" s="207" t="s">
        <v>454</v>
      </c>
      <c r="E156" s="207" t="s">
        <v>524</v>
      </c>
      <c r="F156" s="202" t="s">
        <v>528</v>
      </c>
      <c r="G156" s="233"/>
      <c r="H156" s="275">
        <f>H157</f>
        <v>0</v>
      </c>
      <c r="I156" s="275"/>
      <c r="J156" s="275">
        <f t="shared" si="2"/>
        <v>0</v>
      </c>
      <c r="K156" s="275">
        <f t="shared" si="2"/>
        <v>0</v>
      </c>
      <c r="O156" s="277"/>
      <c r="P156" s="275">
        <f>P157</f>
        <v>0</v>
      </c>
    </row>
    <row r="157" spans="1:16" s="232" customFormat="1" ht="15" hidden="1">
      <c r="A157" s="229"/>
      <c r="B157" s="214"/>
      <c r="C157" s="202"/>
      <c r="D157" s="207" t="s">
        <v>454</v>
      </c>
      <c r="E157" s="207" t="s">
        <v>524</v>
      </c>
      <c r="F157" s="202" t="s">
        <v>528</v>
      </c>
      <c r="G157" s="233"/>
      <c r="H157" s="275"/>
      <c r="I157" s="275"/>
      <c r="J157" s="275"/>
      <c r="K157" s="275"/>
      <c r="O157" s="277"/>
      <c r="P157" s="275"/>
    </row>
    <row r="158" spans="1:16" s="232" customFormat="1" ht="39">
      <c r="A158" s="229"/>
      <c r="B158" s="198" t="s">
        <v>624</v>
      </c>
      <c r="C158" s="202"/>
      <c r="D158" s="207" t="s">
        <v>454</v>
      </c>
      <c r="E158" s="207" t="s">
        <v>464</v>
      </c>
      <c r="F158" s="207" t="s">
        <v>139</v>
      </c>
      <c r="G158" s="233"/>
      <c r="H158" s="275"/>
      <c r="I158" s="275"/>
      <c r="J158" s="275"/>
      <c r="K158" s="275"/>
      <c r="O158" s="277"/>
      <c r="P158" s="318">
        <f>P159+P161</f>
        <v>29361.033000000003</v>
      </c>
    </row>
    <row r="159" spans="1:16" s="232" customFormat="1" ht="26.25">
      <c r="A159" s="229"/>
      <c r="B159" s="214" t="s">
        <v>48</v>
      </c>
      <c r="C159" s="202"/>
      <c r="D159" s="202" t="s">
        <v>454</v>
      </c>
      <c r="E159" s="202" t="s">
        <v>464</v>
      </c>
      <c r="F159" s="202" t="s">
        <v>47</v>
      </c>
      <c r="G159" s="233"/>
      <c r="H159" s="275"/>
      <c r="I159" s="275"/>
      <c r="J159" s="275"/>
      <c r="K159" s="275"/>
      <c r="O159" s="277"/>
      <c r="P159" s="594">
        <f>P160</f>
        <v>16610.751</v>
      </c>
    </row>
    <row r="160" spans="1:18" s="232" customFormat="1" ht="26.25">
      <c r="A160" s="229"/>
      <c r="B160" s="578" t="s">
        <v>560</v>
      </c>
      <c r="C160" s="202"/>
      <c r="D160" s="202" t="s">
        <v>454</v>
      </c>
      <c r="E160" s="202" t="s">
        <v>464</v>
      </c>
      <c r="F160" s="202" t="s">
        <v>47</v>
      </c>
      <c r="G160" s="192" t="s">
        <v>210</v>
      </c>
      <c r="H160" s="275"/>
      <c r="I160" s="275"/>
      <c r="J160" s="275"/>
      <c r="K160" s="275"/>
      <c r="O160" s="277"/>
      <c r="P160" s="594">
        <f>10885.405+1416.24+4309.106</f>
        <v>16610.751</v>
      </c>
      <c r="Q160" s="591">
        <v>10885405</v>
      </c>
      <c r="R160" s="592" t="s">
        <v>49</v>
      </c>
    </row>
    <row r="161" spans="1:18" s="232" customFormat="1" ht="39">
      <c r="A161" s="229"/>
      <c r="B161" s="578" t="s">
        <v>58</v>
      </c>
      <c r="C161" s="202"/>
      <c r="D161" s="202" t="s">
        <v>454</v>
      </c>
      <c r="E161" s="202" t="s">
        <v>464</v>
      </c>
      <c r="F161" s="202" t="s">
        <v>50</v>
      </c>
      <c r="G161" s="233"/>
      <c r="H161" s="275"/>
      <c r="I161" s="275"/>
      <c r="J161" s="275"/>
      <c r="K161" s="275"/>
      <c r="O161" s="277"/>
      <c r="P161" s="594">
        <f>P162</f>
        <v>12750.282000000001</v>
      </c>
      <c r="Q161" s="599">
        <v>2000000</v>
      </c>
      <c r="R161" s="600" t="s">
        <v>59</v>
      </c>
    </row>
    <row r="162" spans="1:18" s="232" customFormat="1" ht="26.25">
      <c r="A162" s="229"/>
      <c r="B162" s="578" t="s">
        <v>560</v>
      </c>
      <c r="C162" s="202"/>
      <c r="D162" s="202" t="s">
        <v>454</v>
      </c>
      <c r="E162" s="202" t="s">
        <v>464</v>
      </c>
      <c r="F162" s="202" t="s">
        <v>50</v>
      </c>
      <c r="G162" s="192" t="s">
        <v>210</v>
      </c>
      <c r="H162" s="275"/>
      <c r="I162" s="275"/>
      <c r="J162" s="275"/>
      <c r="K162" s="275"/>
      <c r="O162" s="277"/>
      <c r="P162" s="594">
        <f>12993.173+2000-2242.891</f>
        <v>12750.282000000001</v>
      </c>
      <c r="Q162" s="591">
        <v>12993173</v>
      </c>
      <c r="R162" s="592" t="s">
        <v>51</v>
      </c>
    </row>
    <row r="163" spans="1:16" ht="13.5">
      <c r="A163" s="215">
        <v>6</v>
      </c>
      <c r="B163" s="234" t="s">
        <v>456</v>
      </c>
      <c r="C163" s="217"/>
      <c r="D163" s="217" t="s">
        <v>457</v>
      </c>
      <c r="E163" s="235"/>
      <c r="F163" s="236"/>
      <c r="G163" s="225"/>
      <c r="H163" s="267">
        <f>H164</f>
        <v>160</v>
      </c>
      <c r="I163" s="267"/>
      <c r="J163" s="267">
        <f aca="true" t="shared" si="3" ref="J163:K165">J164</f>
        <v>172</v>
      </c>
      <c r="K163" s="267">
        <f t="shared" si="3"/>
        <v>184</v>
      </c>
      <c r="P163" s="267">
        <f>P164</f>
        <v>160</v>
      </c>
    </row>
    <row r="164" spans="1:16" ht="15">
      <c r="A164" s="184"/>
      <c r="B164" s="198" t="s">
        <v>458</v>
      </c>
      <c r="C164" s="207"/>
      <c r="D164" s="207" t="s">
        <v>457</v>
      </c>
      <c r="E164" s="451" t="s">
        <v>459</v>
      </c>
      <c r="F164" s="232"/>
      <c r="G164" s="202"/>
      <c r="H164" s="276">
        <f>H165</f>
        <v>160</v>
      </c>
      <c r="I164" s="276"/>
      <c r="J164" s="276">
        <f t="shared" si="3"/>
        <v>172</v>
      </c>
      <c r="K164" s="276">
        <f t="shared" si="3"/>
        <v>184</v>
      </c>
      <c r="P164" s="276">
        <f>P165</f>
        <v>160</v>
      </c>
    </row>
    <row r="165" spans="1:16" ht="53.25" customHeight="1">
      <c r="A165" s="184"/>
      <c r="B165" s="198" t="s">
        <v>618</v>
      </c>
      <c r="C165" s="207"/>
      <c r="D165" s="207" t="s">
        <v>457</v>
      </c>
      <c r="E165" s="207" t="s">
        <v>459</v>
      </c>
      <c r="F165" s="207" t="s">
        <v>81</v>
      </c>
      <c r="G165" s="284"/>
      <c r="H165" s="285">
        <f>H166</f>
        <v>160</v>
      </c>
      <c r="I165" s="285"/>
      <c r="J165" s="285">
        <f t="shared" si="3"/>
        <v>172</v>
      </c>
      <c r="K165" s="285">
        <f t="shared" si="3"/>
        <v>184</v>
      </c>
      <c r="P165" s="285">
        <f>P166</f>
        <v>160</v>
      </c>
    </row>
    <row r="166" spans="1:16" ht="78.75">
      <c r="A166" s="184"/>
      <c r="B166" s="221" t="s">
        <v>146</v>
      </c>
      <c r="C166" s="207"/>
      <c r="D166" s="207" t="s">
        <v>457</v>
      </c>
      <c r="E166" s="207" t="s">
        <v>459</v>
      </c>
      <c r="F166" s="207" t="s">
        <v>529</v>
      </c>
      <c r="G166" s="202"/>
      <c r="H166" s="276">
        <f>H169</f>
        <v>160</v>
      </c>
      <c r="I166" s="276"/>
      <c r="J166" s="276">
        <f>J169</f>
        <v>172</v>
      </c>
      <c r="K166" s="276">
        <f>K169</f>
        <v>184</v>
      </c>
      <c r="P166" s="276">
        <f>P169</f>
        <v>160</v>
      </c>
    </row>
    <row r="167" spans="1:16" ht="75" customHeight="1" hidden="1">
      <c r="A167" s="184"/>
      <c r="B167" s="223" t="s">
        <v>530</v>
      </c>
      <c r="C167" s="207"/>
      <c r="D167" s="207" t="s">
        <v>457</v>
      </c>
      <c r="E167" s="207" t="s">
        <v>459</v>
      </c>
      <c r="F167" s="202" t="s">
        <v>531</v>
      </c>
      <c r="G167" s="202"/>
      <c r="H167" s="276"/>
      <c r="I167" s="276"/>
      <c r="J167" s="276"/>
      <c r="K167" s="276"/>
      <c r="P167" s="276"/>
    </row>
    <row r="168" spans="1:16" ht="24.75" customHeight="1" hidden="1">
      <c r="A168" s="184"/>
      <c r="B168" s="578" t="s">
        <v>560</v>
      </c>
      <c r="C168" s="207"/>
      <c r="D168" s="207" t="s">
        <v>457</v>
      </c>
      <c r="E168" s="207" t="s">
        <v>459</v>
      </c>
      <c r="F168" s="202" t="s">
        <v>531</v>
      </c>
      <c r="G168" s="202" t="s">
        <v>210</v>
      </c>
      <c r="H168" s="276"/>
      <c r="I168" s="276"/>
      <c r="J168" s="276"/>
      <c r="K168" s="276"/>
      <c r="P168" s="276"/>
    </row>
    <row r="169" spans="1:16" ht="77.25" customHeight="1">
      <c r="A169" s="184"/>
      <c r="B169" s="201" t="s">
        <v>147</v>
      </c>
      <c r="C169" s="207"/>
      <c r="D169" s="207" t="s">
        <v>457</v>
      </c>
      <c r="E169" s="207" t="s">
        <v>459</v>
      </c>
      <c r="F169" s="202" t="s">
        <v>532</v>
      </c>
      <c r="G169" s="202"/>
      <c r="H169" s="276">
        <f>H170</f>
        <v>160</v>
      </c>
      <c r="I169" s="276"/>
      <c r="J169" s="276">
        <f>J170</f>
        <v>172</v>
      </c>
      <c r="K169" s="276">
        <f>K170</f>
        <v>184</v>
      </c>
      <c r="P169" s="276">
        <f>P170</f>
        <v>160</v>
      </c>
    </row>
    <row r="170" spans="1:16" ht="24.75" customHeight="1">
      <c r="A170" s="184"/>
      <c r="B170" s="578" t="s">
        <v>560</v>
      </c>
      <c r="C170" s="207"/>
      <c r="D170" s="207" t="s">
        <v>457</v>
      </c>
      <c r="E170" s="207" t="s">
        <v>459</v>
      </c>
      <c r="F170" s="202" t="s">
        <v>532</v>
      </c>
      <c r="G170" s="202" t="s">
        <v>210</v>
      </c>
      <c r="H170" s="276">
        <v>160</v>
      </c>
      <c r="I170" s="276"/>
      <c r="J170" s="276">
        <v>172</v>
      </c>
      <c r="K170" s="276">
        <v>184</v>
      </c>
      <c r="P170" s="276">
        <v>160</v>
      </c>
    </row>
    <row r="171" spans="1:16" ht="13.5">
      <c r="A171" s="215">
        <v>7</v>
      </c>
      <c r="B171" s="182" t="s">
        <v>533</v>
      </c>
      <c r="C171" s="220"/>
      <c r="D171" s="220" t="s">
        <v>461</v>
      </c>
      <c r="E171" s="220"/>
      <c r="F171" s="220"/>
      <c r="G171" s="220"/>
      <c r="H171" s="267">
        <f>H172+H182</f>
        <v>7152.5</v>
      </c>
      <c r="I171" s="267"/>
      <c r="J171" s="267">
        <f>J172+J182</f>
        <v>7583.5</v>
      </c>
      <c r="K171" s="267">
        <f>K172+K182</f>
        <v>8198.5</v>
      </c>
      <c r="P171" s="267">
        <f>P172+P182</f>
        <v>11096.593</v>
      </c>
    </row>
    <row r="172" spans="1:19" ht="15">
      <c r="A172" s="184"/>
      <c r="B172" s="198" t="s">
        <v>534</v>
      </c>
      <c r="C172" s="207"/>
      <c r="D172" s="207" t="s">
        <v>461</v>
      </c>
      <c r="E172" s="451" t="s">
        <v>208</v>
      </c>
      <c r="F172" s="207"/>
      <c r="G172" s="207"/>
      <c r="H172" s="317">
        <f>H173</f>
        <v>5947</v>
      </c>
      <c r="I172" s="317"/>
      <c r="J172" s="317">
        <f aca="true" t="shared" si="4" ref="J172:K174">J173</f>
        <v>6305</v>
      </c>
      <c r="K172" s="317">
        <f t="shared" si="4"/>
        <v>6960</v>
      </c>
      <c r="L172" s="595"/>
      <c r="M172" s="595"/>
      <c r="N172" s="595"/>
      <c r="O172" s="596"/>
      <c r="P172" s="317">
        <f>P173+P179</f>
        <v>9891.093</v>
      </c>
      <c r="S172" s="500">
        <f>P172-H172</f>
        <v>3944.0930000000008</v>
      </c>
    </row>
    <row r="173" spans="1:16" ht="55.5" customHeight="1">
      <c r="A173" s="184"/>
      <c r="B173" s="198" t="s">
        <v>618</v>
      </c>
      <c r="C173" s="207"/>
      <c r="D173" s="207" t="s">
        <v>461</v>
      </c>
      <c r="E173" s="207" t="s">
        <v>208</v>
      </c>
      <c r="F173" s="207" t="s">
        <v>81</v>
      </c>
      <c r="G173" s="284"/>
      <c r="H173" s="285">
        <f>H174</f>
        <v>5947</v>
      </c>
      <c r="I173" s="285"/>
      <c r="J173" s="285">
        <f t="shared" si="4"/>
        <v>6305</v>
      </c>
      <c r="K173" s="285">
        <f t="shared" si="4"/>
        <v>6960</v>
      </c>
      <c r="P173" s="285">
        <f>P174</f>
        <v>5947</v>
      </c>
    </row>
    <row r="174" spans="1:16" ht="83.25" customHeight="1">
      <c r="A174" s="184"/>
      <c r="B174" s="221" t="s">
        <v>148</v>
      </c>
      <c r="C174" s="202"/>
      <c r="D174" s="202" t="s">
        <v>461</v>
      </c>
      <c r="E174" s="202" t="s">
        <v>208</v>
      </c>
      <c r="F174" s="202" t="s">
        <v>535</v>
      </c>
      <c r="G174" s="202"/>
      <c r="H174" s="281">
        <f>H175</f>
        <v>5947</v>
      </c>
      <c r="I174" s="281"/>
      <c r="J174" s="281">
        <f t="shared" si="4"/>
        <v>6305</v>
      </c>
      <c r="K174" s="281">
        <f t="shared" si="4"/>
        <v>6960</v>
      </c>
      <c r="P174" s="281">
        <f>P175</f>
        <v>5947</v>
      </c>
    </row>
    <row r="175" spans="1:16" ht="105">
      <c r="A175" s="184"/>
      <c r="B175" s="201" t="s">
        <v>149</v>
      </c>
      <c r="C175" s="202"/>
      <c r="D175" s="202" t="s">
        <v>461</v>
      </c>
      <c r="E175" s="202" t="s">
        <v>208</v>
      </c>
      <c r="F175" s="202" t="s">
        <v>536</v>
      </c>
      <c r="G175" s="202"/>
      <c r="H175" s="281">
        <f>H176+H177+H178</f>
        <v>5947</v>
      </c>
      <c r="I175" s="281"/>
      <c r="J175" s="281">
        <f>J176+J177+J178</f>
        <v>6305</v>
      </c>
      <c r="K175" s="281">
        <f>K176+K177+K178</f>
        <v>6960</v>
      </c>
      <c r="P175" s="281">
        <f>P176+P177+P178</f>
        <v>5947</v>
      </c>
    </row>
    <row r="176" spans="1:16" ht="15">
      <c r="A176" s="184"/>
      <c r="B176" s="255" t="s">
        <v>608</v>
      </c>
      <c r="C176" s="202"/>
      <c r="D176" s="202" t="s">
        <v>461</v>
      </c>
      <c r="E176" s="202" t="s">
        <v>208</v>
      </c>
      <c r="F176" s="202" t="s">
        <v>536</v>
      </c>
      <c r="G176" s="202" t="s">
        <v>606</v>
      </c>
      <c r="H176" s="262">
        <v>4171.287</v>
      </c>
      <c r="I176" s="262"/>
      <c r="J176" s="281">
        <v>5305.114</v>
      </c>
      <c r="K176" s="281">
        <v>6631.482</v>
      </c>
      <c r="P176" s="448">
        <v>4171.287</v>
      </c>
    </row>
    <row r="177" spans="1:16" ht="24.75" customHeight="1">
      <c r="A177" s="184"/>
      <c r="B177" s="578" t="s">
        <v>560</v>
      </c>
      <c r="C177" s="202"/>
      <c r="D177" s="202" t="s">
        <v>461</v>
      </c>
      <c r="E177" s="202" t="s">
        <v>208</v>
      </c>
      <c r="F177" s="202" t="s">
        <v>536</v>
      </c>
      <c r="G177" s="202" t="s">
        <v>210</v>
      </c>
      <c r="H177" s="281">
        <f>1775.713-0.713</f>
        <v>1775</v>
      </c>
      <c r="I177" s="281"/>
      <c r="J177" s="281">
        <f>999.886-0.886</f>
        <v>999</v>
      </c>
      <c r="K177" s="281">
        <v>328</v>
      </c>
      <c r="P177" s="281">
        <f>1775.713-0.713</f>
        <v>1775</v>
      </c>
    </row>
    <row r="178" spans="1:16" ht="15">
      <c r="A178" s="184"/>
      <c r="B178" s="255" t="s">
        <v>609</v>
      </c>
      <c r="C178" s="202"/>
      <c r="D178" s="202" t="s">
        <v>461</v>
      </c>
      <c r="E178" s="202" t="s">
        <v>208</v>
      </c>
      <c r="F178" s="202" t="s">
        <v>536</v>
      </c>
      <c r="G178" s="202" t="s">
        <v>607</v>
      </c>
      <c r="H178" s="271">
        <v>0.713</v>
      </c>
      <c r="I178" s="271"/>
      <c r="J178" s="271">
        <v>0.886</v>
      </c>
      <c r="K178" s="271">
        <v>0.518</v>
      </c>
      <c r="P178" s="271">
        <v>0.713</v>
      </c>
    </row>
    <row r="179" spans="1:16" ht="39">
      <c r="A179" s="184"/>
      <c r="B179" s="198" t="s">
        <v>624</v>
      </c>
      <c r="C179" s="202"/>
      <c r="D179" s="207" t="s">
        <v>461</v>
      </c>
      <c r="E179" s="207" t="s">
        <v>208</v>
      </c>
      <c r="F179" s="207" t="s">
        <v>139</v>
      </c>
      <c r="G179" s="202"/>
      <c r="H179" s="271"/>
      <c r="I179" s="271"/>
      <c r="J179" s="271"/>
      <c r="K179" s="271"/>
      <c r="P179" s="271">
        <f>P180</f>
        <v>3944.093</v>
      </c>
    </row>
    <row r="180" spans="1:16" ht="27">
      <c r="A180" s="184"/>
      <c r="B180" s="482" t="s">
        <v>52</v>
      </c>
      <c r="C180" s="202"/>
      <c r="D180" s="202" t="s">
        <v>461</v>
      </c>
      <c r="E180" s="202" t="s">
        <v>208</v>
      </c>
      <c r="F180" s="202" t="s">
        <v>53</v>
      </c>
      <c r="G180" s="202"/>
      <c r="H180" s="271"/>
      <c r="I180" s="271"/>
      <c r="J180" s="271"/>
      <c r="K180" s="271"/>
      <c r="P180" s="281">
        <f>P181</f>
        <v>3944.093</v>
      </c>
    </row>
    <row r="181" spans="1:19" ht="26.25">
      <c r="A181" s="184"/>
      <c r="B181" s="578" t="s">
        <v>560</v>
      </c>
      <c r="C181" s="202"/>
      <c r="D181" s="202" t="s">
        <v>461</v>
      </c>
      <c r="E181" s="202" t="s">
        <v>208</v>
      </c>
      <c r="F181" s="202" t="s">
        <v>53</v>
      </c>
      <c r="G181" s="202" t="s">
        <v>210</v>
      </c>
      <c r="H181" s="271"/>
      <c r="I181" s="271"/>
      <c r="J181" s="271"/>
      <c r="K181" s="271"/>
      <c r="P181" s="281">
        <v>3944.093</v>
      </c>
      <c r="Q181" s="591">
        <v>3944093</v>
      </c>
      <c r="R181" s="592" t="s">
        <v>54</v>
      </c>
      <c r="S181" s="500">
        <f>P181-H181</f>
        <v>3944.093</v>
      </c>
    </row>
    <row r="182" spans="1:16" ht="30.75" customHeight="1">
      <c r="A182" s="184"/>
      <c r="B182" s="198" t="s">
        <v>537</v>
      </c>
      <c r="C182" s="207"/>
      <c r="D182" s="207" t="s">
        <v>461</v>
      </c>
      <c r="E182" s="207" t="s">
        <v>538</v>
      </c>
      <c r="F182" s="202"/>
      <c r="G182" s="202"/>
      <c r="H182" s="268">
        <f>H183</f>
        <v>1205.5</v>
      </c>
      <c r="I182" s="268"/>
      <c r="J182" s="268">
        <f aca="true" t="shared" si="5" ref="J182:K185">J183</f>
        <v>1278.5</v>
      </c>
      <c r="K182" s="268">
        <f t="shared" si="5"/>
        <v>1238.5</v>
      </c>
      <c r="P182" s="268">
        <f>P183</f>
        <v>1205.5</v>
      </c>
    </row>
    <row r="183" spans="1:16" ht="39" customHeight="1">
      <c r="A183" s="184"/>
      <c r="B183" s="198" t="s">
        <v>618</v>
      </c>
      <c r="C183" s="207"/>
      <c r="D183" s="207" t="s">
        <v>461</v>
      </c>
      <c r="E183" s="451" t="s">
        <v>538</v>
      </c>
      <c r="F183" s="207" t="s">
        <v>81</v>
      </c>
      <c r="G183" s="284"/>
      <c r="H183" s="285">
        <f>H184</f>
        <v>1205.5</v>
      </c>
      <c r="I183" s="285"/>
      <c r="J183" s="285">
        <f t="shared" si="5"/>
        <v>1278.5</v>
      </c>
      <c r="K183" s="285">
        <f t="shared" si="5"/>
        <v>1238.5</v>
      </c>
      <c r="P183" s="285">
        <f>P184</f>
        <v>1205.5</v>
      </c>
    </row>
    <row r="184" spans="1:16" ht="55.5" customHeight="1">
      <c r="A184" s="184"/>
      <c r="B184" s="221" t="s">
        <v>513</v>
      </c>
      <c r="C184" s="202"/>
      <c r="D184" s="202" t="s">
        <v>461</v>
      </c>
      <c r="E184" s="202" t="s">
        <v>538</v>
      </c>
      <c r="F184" s="202" t="s">
        <v>539</v>
      </c>
      <c r="G184" s="202"/>
      <c r="H184" s="281">
        <f>H185</f>
        <v>1205.5</v>
      </c>
      <c r="I184" s="281"/>
      <c r="J184" s="281">
        <f t="shared" si="5"/>
        <v>1278.5</v>
      </c>
      <c r="K184" s="281">
        <f t="shared" si="5"/>
        <v>1238.5</v>
      </c>
      <c r="P184" s="281">
        <f>P185</f>
        <v>1205.5</v>
      </c>
    </row>
    <row r="185" spans="1:16" ht="66">
      <c r="A185" s="184"/>
      <c r="B185" s="201" t="s">
        <v>514</v>
      </c>
      <c r="C185" s="202"/>
      <c r="D185" s="202" t="s">
        <v>461</v>
      </c>
      <c r="E185" s="202" t="s">
        <v>538</v>
      </c>
      <c r="F185" s="202" t="s">
        <v>541</v>
      </c>
      <c r="G185" s="202"/>
      <c r="H185" s="281">
        <f>H186</f>
        <v>1205.5</v>
      </c>
      <c r="I185" s="281"/>
      <c r="J185" s="281">
        <f t="shared" si="5"/>
        <v>1278.5</v>
      </c>
      <c r="K185" s="281">
        <f t="shared" si="5"/>
        <v>1238.5</v>
      </c>
      <c r="P185" s="281">
        <f>P186</f>
        <v>1205.5</v>
      </c>
    </row>
    <row r="186" spans="1:16" ht="24.75" customHeight="1">
      <c r="A186" s="184"/>
      <c r="B186" s="578" t="s">
        <v>560</v>
      </c>
      <c r="C186" s="202"/>
      <c r="D186" s="202" t="s">
        <v>461</v>
      </c>
      <c r="E186" s="202" t="s">
        <v>538</v>
      </c>
      <c r="F186" s="202" t="s">
        <v>541</v>
      </c>
      <c r="G186" s="202" t="s">
        <v>210</v>
      </c>
      <c r="H186" s="281">
        <v>1205.5</v>
      </c>
      <c r="I186" s="281"/>
      <c r="J186" s="281">
        <v>1278.5</v>
      </c>
      <c r="K186" s="281">
        <v>1238.5</v>
      </c>
      <c r="P186" s="281">
        <v>1205.5</v>
      </c>
    </row>
    <row r="187" spans="1:16" s="239" customFormat="1" ht="52.5" hidden="1">
      <c r="A187" s="184"/>
      <c r="B187" s="237" t="s">
        <v>542</v>
      </c>
      <c r="C187" s="192"/>
      <c r="D187" s="192" t="s">
        <v>461</v>
      </c>
      <c r="E187" s="202" t="s">
        <v>538</v>
      </c>
      <c r="F187" s="192" t="s">
        <v>543</v>
      </c>
      <c r="G187" s="238"/>
      <c r="H187" s="271"/>
      <c r="I187" s="271"/>
      <c r="J187" s="271"/>
      <c r="K187" s="271"/>
      <c r="O187" s="279"/>
      <c r="P187" s="271"/>
    </row>
    <row r="188" spans="1:16" ht="13.5">
      <c r="A188" s="215">
        <v>8</v>
      </c>
      <c r="B188" s="182" t="s">
        <v>544</v>
      </c>
      <c r="C188" s="220"/>
      <c r="D188" s="220" t="s">
        <v>211</v>
      </c>
      <c r="E188" s="220"/>
      <c r="F188" s="220"/>
      <c r="G188" s="220"/>
      <c r="H188" s="272">
        <f>H189+H192</f>
        <v>412.5</v>
      </c>
      <c r="I188" s="272"/>
      <c r="J188" s="272">
        <f>J189+J192</f>
        <v>412.5</v>
      </c>
      <c r="K188" s="272">
        <f>K189+K192</f>
        <v>412.5</v>
      </c>
      <c r="P188" s="272">
        <f>P189+P192</f>
        <v>412.5</v>
      </c>
    </row>
    <row r="189" spans="1:16" ht="15">
      <c r="A189" s="184"/>
      <c r="B189" s="222" t="s">
        <v>212</v>
      </c>
      <c r="C189" s="189"/>
      <c r="D189" s="207" t="s">
        <v>211</v>
      </c>
      <c r="E189" s="451" t="s">
        <v>545</v>
      </c>
      <c r="F189" s="189"/>
      <c r="G189" s="189"/>
      <c r="H189" s="269">
        <f>H190</f>
        <v>240.5</v>
      </c>
      <c r="I189" s="269"/>
      <c r="J189" s="269">
        <f>J190</f>
        <v>240.5</v>
      </c>
      <c r="K189" s="269">
        <f>K190</f>
        <v>240.5</v>
      </c>
      <c r="P189" s="269">
        <f>P190</f>
        <v>240.5</v>
      </c>
    </row>
    <row r="190" spans="1:16" ht="21" customHeight="1">
      <c r="A190" s="184"/>
      <c r="B190" s="223" t="s">
        <v>546</v>
      </c>
      <c r="C190" s="189"/>
      <c r="D190" s="202" t="s">
        <v>211</v>
      </c>
      <c r="E190" s="202" t="s">
        <v>545</v>
      </c>
      <c r="F190" s="240">
        <v>9900308</v>
      </c>
      <c r="G190" s="189"/>
      <c r="H190" s="270">
        <f>H191</f>
        <v>240.5</v>
      </c>
      <c r="I190" s="270"/>
      <c r="J190" s="270">
        <f>J191</f>
        <v>240.5</v>
      </c>
      <c r="K190" s="270">
        <f>K191</f>
        <v>240.5</v>
      </c>
      <c r="P190" s="270">
        <f>P191</f>
        <v>240.5</v>
      </c>
    </row>
    <row r="191" spans="1:16" ht="21" customHeight="1">
      <c r="A191" s="184"/>
      <c r="B191" s="252" t="s">
        <v>613</v>
      </c>
      <c r="C191" s="189"/>
      <c r="D191" s="202" t="s">
        <v>211</v>
      </c>
      <c r="E191" s="202" t="s">
        <v>545</v>
      </c>
      <c r="F191" s="240">
        <v>9900308</v>
      </c>
      <c r="G191" s="192" t="s">
        <v>71</v>
      </c>
      <c r="H191" s="270">
        <v>240.5</v>
      </c>
      <c r="I191" s="270"/>
      <c r="J191" s="270">
        <v>240.5</v>
      </c>
      <c r="K191" s="270">
        <v>240.5</v>
      </c>
      <c r="P191" s="270">
        <v>240.5</v>
      </c>
    </row>
    <row r="192" spans="1:16" ht="15">
      <c r="A192" s="184"/>
      <c r="B192" s="226" t="s">
        <v>213</v>
      </c>
      <c r="C192" s="207"/>
      <c r="D192" s="207" t="s">
        <v>211</v>
      </c>
      <c r="E192" s="451" t="s">
        <v>547</v>
      </c>
      <c r="F192" s="207"/>
      <c r="G192" s="202"/>
      <c r="H192" s="269">
        <f>H193</f>
        <v>172</v>
      </c>
      <c r="I192" s="269"/>
      <c r="J192" s="269">
        <f>J193</f>
        <v>172</v>
      </c>
      <c r="K192" s="269">
        <f>K193</f>
        <v>172</v>
      </c>
      <c r="P192" s="269">
        <f>P193</f>
        <v>172</v>
      </c>
    </row>
    <row r="193" spans="1:16" ht="21" customHeight="1">
      <c r="A193" s="184"/>
      <c r="B193" s="241" t="s">
        <v>254</v>
      </c>
      <c r="C193" s="241"/>
      <c r="D193" s="202" t="s">
        <v>211</v>
      </c>
      <c r="E193" s="202" t="s">
        <v>547</v>
      </c>
      <c r="F193" s="240">
        <v>9901073</v>
      </c>
      <c r="G193" s="202"/>
      <c r="H193" s="270">
        <f>H194</f>
        <v>172</v>
      </c>
      <c r="I193" s="270"/>
      <c r="J193" s="270">
        <f>J194</f>
        <v>172</v>
      </c>
      <c r="K193" s="270">
        <f>K194</f>
        <v>172</v>
      </c>
      <c r="P193" s="270">
        <f>P194</f>
        <v>172</v>
      </c>
    </row>
    <row r="194" spans="1:16" ht="21" customHeight="1">
      <c r="A194" s="184"/>
      <c r="B194" s="252" t="s">
        <v>613</v>
      </c>
      <c r="C194" s="241"/>
      <c r="D194" s="202" t="s">
        <v>211</v>
      </c>
      <c r="E194" s="202" t="s">
        <v>547</v>
      </c>
      <c r="F194" s="240">
        <v>9901073</v>
      </c>
      <c r="G194" s="202" t="s">
        <v>71</v>
      </c>
      <c r="H194" s="270">
        <v>172</v>
      </c>
      <c r="I194" s="270"/>
      <c r="J194" s="270">
        <v>172</v>
      </c>
      <c r="K194" s="270">
        <v>172</v>
      </c>
      <c r="P194" s="270">
        <v>172</v>
      </c>
    </row>
    <row r="195" spans="1:19" ht="13.5">
      <c r="A195" s="219">
        <v>9</v>
      </c>
      <c r="B195" s="182" t="s">
        <v>462</v>
      </c>
      <c r="C195" s="220"/>
      <c r="D195" s="220" t="s">
        <v>469</v>
      </c>
      <c r="E195" s="220"/>
      <c r="F195" s="220"/>
      <c r="G195" s="220"/>
      <c r="H195" s="315">
        <f>H197</f>
        <v>3930</v>
      </c>
      <c r="I195" s="315"/>
      <c r="J195" s="315">
        <f>J197</f>
        <v>3930</v>
      </c>
      <c r="K195" s="315">
        <f>K197</f>
        <v>1185</v>
      </c>
      <c r="P195" s="315">
        <f>P196</f>
        <v>6418.4</v>
      </c>
      <c r="S195" s="500">
        <f>P195-H195</f>
        <v>2488.3999999999996</v>
      </c>
    </row>
    <row r="196" spans="1:19" ht="24" customHeight="1">
      <c r="A196" s="242"/>
      <c r="B196" s="198" t="s">
        <v>249</v>
      </c>
      <c r="C196" s="202"/>
      <c r="D196" s="207" t="s">
        <v>469</v>
      </c>
      <c r="E196" s="451" t="s">
        <v>470</v>
      </c>
      <c r="F196" s="207"/>
      <c r="G196" s="207"/>
      <c r="H196" s="313">
        <f>H197</f>
        <v>3930</v>
      </c>
      <c r="I196" s="313"/>
      <c r="J196" s="313">
        <f>J197</f>
        <v>3930</v>
      </c>
      <c r="K196" s="313">
        <f>K197</f>
        <v>1185</v>
      </c>
      <c r="L196" s="590"/>
      <c r="M196" s="590"/>
      <c r="N196" s="590"/>
      <c r="O196" s="597"/>
      <c r="P196" s="313">
        <f>P197+P207</f>
        <v>6418.4</v>
      </c>
      <c r="S196" s="500">
        <f>P196-H196</f>
        <v>2488.3999999999996</v>
      </c>
    </row>
    <row r="197" spans="1:16" ht="58.5" customHeight="1">
      <c r="A197" s="243"/>
      <c r="B197" s="222" t="s">
        <v>612</v>
      </c>
      <c r="C197" s="202"/>
      <c r="D197" s="202" t="s">
        <v>469</v>
      </c>
      <c r="E197" s="202" t="s">
        <v>470</v>
      </c>
      <c r="F197" s="202" t="s">
        <v>77</v>
      </c>
      <c r="G197" s="256"/>
      <c r="H197" s="316">
        <f>H200+H204</f>
        <v>3930</v>
      </c>
      <c r="I197" s="316"/>
      <c r="J197" s="316">
        <f>J200+J204</f>
        <v>3930</v>
      </c>
      <c r="K197" s="316">
        <f>K200+K204</f>
        <v>1185</v>
      </c>
      <c r="P197" s="316">
        <f>P200+P204</f>
        <v>3930</v>
      </c>
    </row>
    <row r="198" spans="1:16" ht="66" hidden="1">
      <c r="A198" s="243"/>
      <c r="B198" s="221" t="s">
        <v>567</v>
      </c>
      <c r="C198" s="202"/>
      <c r="D198" s="202" t="s">
        <v>469</v>
      </c>
      <c r="E198" s="202" t="s">
        <v>470</v>
      </c>
      <c r="F198" s="202" t="s">
        <v>548</v>
      </c>
      <c r="G198" s="202"/>
      <c r="H198" s="301"/>
      <c r="I198" s="301"/>
      <c r="J198" s="301"/>
      <c r="K198" s="301"/>
      <c r="P198" s="301"/>
    </row>
    <row r="199" spans="1:16" ht="66" hidden="1">
      <c r="A199" s="243"/>
      <c r="B199" s="214" t="s">
        <v>611</v>
      </c>
      <c r="C199" s="202"/>
      <c r="D199" s="202" t="s">
        <v>469</v>
      </c>
      <c r="E199" s="202" t="s">
        <v>470</v>
      </c>
      <c r="F199" s="202" t="s">
        <v>549</v>
      </c>
      <c r="G199" s="202"/>
      <c r="H199" s="301"/>
      <c r="I199" s="301"/>
      <c r="J199" s="301"/>
      <c r="K199" s="301"/>
      <c r="P199" s="301"/>
    </row>
    <row r="200" spans="1:16" ht="78.75">
      <c r="A200" s="243"/>
      <c r="B200" s="221" t="s">
        <v>150</v>
      </c>
      <c r="C200" s="202"/>
      <c r="D200" s="202" t="s">
        <v>469</v>
      </c>
      <c r="E200" s="202" t="s">
        <v>470</v>
      </c>
      <c r="F200" s="207" t="s">
        <v>551</v>
      </c>
      <c r="G200" s="202"/>
      <c r="H200" s="317">
        <f>H201</f>
        <v>3600</v>
      </c>
      <c r="I200" s="317"/>
      <c r="J200" s="317">
        <f>J201</f>
        <v>3600</v>
      </c>
      <c r="K200" s="317">
        <f>K201</f>
        <v>850</v>
      </c>
      <c r="P200" s="317">
        <f>P201</f>
        <v>3600</v>
      </c>
    </row>
    <row r="201" spans="1:16" ht="105">
      <c r="A201" s="243"/>
      <c r="B201" s="201" t="s">
        <v>151</v>
      </c>
      <c r="C201" s="202"/>
      <c r="D201" s="202" t="s">
        <v>469</v>
      </c>
      <c r="E201" s="202" t="s">
        <v>470</v>
      </c>
      <c r="F201" s="202" t="s">
        <v>553</v>
      </c>
      <c r="G201" s="202"/>
      <c r="H201" s="301">
        <f>H202</f>
        <v>3600</v>
      </c>
      <c r="I201" s="301"/>
      <c r="J201" s="301">
        <f>J202</f>
        <v>3600</v>
      </c>
      <c r="K201" s="301">
        <f>K202</f>
        <v>850</v>
      </c>
      <c r="P201" s="301">
        <f>P202</f>
        <v>3600</v>
      </c>
    </row>
    <row r="202" spans="1:16" ht="24.75" customHeight="1">
      <c r="A202" s="244"/>
      <c r="B202" s="578" t="s">
        <v>560</v>
      </c>
      <c r="C202" s="202"/>
      <c r="D202" s="202" t="s">
        <v>469</v>
      </c>
      <c r="E202" s="202" t="s">
        <v>470</v>
      </c>
      <c r="F202" s="202" t="s">
        <v>553</v>
      </c>
      <c r="G202" s="202" t="s">
        <v>210</v>
      </c>
      <c r="H202" s="301">
        <v>3600</v>
      </c>
      <c r="I202" s="301"/>
      <c r="J202" s="301">
        <v>3600</v>
      </c>
      <c r="K202" s="301">
        <v>850</v>
      </c>
      <c r="P202" s="301">
        <v>3600</v>
      </c>
    </row>
    <row r="203" spans="1:16" ht="80.25" customHeight="1" hidden="1">
      <c r="A203" s="244"/>
      <c r="B203" s="214" t="s">
        <v>554</v>
      </c>
      <c r="C203" s="202"/>
      <c r="D203" s="202" t="s">
        <v>469</v>
      </c>
      <c r="E203" s="202" t="s">
        <v>470</v>
      </c>
      <c r="F203" s="202" t="s">
        <v>555</v>
      </c>
      <c r="G203" s="202"/>
      <c r="H203" s="270"/>
      <c r="I203" s="270"/>
      <c r="J203" s="270"/>
      <c r="K203" s="270"/>
      <c r="P203" s="270"/>
    </row>
    <row r="204" spans="1:16" ht="78.75">
      <c r="A204" s="244"/>
      <c r="B204" s="245" t="s">
        <v>494</v>
      </c>
      <c r="C204" s="202"/>
      <c r="D204" s="202" t="s">
        <v>469</v>
      </c>
      <c r="E204" s="202" t="s">
        <v>470</v>
      </c>
      <c r="F204" s="207" t="s">
        <v>556</v>
      </c>
      <c r="G204" s="202"/>
      <c r="H204" s="269">
        <f>H205</f>
        <v>330</v>
      </c>
      <c r="I204" s="269"/>
      <c r="J204" s="269">
        <f>J205</f>
        <v>330</v>
      </c>
      <c r="K204" s="269">
        <f>K205</f>
        <v>335</v>
      </c>
      <c r="P204" s="269">
        <f>P205</f>
        <v>330</v>
      </c>
    </row>
    <row r="205" spans="1:16" ht="92.25" customHeight="1">
      <c r="A205" s="244"/>
      <c r="B205" s="214" t="s">
        <v>495</v>
      </c>
      <c r="C205" s="202"/>
      <c r="D205" s="202" t="s">
        <v>469</v>
      </c>
      <c r="E205" s="202" t="s">
        <v>470</v>
      </c>
      <c r="F205" s="202" t="s">
        <v>564</v>
      </c>
      <c r="G205" s="202"/>
      <c r="H205" s="270">
        <f>H206</f>
        <v>330</v>
      </c>
      <c r="I205" s="270"/>
      <c r="J205" s="270">
        <f>J206</f>
        <v>330</v>
      </c>
      <c r="K205" s="270">
        <v>335</v>
      </c>
      <c r="P205" s="270">
        <f>P206</f>
        <v>330</v>
      </c>
    </row>
    <row r="206" spans="1:16" ht="24.75" customHeight="1">
      <c r="A206" s="244"/>
      <c r="B206" s="578" t="s">
        <v>560</v>
      </c>
      <c r="C206" s="202"/>
      <c r="D206" s="202" t="s">
        <v>469</v>
      </c>
      <c r="E206" s="202" t="s">
        <v>470</v>
      </c>
      <c r="F206" s="202" t="s">
        <v>564</v>
      </c>
      <c r="G206" s="202" t="s">
        <v>210</v>
      </c>
      <c r="H206" s="270">
        <v>330</v>
      </c>
      <c r="I206" s="270"/>
      <c r="J206" s="270">
        <v>330</v>
      </c>
      <c r="K206" s="270">
        <v>330</v>
      </c>
      <c r="P206" s="270">
        <v>330</v>
      </c>
    </row>
    <row r="207" spans="2:16" ht="39">
      <c r="B207" s="226" t="s">
        <v>624</v>
      </c>
      <c r="C207" s="202"/>
      <c r="D207" s="207" t="s">
        <v>469</v>
      </c>
      <c r="E207" s="207" t="s">
        <v>470</v>
      </c>
      <c r="F207" s="207" t="s">
        <v>139</v>
      </c>
      <c r="G207" s="202"/>
      <c r="H207" s="270"/>
      <c r="I207" s="270"/>
      <c r="J207" s="270">
        <v>330</v>
      </c>
      <c r="K207" s="270">
        <v>330</v>
      </c>
      <c r="P207" s="313">
        <f>P208</f>
        <v>2488.4</v>
      </c>
    </row>
    <row r="208" spans="2:16" ht="39">
      <c r="B208" s="578" t="s">
        <v>56</v>
      </c>
      <c r="C208" s="202"/>
      <c r="D208" s="202" t="s">
        <v>469</v>
      </c>
      <c r="E208" s="202" t="s">
        <v>470</v>
      </c>
      <c r="F208" s="202" t="s">
        <v>55</v>
      </c>
      <c r="G208" s="202"/>
      <c r="H208" s="270"/>
      <c r="I208" s="270"/>
      <c r="J208" s="270">
        <v>330</v>
      </c>
      <c r="K208" s="270">
        <v>330</v>
      </c>
      <c r="P208" s="301">
        <f>P209</f>
        <v>2488.4</v>
      </c>
    </row>
    <row r="209" spans="2:18" ht="26.25">
      <c r="B209" s="578" t="s">
        <v>560</v>
      </c>
      <c r="C209" s="202"/>
      <c r="D209" s="202" t="s">
        <v>469</v>
      </c>
      <c r="E209" s="202" t="s">
        <v>470</v>
      </c>
      <c r="F209" s="202" t="s">
        <v>55</v>
      </c>
      <c r="G209" s="202" t="s">
        <v>210</v>
      </c>
      <c r="H209" s="270"/>
      <c r="I209" s="270"/>
      <c r="J209" s="270">
        <v>330</v>
      </c>
      <c r="K209" s="270">
        <v>330</v>
      </c>
      <c r="P209" s="301">
        <v>2488.4</v>
      </c>
      <c r="Q209" s="591">
        <v>2488400</v>
      </c>
      <c r="R209" s="592" t="s">
        <v>57</v>
      </c>
    </row>
  </sheetData>
  <sheetProtection/>
  <mergeCells count="6">
    <mergeCell ref="B18:H18"/>
    <mergeCell ref="L1:M1"/>
    <mergeCell ref="G141:H141"/>
    <mergeCell ref="G142:H142"/>
    <mergeCell ref="A21:H21"/>
    <mergeCell ref="A19:H20"/>
  </mergeCells>
  <printOptions/>
  <pageMargins left="0.5905511811023623" right="0.5905511811023623" top="0.3" bottom="0.3" header="0.31" footer="0.32"/>
  <pageSetup firstPageNumber="55" useFirstPageNumber="1" fitToHeight="5" fitToWidth="1"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3"/>
  <sheetViews>
    <sheetView zoomScale="90" zoomScaleNormal="90" zoomScaleSheetLayoutView="50" zoomScalePageLayoutView="0" workbookViewId="0" topLeftCell="A9">
      <selection activeCell="A16" sqref="A16:K16"/>
    </sheetView>
  </sheetViews>
  <sheetFormatPr defaultColWidth="9.140625" defaultRowHeight="12.75"/>
  <cols>
    <col min="1" max="1" width="5.28125" style="168" customWidth="1"/>
    <col min="2" max="2" width="59.7109375" style="246" customWidth="1"/>
    <col min="3" max="3" width="10.00390625" style="247" customWidth="1"/>
    <col min="4" max="4" width="9.28125" style="248" customWidth="1"/>
    <col min="5" max="5" width="10.421875" style="248" customWidth="1"/>
    <col min="6" max="6" width="11.57421875" style="248" customWidth="1"/>
    <col min="7" max="7" width="10.28125" style="248" customWidth="1"/>
    <col min="8" max="9" width="14.7109375" style="263" hidden="1" customWidth="1"/>
    <col min="10" max="10" width="15.8515625" style="263" customWidth="1"/>
    <col min="11" max="11" width="18.7109375" style="263" customWidth="1"/>
    <col min="12" max="13" width="9.140625" style="168" customWidth="1"/>
    <col min="14" max="14" width="21.28125" style="168" customWidth="1"/>
    <col min="15" max="16384" width="9.140625" style="168" customWidth="1"/>
  </cols>
  <sheetData>
    <row r="2" spans="4:16" ht="15">
      <c r="D2" s="691"/>
      <c r="E2" s="691"/>
      <c r="F2" s="691"/>
      <c r="G2" s="691"/>
      <c r="H2" s="691"/>
      <c r="K2" s="163" t="s">
        <v>245</v>
      </c>
      <c r="L2" s="163"/>
      <c r="M2" s="163"/>
      <c r="N2" s="163"/>
      <c r="O2" s="163"/>
      <c r="P2" s="163"/>
    </row>
    <row r="3" spans="4:16" ht="15">
      <c r="D3" s="691"/>
      <c r="E3" s="691"/>
      <c r="F3" s="691"/>
      <c r="G3" s="691"/>
      <c r="H3" s="691"/>
      <c r="J3" s="691" t="s">
        <v>95</v>
      </c>
      <c r="K3" s="691"/>
      <c r="L3" s="163"/>
      <c r="N3" s="163"/>
      <c r="O3" s="163"/>
      <c r="P3" s="163"/>
    </row>
    <row r="4" spans="4:16" ht="15">
      <c r="D4" s="146"/>
      <c r="E4" s="146"/>
      <c r="F4" s="146"/>
      <c r="G4" s="146"/>
      <c r="H4" s="146"/>
      <c r="K4" s="146" t="s">
        <v>475</v>
      </c>
      <c r="L4" s="163"/>
      <c r="M4" s="163"/>
      <c r="N4" s="163"/>
      <c r="O4" s="163"/>
      <c r="P4" s="163"/>
    </row>
    <row r="5" spans="4:16" ht="15">
      <c r="D5" s="146"/>
      <c r="E5" s="146"/>
      <c r="F5" s="146"/>
      <c r="G5" s="146"/>
      <c r="H5" s="146"/>
      <c r="K5" s="146" t="s">
        <v>476</v>
      </c>
      <c r="L5" s="163"/>
      <c r="M5" s="163"/>
      <c r="N5" s="163"/>
      <c r="O5" s="163"/>
      <c r="P5" s="163"/>
    </row>
    <row r="6" spans="4:16" ht="15">
      <c r="D6" s="869"/>
      <c r="E6" s="869"/>
      <c r="F6" s="869"/>
      <c r="G6" s="869"/>
      <c r="H6" s="869"/>
      <c r="J6" s="689" t="s">
        <v>396</v>
      </c>
      <c r="K6" s="869"/>
      <c r="L6" s="295"/>
      <c r="M6" s="139" t="s">
        <v>91</v>
      </c>
      <c r="O6" s="164"/>
      <c r="P6" s="164"/>
    </row>
    <row r="7" spans="11:16" ht="15">
      <c r="K7" s="248"/>
      <c r="L7" s="248"/>
      <c r="M7" s="123"/>
      <c r="N7" s="123"/>
      <c r="O7" s="123"/>
      <c r="P7" s="123"/>
    </row>
    <row r="8" spans="5:16" ht="15">
      <c r="E8" s="124"/>
      <c r="F8" s="124"/>
      <c r="G8" s="124"/>
      <c r="H8" s="141" t="s">
        <v>479</v>
      </c>
      <c r="K8" s="141" t="s">
        <v>479</v>
      </c>
      <c r="M8" s="123"/>
      <c r="N8" s="123"/>
      <c r="O8" s="123"/>
      <c r="P8" s="123"/>
    </row>
    <row r="9" spans="5:15" ht="15">
      <c r="E9" s="124"/>
      <c r="F9" s="124"/>
      <c r="G9" s="124"/>
      <c r="H9" s="142"/>
      <c r="K9" s="142"/>
      <c r="N9" s="123"/>
      <c r="O9" s="123"/>
    </row>
    <row r="10" spans="5:16" ht="15">
      <c r="E10" s="124"/>
      <c r="F10" s="124"/>
      <c r="G10" s="124"/>
      <c r="H10" s="141" t="s">
        <v>92</v>
      </c>
      <c r="K10" s="141" t="s">
        <v>92</v>
      </c>
      <c r="M10" s="123"/>
      <c r="N10" s="123"/>
      <c r="O10" s="123"/>
      <c r="P10" s="123"/>
    </row>
    <row r="11" spans="2:15" ht="15">
      <c r="B11" s="388"/>
      <c r="C11" s="389"/>
      <c r="D11" s="390"/>
      <c r="E11" s="390"/>
      <c r="F11" s="390"/>
      <c r="G11" s="390"/>
      <c r="H11" s="391">
        <v>69983.1</v>
      </c>
      <c r="I11" s="392" t="s">
        <v>414</v>
      </c>
      <c r="J11" s="393">
        <v>72195.9</v>
      </c>
      <c r="K11" s="394">
        <v>73707.5</v>
      </c>
      <c r="L11" s="248"/>
      <c r="M11" s="123"/>
      <c r="N11" s="123"/>
      <c r="O11" s="123"/>
    </row>
    <row r="12" spans="2:11" ht="12.75">
      <c r="B12" s="388"/>
      <c r="C12" s="389"/>
      <c r="D12" s="390"/>
      <c r="E12" s="390"/>
      <c r="F12" s="390"/>
      <c r="G12" s="395" t="s">
        <v>416</v>
      </c>
      <c r="H12" s="396">
        <f>H11-H19</f>
        <v>0</v>
      </c>
      <c r="I12" s="392" t="s">
        <v>415</v>
      </c>
      <c r="J12" s="393">
        <v>1804.9</v>
      </c>
      <c r="K12" s="397">
        <v>3685.4</v>
      </c>
    </row>
    <row r="13" spans="2:11" ht="15">
      <c r="B13" s="870"/>
      <c r="C13" s="870"/>
      <c r="D13" s="870"/>
      <c r="E13" s="870"/>
      <c r="F13" s="870"/>
      <c r="G13" s="870"/>
      <c r="H13" s="870"/>
      <c r="I13" s="398" t="s">
        <v>416</v>
      </c>
      <c r="J13" s="401">
        <f>J11-J12-J19</f>
        <v>0</v>
      </c>
      <c r="K13" s="402">
        <f>K11-K12-K19</f>
        <v>0</v>
      </c>
    </row>
    <row r="14" spans="1:11" ht="15" customHeight="1">
      <c r="A14" s="877" t="s">
        <v>0</v>
      </c>
      <c r="B14" s="877"/>
      <c r="C14" s="877"/>
      <c r="D14" s="877"/>
      <c r="E14" s="877"/>
      <c r="F14" s="877"/>
      <c r="G14" s="877"/>
      <c r="H14" s="877"/>
      <c r="I14" s="877"/>
      <c r="J14" s="877"/>
      <c r="K14" s="877"/>
    </row>
    <row r="15" spans="1:11" ht="39" customHeight="1">
      <c r="A15" s="877"/>
      <c r="B15" s="877"/>
      <c r="C15" s="877"/>
      <c r="D15" s="877"/>
      <c r="E15" s="877"/>
      <c r="F15" s="877"/>
      <c r="G15" s="877"/>
      <c r="H15" s="877"/>
      <c r="I15" s="877"/>
      <c r="J15" s="877"/>
      <c r="K15" s="877"/>
    </row>
    <row r="16" spans="1:11" ht="14.25" customHeight="1">
      <c r="A16" s="876" t="s">
        <v>246</v>
      </c>
      <c r="B16" s="876"/>
      <c r="C16" s="876"/>
      <c r="D16" s="876"/>
      <c r="E16" s="876"/>
      <c r="F16" s="876"/>
      <c r="G16" s="876"/>
      <c r="H16" s="876"/>
      <c r="I16" s="876"/>
      <c r="J16" s="876"/>
      <c r="K16" s="876"/>
    </row>
    <row r="17" spans="1:11" ht="15">
      <c r="A17" s="170"/>
      <c r="B17" s="171"/>
      <c r="C17" s="172"/>
      <c r="D17" s="173"/>
      <c r="E17" s="173"/>
      <c r="F17" s="173"/>
      <c r="G17" s="173"/>
      <c r="H17" s="264" t="s">
        <v>110</v>
      </c>
      <c r="I17" s="264"/>
      <c r="J17" s="264"/>
      <c r="K17" s="264"/>
    </row>
    <row r="18" spans="1:11" ht="66">
      <c r="A18" s="174" t="s">
        <v>451</v>
      </c>
      <c r="B18" s="175" t="s">
        <v>452</v>
      </c>
      <c r="C18" s="176" t="s">
        <v>111</v>
      </c>
      <c r="D18" s="176" t="s">
        <v>112</v>
      </c>
      <c r="E18" s="176" t="s">
        <v>360</v>
      </c>
      <c r="F18" s="176" t="s">
        <v>113</v>
      </c>
      <c r="G18" s="176" t="s">
        <v>114</v>
      </c>
      <c r="H18" s="265" t="s">
        <v>115</v>
      </c>
      <c r="I18" s="265"/>
      <c r="J18" s="353" t="s">
        <v>614</v>
      </c>
      <c r="K18" s="353" t="s">
        <v>615</v>
      </c>
    </row>
    <row r="19" spans="1:11" s="180" customFormat="1" ht="15">
      <c r="A19" s="177"/>
      <c r="B19" s="178" t="s">
        <v>557</v>
      </c>
      <c r="C19" s="179" t="s">
        <v>460</v>
      </c>
      <c r="D19" s="179" t="s">
        <v>460</v>
      </c>
      <c r="E19" s="179" t="s">
        <v>460</v>
      </c>
      <c r="F19" s="179" t="s">
        <v>460</v>
      </c>
      <c r="G19" s="179" t="s">
        <v>460</v>
      </c>
      <c r="H19" s="320">
        <f>H20+H63+H68+H82+H104+H143+H151+H165+H172</f>
        <v>69983.1</v>
      </c>
      <c r="I19" s="266"/>
      <c r="J19" s="320">
        <f>J20+J63+J68+J82+J104+J143+J151+J165+J172</f>
        <v>70391</v>
      </c>
      <c r="K19" s="320">
        <f>K20+K63+K68+K82+K104+K143+K151+K165+K172</f>
        <v>70022.1</v>
      </c>
    </row>
    <row r="20" spans="1:11" s="180" customFormat="1" ht="13.5">
      <c r="A20" s="181">
        <v>1</v>
      </c>
      <c r="B20" s="182" t="s">
        <v>297</v>
      </c>
      <c r="C20" s="220" t="s">
        <v>478</v>
      </c>
      <c r="D20" s="183" t="s">
        <v>471</v>
      </c>
      <c r="E20" s="183"/>
      <c r="F20" s="183"/>
      <c r="G20" s="183"/>
      <c r="H20" s="319">
        <f>H24+H29+H47+H54+H59</f>
        <v>16206.808</v>
      </c>
      <c r="I20" s="267"/>
      <c r="J20" s="319">
        <f>J24+J29+J47+J54+J59</f>
        <v>16415.182</v>
      </c>
      <c r="K20" s="319">
        <f>K24+K29+K47+K54+K59</f>
        <v>17272.160000000003</v>
      </c>
    </row>
    <row r="21" spans="1:11" s="180" customFormat="1" ht="26.25" hidden="1">
      <c r="A21" s="184"/>
      <c r="B21" s="185" t="s">
        <v>117</v>
      </c>
      <c r="C21" s="186"/>
      <c r="D21" s="187" t="s">
        <v>471</v>
      </c>
      <c r="E21" s="187" t="s">
        <v>118</v>
      </c>
      <c r="F21" s="188"/>
      <c r="G21" s="186"/>
      <c r="H21" s="268"/>
      <c r="I21" s="268"/>
      <c r="J21" s="268"/>
      <c r="K21" s="268"/>
    </row>
    <row r="22" spans="1:11" s="180" customFormat="1" ht="39" hidden="1">
      <c r="A22" s="184"/>
      <c r="B22" s="185" t="s">
        <v>119</v>
      </c>
      <c r="C22" s="186"/>
      <c r="D22" s="189" t="s">
        <v>471</v>
      </c>
      <c r="E22" s="189" t="s">
        <v>118</v>
      </c>
      <c r="F22" s="190">
        <v>9100000</v>
      </c>
      <c r="G22" s="186"/>
      <c r="H22" s="268"/>
      <c r="I22" s="268"/>
      <c r="J22" s="268"/>
      <c r="K22" s="268"/>
    </row>
    <row r="23" spans="1:11" s="180" customFormat="1" ht="25.5" customHeight="1" hidden="1">
      <c r="A23" s="184"/>
      <c r="B23" s="191" t="s">
        <v>120</v>
      </c>
      <c r="C23" s="186"/>
      <c r="D23" s="192" t="s">
        <v>471</v>
      </c>
      <c r="E23" s="192" t="s">
        <v>118</v>
      </c>
      <c r="F23" s="193">
        <v>9100003</v>
      </c>
      <c r="G23" s="186"/>
      <c r="H23" s="268"/>
      <c r="I23" s="268"/>
      <c r="J23" s="268"/>
      <c r="K23" s="268"/>
    </row>
    <row r="24" spans="1:11" s="180" customFormat="1" ht="39">
      <c r="A24" s="184"/>
      <c r="B24" s="185" t="s">
        <v>72</v>
      </c>
      <c r="C24" s="186"/>
      <c r="D24" s="187" t="s">
        <v>471</v>
      </c>
      <c r="E24" s="187" t="s">
        <v>121</v>
      </c>
      <c r="F24" s="193"/>
      <c r="G24" s="186"/>
      <c r="H24" s="317">
        <f>H25</f>
        <v>2155.786</v>
      </c>
      <c r="I24" s="268"/>
      <c r="J24" s="317">
        <f>J25</f>
        <v>2285.134</v>
      </c>
      <c r="K24" s="317">
        <f>K25</f>
        <v>2445.092</v>
      </c>
    </row>
    <row r="25" spans="1:11" s="180" customFormat="1" ht="39">
      <c r="A25" s="184"/>
      <c r="B25" s="194" t="s">
        <v>119</v>
      </c>
      <c r="C25" s="186"/>
      <c r="D25" s="189" t="s">
        <v>471</v>
      </c>
      <c r="E25" s="187" t="s">
        <v>121</v>
      </c>
      <c r="F25" s="188">
        <v>9100000</v>
      </c>
      <c r="G25" s="186"/>
      <c r="H25" s="317">
        <f>H26</f>
        <v>2155.786</v>
      </c>
      <c r="I25" s="317"/>
      <c r="J25" s="317">
        <f>J26</f>
        <v>2285.134</v>
      </c>
      <c r="K25" s="317">
        <f>K26</f>
        <v>2445.092</v>
      </c>
    </row>
    <row r="26" spans="1:11" s="180" customFormat="1" ht="21.75" customHeight="1">
      <c r="A26" s="184"/>
      <c r="B26" s="195" t="s">
        <v>122</v>
      </c>
      <c r="C26" s="186"/>
      <c r="D26" s="192" t="s">
        <v>471</v>
      </c>
      <c r="E26" s="196" t="s">
        <v>121</v>
      </c>
      <c r="F26" s="188">
        <v>9100004</v>
      </c>
      <c r="G26" s="186"/>
      <c r="H26" s="317">
        <f>H27+H28</f>
        <v>2155.786</v>
      </c>
      <c r="I26" s="268"/>
      <c r="J26" s="317">
        <f>J27+J28</f>
        <v>2285.134</v>
      </c>
      <c r="K26" s="317">
        <f>K27+K28</f>
        <v>2445.092</v>
      </c>
    </row>
    <row r="27" spans="1:11" s="180" customFormat="1" ht="15.75" customHeight="1">
      <c r="A27" s="184"/>
      <c r="B27" s="252" t="s">
        <v>559</v>
      </c>
      <c r="C27" s="186"/>
      <c r="D27" s="192" t="s">
        <v>471</v>
      </c>
      <c r="E27" s="196" t="s">
        <v>121</v>
      </c>
      <c r="F27" s="197">
        <v>9100004</v>
      </c>
      <c r="G27" s="254">
        <v>120</v>
      </c>
      <c r="H27" s="281">
        <v>1300.211</v>
      </c>
      <c r="I27" s="317"/>
      <c r="J27" s="301">
        <v>1378.224</v>
      </c>
      <c r="K27" s="301">
        <v>1474.699</v>
      </c>
    </row>
    <row r="28" spans="1:11" s="180" customFormat="1" ht="24.75" customHeight="1">
      <c r="A28" s="184"/>
      <c r="B28" s="578" t="s">
        <v>560</v>
      </c>
      <c r="C28" s="186"/>
      <c r="D28" s="192" t="s">
        <v>471</v>
      </c>
      <c r="E28" s="196" t="s">
        <v>121</v>
      </c>
      <c r="F28" s="197">
        <v>9100004</v>
      </c>
      <c r="G28" s="254">
        <v>240</v>
      </c>
      <c r="H28" s="271">
        <v>855.575</v>
      </c>
      <c r="I28" s="268"/>
      <c r="J28" s="270">
        <v>906.91</v>
      </c>
      <c r="K28" s="301">
        <v>970.393</v>
      </c>
    </row>
    <row r="29" spans="1:11" ht="39">
      <c r="A29" s="184"/>
      <c r="B29" s="198" t="s">
        <v>123</v>
      </c>
      <c r="C29" s="199" t="s">
        <v>356</v>
      </c>
      <c r="D29" s="200" t="s">
        <v>471</v>
      </c>
      <c r="E29" s="200" t="s">
        <v>124</v>
      </c>
      <c r="F29" s="200" t="s">
        <v>460</v>
      </c>
      <c r="G29" s="200" t="s">
        <v>460</v>
      </c>
      <c r="H29" s="313">
        <f>H30</f>
        <v>11843.717</v>
      </c>
      <c r="I29" s="269"/>
      <c r="J29" s="313">
        <f>J30</f>
        <v>11922.743</v>
      </c>
      <c r="K29" s="313">
        <f>K30</f>
        <v>12719.068000000001</v>
      </c>
    </row>
    <row r="30" spans="1:11" ht="42.75" customHeight="1">
      <c r="A30" s="184"/>
      <c r="B30" s="198" t="s">
        <v>119</v>
      </c>
      <c r="C30" s="200" t="s">
        <v>356</v>
      </c>
      <c r="D30" s="200" t="s">
        <v>471</v>
      </c>
      <c r="E30" s="200" t="s">
        <v>124</v>
      </c>
      <c r="F30" s="200">
        <v>9100000</v>
      </c>
      <c r="G30" s="200" t="s">
        <v>460</v>
      </c>
      <c r="H30" s="313">
        <f>H31+H34+H36+H38+H41+H44</f>
        <v>11843.717</v>
      </c>
      <c r="I30" s="269"/>
      <c r="J30" s="313">
        <f>J31+J34+J36+J38+J41+J44</f>
        <v>11922.743</v>
      </c>
      <c r="K30" s="313">
        <f>K31+K34+K36+K38+K41+K44</f>
        <v>12719.068000000001</v>
      </c>
    </row>
    <row r="31" spans="1:11" ht="21" customHeight="1">
      <c r="A31" s="184"/>
      <c r="B31" s="201" t="s">
        <v>122</v>
      </c>
      <c r="C31" s="199" t="s">
        <v>356</v>
      </c>
      <c r="D31" s="199" t="s">
        <v>471</v>
      </c>
      <c r="E31" s="199" t="s">
        <v>124</v>
      </c>
      <c r="F31" s="200">
        <v>9100004</v>
      </c>
      <c r="G31" s="199" t="s">
        <v>460</v>
      </c>
      <c r="H31" s="313">
        <f>H32+H33</f>
        <v>9577.506</v>
      </c>
      <c r="I31" s="270"/>
      <c r="J31" s="259">
        <f>J32+J33</f>
        <v>10152.155</v>
      </c>
      <c r="K31" s="301">
        <f>K32+K33</f>
        <v>10862.808</v>
      </c>
    </row>
    <row r="32" spans="1:11" ht="21" customHeight="1">
      <c r="A32" s="184"/>
      <c r="B32" s="252" t="s">
        <v>559</v>
      </c>
      <c r="C32" s="199"/>
      <c r="D32" s="199" t="s">
        <v>471</v>
      </c>
      <c r="E32" s="199" t="s">
        <v>124</v>
      </c>
      <c r="F32" s="199">
        <v>9100004</v>
      </c>
      <c r="G32" s="199">
        <v>120</v>
      </c>
      <c r="H32" s="301">
        <v>7361.933</v>
      </c>
      <c r="I32" s="301"/>
      <c r="J32" s="301">
        <v>7803.648</v>
      </c>
      <c r="K32" s="301">
        <v>8349.905</v>
      </c>
    </row>
    <row r="33" spans="1:11" ht="24.75" customHeight="1">
      <c r="A33" s="184"/>
      <c r="B33" s="578" t="s">
        <v>560</v>
      </c>
      <c r="C33" s="199"/>
      <c r="D33" s="199" t="s">
        <v>471</v>
      </c>
      <c r="E33" s="199" t="s">
        <v>124</v>
      </c>
      <c r="F33" s="199">
        <v>9100004</v>
      </c>
      <c r="G33" s="199">
        <v>240</v>
      </c>
      <c r="H33" s="301">
        <v>2215.573</v>
      </c>
      <c r="I33" s="301"/>
      <c r="J33" s="301">
        <v>2348.507</v>
      </c>
      <c r="K33" s="301">
        <v>2512.903</v>
      </c>
    </row>
    <row r="34" spans="1:11" ht="39">
      <c r="A34" s="184"/>
      <c r="B34" s="201" t="s">
        <v>125</v>
      </c>
      <c r="C34" s="199" t="s">
        <v>356</v>
      </c>
      <c r="D34" s="199" t="s">
        <v>471</v>
      </c>
      <c r="E34" s="199" t="s">
        <v>124</v>
      </c>
      <c r="F34" s="207" t="s">
        <v>126</v>
      </c>
      <c r="G34" s="202"/>
      <c r="H34" s="281">
        <f>H35</f>
        <v>1154.611</v>
      </c>
      <c r="I34" s="281"/>
      <c r="J34" s="281">
        <f>J35</f>
        <v>1223.874</v>
      </c>
      <c r="K34" s="281">
        <f>K35</f>
        <v>1309.546</v>
      </c>
    </row>
    <row r="35" spans="1:11" ht="15">
      <c r="A35" s="184"/>
      <c r="B35" s="252" t="s">
        <v>559</v>
      </c>
      <c r="C35" s="199"/>
      <c r="D35" s="199" t="s">
        <v>471</v>
      </c>
      <c r="E35" s="199" t="s">
        <v>124</v>
      </c>
      <c r="F35" s="202" t="s">
        <v>126</v>
      </c>
      <c r="G35" s="199">
        <v>120</v>
      </c>
      <c r="H35" s="281">
        <v>1154.611</v>
      </c>
      <c r="I35" s="281"/>
      <c r="J35" s="301">
        <f>1223.888-0.014</f>
        <v>1223.874</v>
      </c>
      <c r="K35" s="301">
        <f>1309.56-0.014</f>
        <v>1309.546</v>
      </c>
    </row>
    <row r="36" spans="1:11" ht="26.25" hidden="1">
      <c r="A36" s="184"/>
      <c r="B36" s="223" t="s">
        <v>568</v>
      </c>
      <c r="C36" s="199"/>
      <c r="D36" s="199" t="s">
        <v>471</v>
      </c>
      <c r="E36" s="199" t="s">
        <v>124</v>
      </c>
      <c r="F36" s="207" t="s">
        <v>127</v>
      </c>
      <c r="G36" s="202"/>
      <c r="H36" s="269">
        <f>H37</f>
        <v>171.8</v>
      </c>
      <c r="I36" s="269"/>
      <c r="J36" s="269">
        <f>J37</f>
        <v>0</v>
      </c>
      <c r="K36" s="269">
        <f>K37</f>
        <v>0</v>
      </c>
    </row>
    <row r="37" spans="1:11" ht="15" hidden="1">
      <c r="A37" s="184"/>
      <c r="B37" s="252" t="s">
        <v>605</v>
      </c>
      <c r="C37" s="199"/>
      <c r="D37" s="199" t="s">
        <v>471</v>
      </c>
      <c r="E37" s="199" t="s">
        <v>124</v>
      </c>
      <c r="F37" s="202" t="s">
        <v>127</v>
      </c>
      <c r="G37" s="202" t="s">
        <v>602</v>
      </c>
      <c r="H37" s="270">
        <v>171.8</v>
      </c>
      <c r="I37" s="270"/>
      <c r="J37" s="270"/>
      <c r="K37" s="270"/>
    </row>
    <row r="38" spans="1:11" ht="45.75" customHeight="1" hidden="1">
      <c r="A38" s="184"/>
      <c r="B38" s="203" t="s">
        <v>569</v>
      </c>
      <c r="C38" s="199"/>
      <c r="D38" s="202" t="s">
        <v>471</v>
      </c>
      <c r="E38" s="202" t="s">
        <v>124</v>
      </c>
      <c r="F38" s="207" t="s">
        <v>128</v>
      </c>
      <c r="G38" s="202"/>
      <c r="H38" s="269">
        <f>H40</f>
        <v>263</v>
      </c>
      <c r="I38" s="269"/>
      <c r="J38" s="269">
        <f>J40</f>
        <v>0</v>
      </c>
      <c r="K38" s="269">
        <f>K40</f>
        <v>0</v>
      </c>
    </row>
    <row r="39" spans="1:11" ht="46.5" customHeight="1" hidden="1">
      <c r="A39" s="184"/>
      <c r="B39" s="249" t="s">
        <v>570</v>
      </c>
      <c r="C39" s="202"/>
      <c r="D39" s="202" t="s">
        <v>471</v>
      </c>
      <c r="E39" s="202" t="s">
        <v>124</v>
      </c>
      <c r="F39" s="202" t="s">
        <v>129</v>
      </c>
      <c r="G39" s="202"/>
      <c r="H39" s="271"/>
      <c r="I39" s="271"/>
      <c r="J39" s="271"/>
      <c r="K39" s="271"/>
    </row>
    <row r="40" spans="1:11" ht="15" customHeight="1" hidden="1">
      <c r="A40" s="184"/>
      <c r="B40" s="252" t="s">
        <v>86</v>
      </c>
      <c r="C40" s="202"/>
      <c r="D40" s="202" t="s">
        <v>471</v>
      </c>
      <c r="E40" s="202" t="s">
        <v>124</v>
      </c>
      <c r="F40" s="202" t="s">
        <v>128</v>
      </c>
      <c r="G40" s="202" t="s">
        <v>601</v>
      </c>
      <c r="H40" s="271">
        <v>263</v>
      </c>
      <c r="I40" s="271"/>
      <c r="J40" s="271"/>
      <c r="K40" s="271"/>
    </row>
    <row r="41" spans="1:11" ht="67.5" customHeight="1" hidden="1">
      <c r="A41" s="184"/>
      <c r="B41" s="204" t="s">
        <v>571</v>
      </c>
      <c r="C41" s="202"/>
      <c r="D41" s="202" t="s">
        <v>471</v>
      </c>
      <c r="E41" s="202" t="s">
        <v>124</v>
      </c>
      <c r="F41" s="207" t="s">
        <v>130</v>
      </c>
      <c r="G41" s="202"/>
      <c r="H41" s="268">
        <f>H42</f>
        <v>130.1</v>
      </c>
      <c r="I41" s="268"/>
      <c r="J41" s="268">
        <f>J42</f>
        <v>0</v>
      </c>
      <c r="K41" s="268">
        <f>K42</f>
        <v>0</v>
      </c>
    </row>
    <row r="42" spans="1:11" ht="15" customHeight="1" hidden="1">
      <c r="A42" s="184"/>
      <c r="B42" s="252" t="s">
        <v>86</v>
      </c>
      <c r="C42" s="202"/>
      <c r="D42" s="202" t="s">
        <v>471</v>
      </c>
      <c r="E42" s="202" t="s">
        <v>124</v>
      </c>
      <c r="F42" s="202" t="s">
        <v>130</v>
      </c>
      <c r="G42" s="202" t="s">
        <v>601</v>
      </c>
      <c r="H42" s="271">
        <v>130.1</v>
      </c>
      <c r="I42" s="271"/>
      <c r="J42" s="271"/>
      <c r="K42" s="271"/>
    </row>
    <row r="43" spans="1:11" ht="60" customHeight="1" hidden="1">
      <c r="A43" s="184"/>
      <c r="B43" s="205" t="s">
        <v>131</v>
      </c>
      <c r="C43" s="199"/>
      <c r="D43" s="199" t="s">
        <v>471</v>
      </c>
      <c r="E43" s="199" t="s">
        <v>124</v>
      </c>
      <c r="F43" s="202" t="s">
        <v>132</v>
      </c>
      <c r="G43" s="202"/>
      <c r="H43" s="271"/>
      <c r="I43" s="271"/>
      <c r="J43" s="271"/>
      <c r="K43" s="271"/>
    </row>
    <row r="44" spans="1:11" ht="52.5">
      <c r="A44" s="184"/>
      <c r="B44" s="206" t="s">
        <v>133</v>
      </c>
      <c r="C44" s="199"/>
      <c r="D44" s="199" t="s">
        <v>471</v>
      </c>
      <c r="E44" s="199" t="s">
        <v>124</v>
      </c>
      <c r="F44" s="207" t="s">
        <v>134</v>
      </c>
      <c r="G44" s="202"/>
      <c r="H44" s="268">
        <f>H45+H46</f>
        <v>546.7</v>
      </c>
      <c r="I44" s="268"/>
      <c r="J44" s="268">
        <f>J45+J46</f>
        <v>546.714</v>
      </c>
      <c r="K44" s="268">
        <f>K45+K46</f>
        <v>546.714</v>
      </c>
    </row>
    <row r="45" spans="1:11" ht="15">
      <c r="A45" s="184"/>
      <c r="B45" s="252" t="s">
        <v>559</v>
      </c>
      <c r="C45" s="199"/>
      <c r="D45" s="199" t="s">
        <v>471</v>
      </c>
      <c r="E45" s="199" t="s">
        <v>124</v>
      </c>
      <c r="F45" s="202" t="s">
        <v>134</v>
      </c>
      <c r="G45" s="202" t="s">
        <v>585</v>
      </c>
      <c r="H45" s="271">
        <f>546.7-45.2</f>
        <v>501.50000000000006</v>
      </c>
      <c r="I45" s="271"/>
      <c r="J45" s="271">
        <f>546.7-45.2+0.014</f>
        <v>501.51400000000007</v>
      </c>
      <c r="K45" s="271">
        <f>546.7-45.2+0.014</f>
        <v>501.51400000000007</v>
      </c>
    </row>
    <row r="46" spans="1:11" ht="24.75" customHeight="1">
      <c r="A46" s="184"/>
      <c r="B46" s="578" t="s">
        <v>560</v>
      </c>
      <c r="C46" s="199"/>
      <c r="D46" s="199" t="s">
        <v>471</v>
      </c>
      <c r="E46" s="199" t="s">
        <v>124</v>
      </c>
      <c r="F46" s="202" t="s">
        <v>134</v>
      </c>
      <c r="G46" s="202" t="s">
        <v>210</v>
      </c>
      <c r="H46" s="276">
        <v>45.2</v>
      </c>
      <c r="I46" s="276"/>
      <c r="J46" s="276">
        <v>45.2</v>
      </c>
      <c r="K46" s="276">
        <v>45.2</v>
      </c>
    </row>
    <row r="47" spans="1:11" ht="42" customHeight="1">
      <c r="A47" s="184"/>
      <c r="B47" s="198" t="s">
        <v>73</v>
      </c>
      <c r="C47" s="202"/>
      <c r="D47" s="200" t="s">
        <v>471</v>
      </c>
      <c r="E47" s="207" t="s">
        <v>264</v>
      </c>
      <c r="F47" s="200" t="s">
        <v>460</v>
      </c>
      <c r="G47" s="200" t="s">
        <v>460</v>
      </c>
      <c r="H47" s="269">
        <f>H48</f>
        <v>99.305</v>
      </c>
      <c r="I47" s="269"/>
      <c r="J47" s="269">
        <f aca="true" t="shared" si="0" ref="J47:K49">J48</f>
        <v>99.305</v>
      </c>
      <c r="K47" s="269">
        <f t="shared" si="0"/>
        <v>0</v>
      </c>
    </row>
    <row r="48" spans="1:11" ht="39">
      <c r="A48" s="184"/>
      <c r="B48" s="198" t="s">
        <v>119</v>
      </c>
      <c r="C48" s="202"/>
      <c r="D48" s="200" t="s">
        <v>471</v>
      </c>
      <c r="E48" s="200" t="s">
        <v>264</v>
      </c>
      <c r="F48" s="207" t="s">
        <v>135</v>
      </c>
      <c r="G48" s="208"/>
      <c r="H48" s="269">
        <f>H49</f>
        <v>99.305</v>
      </c>
      <c r="I48" s="269"/>
      <c r="J48" s="269">
        <f t="shared" si="0"/>
        <v>99.305</v>
      </c>
      <c r="K48" s="269">
        <f t="shared" si="0"/>
        <v>0</v>
      </c>
    </row>
    <row r="49" spans="1:11" ht="45.75" customHeight="1">
      <c r="A49" s="184"/>
      <c r="B49" s="203" t="s">
        <v>572</v>
      </c>
      <c r="C49" s="202"/>
      <c r="D49" s="199" t="s">
        <v>471</v>
      </c>
      <c r="E49" s="199" t="s">
        <v>264</v>
      </c>
      <c r="F49" s="202" t="s">
        <v>136</v>
      </c>
      <c r="G49" s="202"/>
      <c r="H49" s="271">
        <f>H50</f>
        <v>99.305</v>
      </c>
      <c r="I49" s="271"/>
      <c r="J49" s="271">
        <f t="shared" si="0"/>
        <v>99.305</v>
      </c>
      <c r="K49" s="271">
        <f t="shared" si="0"/>
        <v>0</v>
      </c>
    </row>
    <row r="50" spans="1:11" ht="13.5" customHeight="1">
      <c r="A50" s="184"/>
      <c r="B50" s="252" t="s">
        <v>86</v>
      </c>
      <c r="C50" s="202"/>
      <c r="D50" s="199" t="s">
        <v>471</v>
      </c>
      <c r="E50" s="199" t="s">
        <v>264</v>
      </c>
      <c r="F50" s="202" t="s">
        <v>136</v>
      </c>
      <c r="G50" s="202" t="s">
        <v>601</v>
      </c>
      <c r="H50" s="271">
        <v>99.305</v>
      </c>
      <c r="I50" s="271"/>
      <c r="J50" s="271">
        <v>99.305</v>
      </c>
      <c r="K50" s="271">
        <v>0</v>
      </c>
    </row>
    <row r="51" spans="1:11" ht="15" hidden="1">
      <c r="A51" s="184"/>
      <c r="B51" s="209" t="s">
        <v>74</v>
      </c>
      <c r="C51" s="210"/>
      <c r="D51" s="211" t="s">
        <v>471</v>
      </c>
      <c r="E51" s="212" t="s">
        <v>137</v>
      </c>
      <c r="F51" s="202"/>
      <c r="G51" s="202"/>
      <c r="H51" s="271"/>
      <c r="I51" s="271"/>
      <c r="J51" s="271"/>
      <c r="K51" s="271"/>
    </row>
    <row r="52" spans="1:11" ht="39" hidden="1">
      <c r="A52" s="184"/>
      <c r="B52" s="198" t="s">
        <v>624</v>
      </c>
      <c r="C52" s="202"/>
      <c r="D52" s="200" t="s">
        <v>471</v>
      </c>
      <c r="E52" s="207" t="s">
        <v>137</v>
      </c>
      <c r="F52" s="207" t="s">
        <v>139</v>
      </c>
      <c r="G52" s="202"/>
      <c r="H52" s="271"/>
      <c r="I52" s="271"/>
      <c r="J52" s="271"/>
      <c r="K52" s="271"/>
    </row>
    <row r="53" spans="1:11" ht="26.25" hidden="1">
      <c r="A53" s="184"/>
      <c r="B53" s="213" t="s">
        <v>75</v>
      </c>
      <c r="C53" s="210"/>
      <c r="D53" s="199" t="s">
        <v>471</v>
      </c>
      <c r="E53" s="202" t="s">
        <v>137</v>
      </c>
      <c r="F53" s="202" t="s">
        <v>140</v>
      </c>
      <c r="G53" s="202"/>
      <c r="H53" s="271"/>
      <c r="I53" s="271"/>
      <c r="J53" s="271"/>
      <c r="K53" s="271"/>
    </row>
    <row r="54" spans="1:11" ht="15">
      <c r="A54" s="184"/>
      <c r="B54" s="198" t="s">
        <v>80</v>
      </c>
      <c r="C54" s="202"/>
      <c r="D54" s="200" t="s">
        <v>471</v>
      </c>
      <c r="E54" s="207" t="s">
        <v>141</v>
      </c>
      <c r="F54" s="200" t="s">
        <v>460</v>
      </c>
      <c r="G54" s="200" t="s">
        <v>460</v>
      </c>
      <c r="H54" s="313">
        <f>H55</f>
        <v>2000</v>
      </c>
      <c r="I54" s="313"/>
      <c r="J54" s="313">
        <f aca="true" t="shared" si="1" ref="J54:K56">J55</f>
        <v>2000</v>
      </c>
      <c r="K54" s="313">
        <f t="shared" si="1"/>
        <v>2000</v>
      </c>
    </row>
    <row r="55" spans="1:11" s="180" customFormat="1" ht="39">
      <c r="A55" s="184"/>
      <c r="B55" s="198" t="s">
        <v>624</v>
      </c>
      <c r="C55" s="202"/>
      <c r="D55" s="200" t="s">
        <v>471</v>
      </c>
      <c r="E55" s="207" t="s">
        <v>141</v>
      </c>
      <c r="F55" s="200">
        <v>9900000</v>
      </c>
      <c r="G55" s="200"/>
      <c r="H55" s="301">
        <f>H56</f>
        <v>2000</v>
      </c>
      <c r="I55" s="301"/>
      <c r="J55" s="301">
        <f t="shared" si="1"/>
        <v>2000</v>
      </c>
      <c r="K55" s="301">
        <f t="shared" si="1"/>
        <v>2000</v>
      </c>
    </row>
    <row r="56" spans="1:11" ht="26.25">
      <c r="A56" s="184"/>
      <c r="B56" s="201" t="s">
        <v>142</v>
      </c>
      <c r="C56" s="202"/>
      <c r="D56" s="199" t="s">
        <v>471</v>
      </c>
      <c r="E56" s="202" t="s">
        <v>141</v>
      </c>
      <c r="F56" s="202" t="s">
        <v>143</v>
      </c>
      <c r="G56" s="199" t="s">
        <v>460</v>
      </c>
      <c r="H56" s="301">
        <f>H57</f>
        <v>2000</v>
      </c>
      <c r="I56" s="301"/>
      <c r="J56" s="301">
        <f t="shared" si="1"/>
        <v>2000</v>
      </c>
      <c r="K56" s="301">
        <f t="shared" si="1"/>
        <v>2000</v>
      </c>
    </row>
    <row r="57" spans="1:14" ht="15">
      <c r="A57" s="184"/>
      <c r="B57" s="252" t="s">
        <v>610</v>
      </c>
      <c r="C57" s="202"/>
      <c r="D57" s="199" t="s">
        <v>471</v>
      </c>
      <c r="E57" s="202" t="s">
        <v>141</v>
      </c>
      <c r="F57" s="202" t="s">
        <v>143</v>
      </c>
      <c r="G57" s="199">
        <v>870</v>
      </c>
      <c r="H57" s="301">
        <v>2000</v>
      </c>
      <c r="I57" s="301"/>
      <c r="J57" s="301">
        <v>2000</v>
      </c>
      <c r="K57" s="301">
        <v>2000</v>
      </c>
      <c r="N57" s="500"/>
    </row>
    <row r="58" spans="1:11" ht="15">
      <c r="A58" s="184"/>
      <c r="B58" s="198" t="s">
        <v>83</v>
      </c>
      <c r="C58" s="199"/>
      <c r="D58" s="200" t="s">
        <v>471</v>
      </c>
      <c r="E58" s="207" t="s">
        <v>298</v>
      </c>
      <c r="F58" s="207"/>
      <c r="G58" s="200"/>
      <c r="H58" s="268">
        <f>H59</f>
        <v>108</v>
      </c>
      <c r="I58" s="268"/>
      <c r="J58" s="268">
        <f>J59</f>
        <v>108</v>
      </c>
      <c r="K58" s="268">
        <f>K59</f>
        <v>108</v>
      </c>
    </row>
    <row r="59" spans="1:14" ht="26.25">
      <c r="A59" s="184"/>
      <c r="B59" s="198" t="s">
        <v>84</v>
      </c>
      <c r="C59" s="207"/>
      <c r="D59" s="207" t="s">
        <v>471</v>
      </c>
      <c r="E59" s="207" t="s">
        <v>298</v>
      </c>
      <c r="F59" s="207" t="s">
        <v>152</v>
      </c>
      <c r="G59" s="207"/>
      <c r="H59" s="269">
        <f>H60</f>
        <v>108</v>
      </c>
      <c r="I59" s="269"/>
      <c r="J59" s="269">
        <f>J60</f>
        <v>108</v>
      </c>
      <c r="K59" s="269">
        <f>K60</f>
        <v>108</v>
      </c>
      <c r="N59" s="500"/>
    </row>
    <row r="60" spans="1:11" ht="15">
      <c r="A60" s="184"/>
      <c r="B60" s="214" t="s">
        <v>153</v>
      </c>
      <c r="C60" s="207"/>
      <c r="D60" s="202" t="s">
        <v>471</v>
      </c>
      <c r="E60" s="202" t="s">
        <v>298</v>
      </c>
      <c r="F60" s="202" t="s">
        <v>154</v>
      </c>
      <c r="G60" s="207"/>
      <c r="H60" s="270">
        <f>H61+H62</f>
        <v>108</v>
      </c>
      <c r="I60" s="270"/>
      <c r="J60" s="270">
        <f>J61+J62</f>
        <v>108</v>
      </c>
      <c r="K60" s="270">
        <f>K61+K62</f>
        <v>108</v>
      </c>
    </row>
    <row r="61" spans="1:11" ht="24.75" customHeight="1">
      <c r="A61" s="184"/>
      <c r="B61" s="578" t="s">
        <v>560</v>
      </c>
      <c r="C61" s="207"/>
      <c r="D61" s="202" t="s">
        <v>471</v>
      </c>
      <c r="E61" s="202" t="s">
        <v>298</v>
      </c>
      <c r="F61" s="202" t="s">
        <v>154</v>
      </c>
      <c r="G61" s="202" t="s">
        <v>210</v>
      </c>
      <c r="H61" s="296">
        <v>105</v>
      </c>
      <c r="I61" s="296"/>
      <c r="J61" s="296">
        <v>105</v>
      </c>
      <c r="K61" s="296">
        <v>105</v>
      </c>
    </row>
    <row r="62" spans="1:11" ht="15">
      <c r="A62" s="184"/>
      <c r="B62" s="252" t="s">
        <v>609</v>
      </c>
      <c r="C62" s="207"/>
      <c r="D62" s="202" t="s">
        <v>471</v>
      </c>
      <c r="E62" s="202" t="s">
        <v>298</v>
      </c>
      <c r="F62" s="202" t="s">
        <v>154</v>
      </c>
      <c r="G62" s="202" t="s">
        <v>607</v>
      </c>
      <c r="H62" s="296">
        <v>3</v>
      </c>
      <c r="I62" s="296"/>
      <c r="J62" s="296">
        <v>3</v>
      </c>
      <c r="K62" s="296">
        <v>3</v>
      </c>
    </row>
    <row r="63" spans="1:11" ht="13.5" hidden="1">
      <c r="A63" s="215">
        <v>2</v>
      </c>
      <c r="B63" s="216" t="s">
        <v>155</v>
      </c>
      <c r="C63" s="217"/>
      <c r="D63" s="217" t="s">
        <v>156</v>
      </c>
      <c r="E63" s="217"/>
      <c r="F63" s="217"/>
      <c r="G63" s="217"/>
      <c r="H63" s="272">
        <f>H64</f>
        <v>605.883</v>
      </c>
      <c r="I63" s="272"/>
      <c r="J63" s="272">
        <f>J64</f>
        <v>0</v>
      </c>
      <c r="K63" s="272">
        <f>K64</f>
        <v>0</v>
      </c>
    </row>
    <row r="64" spans="1:11" ht="15" hidden="1">
      <c r="A64" s="184"/>
      <c r="B64" s="198" t="s">
        <v>157</v>
      </c>
      <c r="C64" s="207"/>
      <c r="D64" s="207" t="s">
        <v>156</v>
      </c>
      <c r="E64" s="207" t="s">
        <v>158</v>
      </c>
      <c r="F64" s="207"/>
      <c r="G64" s="207"/>
      <c r="H64" s="270">
        <f>H65</f>
        <v>605.883</v>
      </c>
      <c r="I64" s="270"/>
      <c r="J64" s="270">
        <f>J65</f>
        <v>0</v>
      </c>
      <c r="K64" s="270">
        <f>K65</f>
        <v>0</v>
      </c>
    </row>
    <row r="65" spans="1:11" ht="26.25" hidden="1">
      <c r="A65" s="184"/>
      <c r="B65" s="203" t="s">
        <v>159</v>
      </c>
      <c r="C65" s="202"/>
      <c r="D65" s="202" t="s">
        <v>156</v>
      </c>
      <c r="E65" s="202" t="s">
        <v>158</v>
      </c>
      <c r="F65" s="218" t="s">
        <v>160</v>
      </c>
      <c r="G65" s="202"/>
      <c r="H65" s="270">
        <f>H66+H67</f>
        <v>605.883</v>
      </c>
      <c r="I65" s="270"/>
      <c r="J65" s="270">
        <f>J66+J67</f>
        <v>0</v>
      </c>
      <c r="K65" s="270">
        <f>K66+K67</f>
        <v>0</v>
      </c>
    </row>
    <row r="66" spans="1:11" ht="15" hidden="1">
      <c r="A66" s="184"/>
      <c r="B66" s="252" t="s">
        <v>559</v>
      </c>
      <c r="C66" s="202"/>
      <c r="D66" s="202" t="s">
        <v>156</v>
      </c>
      <c r="E66" s="202" t="s">
        <v>158</v>
      </c>
      <c r="F66" s="218" t="s">
        <v>160</v>
      </c>
      <c r="G66" s="202" t="s">
        <v>585</v>
      </c>
      <c r="H66" s="270">
        <v>555.32</v>
      </c>
      <c r="I66" s="270"/>
      <c r="J66" s="270"/>
      <c r="K66" s="270"/>
    </row>
    <row r="67" spans="1:11" ht="24.75" customHeight="1" hidden="1">
      <c r="A67" s="184"/>
      <c r="B67" s="578" t="s">
        <v>560</v>
      </c>
      <c r="C67" s="202"/>
      <c r="D67" s="202" t="s">
        <v>156</v>
      </c>
      <c r="E67" s="202" t="s">
        <v>158</v>
      </c>
      <c r="F67" s="218" t="s">
        <v>160</v>
      </c>
      <c r="G67" s="202" t="s">
        <v>210</v>
      </c>
      <c r="H67" s="270">
        <v>50.563</v>
      </c>
      <c r="I67" s="270"/>
      <c r="J67" s="270"/>
      <c r="K67" s="270"/>
    </row>
    <row r="68" spans="1:11" ht="32.25" customHeight="1">
      <c r="A68" s="219">
        <v>3</v>
      </c>
      <c r="B68" s="182" t="s">
        <v>474</v>
      </c>
      <c r="C68" s="220"/>
      <c r="D68" s="220" t="s">
        <v>251</v>
      </c>
      <c r="E68" s="220"/>
      <c r="F68" s="220"/>
      <c r="G68" s="220"/>
      <c r="H68" s="315">
        <f>H69</f>
        <v>1397</v>
      </c>
      <c r="I68" s="315"/>
      <c r="J68" s="315">
        <f>J69</f>
        <v>1182</v>
      </c>
      <c r="K68" s="315">
        <f>K69</f>
        <v>1022</v>
      </c>
    </row>
    <row r="69" spans="1:11" ht="26.25">
      <c r="A69" s="184"/>
      <c r="B69" s="198" t="s">
        <v>161</v>
      </c>
      <c r="C69" s="202"/>
      <c r="D69" s="207" t="s">
        <v>251</v>
      </c>
      <c r="E69" s="207" t="s">
        <v>252</v>
      </c>
      <c r="F69" s="202"/>
      <c r="G69" s="202"/>
      <c r="H69" s="301">
        <f>H70</f>
        <v>1397</v>
      </c>
      <c r="I69" s="301"/>
      <c r="J69" s="301">
        <f>J70</f>
        <v>1182</v>
      </c>
      <c r="K69" s="301">
        <f>K70</f>
        <v>1022</v>
      </c>
    </row>
    <row r="70" spans="1:11" ht="39" customHeight="1">
      <c r="A70" s="184"/>
      <c r="B70" s="198" t="s">
        <v>565</v>
      </c>
      <c r="C70" s="207"/>
      <c r="D70" s="207" t="s">
        <v>251</v>
      </c>
      <c r="E70" s="207" t="s">
        <v>252</v>
      </c>
      <c r="F70" s="207" t="s">
        <v>162</v>
      </c>
      <c r="G70" s="284"/>
      <c r="H70" s="285">
        <f>H71+H76</f>
        <v>1397</v>
      </c>
      <c r="I70" s="285"/>
      <c r="J70" s="285">
        <f>J71+J76</f>
        <v>1182</v>
      </c>
      <c r="K70" s="285">
        <f>K71+K76</f>
        <v>1022</v>
      </c>
    </row>
    <row r="71" spans="1:11" ht="105">
      <c r="A71" s="184"/>
      <c r="B71" s="221" t="s">
        <v>20</v>
      </c>
      <c r="C71" s="202"/>
      <c r="D71" s="202" t="s">
        <v>251</v>
      </c>
      <c r="E71" s="202" t="s">
        <v>252</v>
      </c>
      <c r="F71" s="207" t="s">
        <v>82</v>
      </c>
      <c r="G71" s="199"/>
      <c r="H71" s="270">
        <f>H72+H74</f>
        <v>711</v>
      </c>
      <c r="I71" s="270"/>
      <c r="J71" s="270">
        <f>J72+J74</f>
        <v>496</v>
      </c>
      <c r="K71" s="270">
        <f>K72+K74</f>
        <v>336</v>
      </c>
    </row>
    <row r="72" spans="1:11" ht="92.25">
      <c r="A72" s="184"/>
      <c r="B72" s="201" t="s">
        <v>21</v>
      </c>
      <c r="C72" s="202"/>
      <c r="D72" s="202" t="s">
        <v>251</v>
      </c>
      <c r="E72" s="202" t="s">
        <v>252</v>
      </c>
      <c r="F72" s="207" t="s">
        <v>163</v>
      </c>
      <c r="G72" s="199"/>
      <c r="H72" s="270">
        <f>H73</f>
        <v>426</v>
      </c>
      <c r="I72" s="270"/>
      <c r="J72" s="270">
        <f>J73</f>
        <v>296</v>
      </c>
      <c r="K72" s="270">
        <f>K73</f>
        <v>136</v>
      </c>
    </row>
    <row r="73" spans="1:11" ht="24.75" customHeight="1">
      <c r="A73" s="184"/>
      <c r="B73" s="578" t="s">
        <v>560</v>
      </c>
      <c r="C73" s="202"/>
      <c r="D73" s="202" t="s">
        <v>251</v>
      </c>
      <c r="E73" s="202" t="s">
        <v>252</v>
      </c>
      <c r="F73" s="202" t="s">
        <v>163</v>
      </c>
      <c r="G73" s="199">
        <v>240</v>
      </c>
      <c r="H73" s="270">
        <v>426</v>
      </c>
      <c r="I73" s="270"/>
      <c r="J73" s="270">
        <v>296</v>
      </c>
      <c r="K73" s="270">
        <v>136</v>
      </c>
    </row>
    <row r="74" spans="1:11" ht="78.75">
      <c r="A74" s="184"/>
      <c r="B74" s="201" t="s">
        <v>22</v>
      </c>
      <c r="C74" s="202"/>
      <c r="D74" s="202" t="s">
        <v>251</v>
      </c>
      <c r="E74" s="202" t="s">
        <v>252</v>
      </c>
      <c r="F74" s="207" t="s">
        <v>164</v>
      </c>
      <c r="G74" s="199"/>
      <c r="H74" s="270">
        <f>H75</f>
        <v>285</v>
      </c>
      <c r="I74" s="270"/>
      <c r="J74" s="270">
        <f>J75</f>
        <v>200</v>
      </c>
      <c r="K74" s="270">
        <f>K75</f>
        <v>200</v>
      </c>
    </row>
    <row r="75" spans="1:11" ht="24.75" customHeight="1">
      <c r="A75" s="184"/>
      <c r="B75" s="578" t="s">
        <v>560</v>
      </c>
      <c r="C75" s="202"/>
      <c r="D75" s="202" t="s">
        <v>251</v>
      </c>
      <c r="E75" s="202" t="s">
        <v>252</v>
      </c>
      <c r="F75" s="202" t="s">
        <v>164</v>
      </c>
      <c r="G75" s="199">
        <v>240</v>
      </c>
      <c r="H75" s="270">
        <v>285</v>
      </c>
      <c r="I75" s="270"/>
      <c r="J75" s="270">
        <v>200</v>
      </c>
      <c r="K75" s="270">
        <v>200</v>
      </c>
    </row>
    <row r="76" spans="1:11" ht="92.25">
      <c r="A76" s="184"/>
      <c r="B76" s="221" t="s">
        <v>23</v>
      </c>
      <c r="C76" s="207"/>
      <c r="D76" s="202" t="s">
        <v>251</v>
      </c>
      <c r="E76" s="202" t="s">
        <v>252</v>
      </c>
      <c r="F76" s="207" t="s">
        <v>165</v>
      </c>
      <c r="G76" s="207"/>
      <c r="H76" s="269">
        <f>H77</f>
        <v>686</v>
      </c>
      <c r="I76" s="269"/>
      <c r="J76" s="269">
        <f>J77</f>
        <v>686</v>
      </c>
      <c r="K76" s="269">
        <f>K77</f>
        <v>686</v>
      </c>
    </row>
    <row r="77" spans="1:11" ht="118.5">
      <c r="A77" s="184"/>
      <c r="B77" s="201" t="s">
        <v>29</v>
      </c>
      <c r="C77" s="207"/>
      <c r="D77" s="202" t="s">
        <v>251</v>
      </c>
      <c r="E77" s="202" t="s">
        <v>252</v>
      </c>
      <c r="F77" s="207" t="s">
        <v>166</v>
      </c>
      <c r="G77" s="207"/>
      <c r="H77" s="270">
        <f>H79</f>
        <v>686</v>
      </c>
      <c r="I77" s="270"/>
      <c r="J77" s="270">
        <f>J79</f>
        <v>686</v>
      </c>
      <c r="K77" s="270">
        <f>K79</f>
        <v>686</v>
      </c>
    </row>
    <row r="78" spans="1:11" ht="40.5" customHeight="1" hidden="1">
      <c r="A78" s="184"/>
      <c r="B78" s="249" t="s">
        <v>573</v>
      </c>
      <c r="C78" s="250"/>
      <c r="D78" s="238" t="s">
        <v>251</v>
      </c>
      <c r="E78" s="238" t="s">
        <v>252</v>
      </c>
      <c r="F78" s="238" t="s">
        <v>574</v>
      </c>
      <c r="G78" s="251"/>
      <c r="H78" s="273"/>
      <c r="I78" s="273"/>
      <c r="J78" s="273"/>
      <c r="K78" s="273"/>
    </row>
    <row r="79" spans="1:11" ht="24.75" customHeight="1">
      <c r="A79" s="184"/>
      <c r="B79" s="578" t="s">
        <v>560</v>
      </c>
      <c r="C79" s="250"/>
      <c r="D79" s="202" t="s">
        <v>251</v>
      </c>
      <c r="E79" s="202" t="s">
        <v>252</v>
      </c>
      <c r="F79" s="202" t="s">
        <v>166</v>
      </c>
      <c r="G79" s="192" t="s">
        <v>210</v>
      </c>
      <c r="H79" s="270">
        <v>686</v>
      </c>
      <c r="I79" s="273"/>
      <c r="J79" s="270">
        <v>686</v>
      </c>
      <c r="K79" s="270">
        <v>686</v>
      </c>
    </row>
    <row r="80" spans="1:11" ht="44.25" customHeight="1" hidden="1">
      <c r="A80" s="184"/>
      <c r="B80" s="198" t="s">
        <v>582</v>
      </c>
      <c r="C80" s="202"/>
      <c r="D80" s="207" t="s">
        <v>251</v>
      </c>
      <c r="E80" s="207" t="s">
        <v>252</v>
      </c>
      <c r="F80" s="207" t="s">
        <v>167</v>
      </c>
      <c r="G80" s="284"/>
      <c r="H80" s="284"/>
      <c r="I80" s="284"/>
      <c r="J80" s="168"/>
      <c r="K80" s="300"/>
    </row>
    <row r="81" spans="1:11" ht="39" hidden="1">
      <c r="A81" s="184"/>
      <c r="B81" s="201" t="s">
        <v>168</v>
      </c>
      <c r="C81" s="202"/>
      <c r="D81" s="202" t="s">
        <v>251</v>
      </c>
      <c r="E81" s="202" t="s">
        <v>252</v>
      </c>
      <c r="F81" s="202" t="s">
        <v>169</v>
      </c>
      <c r="G81" s="199"/>
      <c r="H81" s="270"/>
      <c r="I81" s="270"/>
      <c r="J81" s="270"/>
      <c r="K81" s="270"/>
    </row>
    <row r="82" spans="1:11" s="180" customFormat="1" ht="13.5">
      <c r="A82" s="215">
        <v>4</v>
      </c>
      <c r="B82" s="182" t="s">
        <v>465</v>
      </c>
      <c r="C82" s="220"/>
      <c r="D82" s="220" t="s">
        <v>466</v>
      </c>
      <c r="E82" s="220" t="s">
        <v>356</v>
      </c>
      <c r="F82" s="220" t="s">
        <v>356</v>
      </c>
      <c r="G82" s="220" t="s">
        <v>356</v>
      </c>
      <c r="H82" s="314">
        <f>H83+H92</f>
        <v>18097.09</v>
      </c>
      <c r="I82" s="274"/>
      <c r="J82" s="314">
        <f>J83+J92</f>
        <v>12420.368000000002</v>
      </c>
      <c r="K82" s="314">
        <f>K83+K92</f>
        <v>15019.23</v>
      </c>
    </row>
    <row r="83" spans="1:11" s="180" customFormat="1" ht="15">
      <c r="A83" s="184"/>
      <c r="B83" s="222" t="s">
        <v>170</v>
      </c>
      <c r="C83" s="189"/>
      <c r="D83" s="189" t="s">
        <v>466</v>
      </c>
      <c r="E83" s="189" t="s">
        <v>171</v>
      </c>
      <c r="F83" s="189"/>
      <c r="G83" s="189"/>
      <c r="H83" s="313">
        <f>H84</f>
        <v>17447.29</v>
      </c>
      <c r="I83" s="270"/>
      <c r="J83" s="313">
        <f>J84</f>
        <v>11444.685000000001</v>
      </c>
      <c r="K83" s="313">
        <f>K84</f>
        <v>14038.547</v>
      </c>
    </row>
    <row r="84" spans="1:11" s="180" customFormat="1" ht="38.25" customHeight="1">
      <c r="A84" s="184"/>
      <c r="B84" s="198" t="s">
        <v>566</v>
      </c>
      <c r="C84" s="189"/>
      <c r="D84" s="189" t="s">
        <v>466</v>
      </c>
      <c r="E84" s="189" t="s">
        <v>171</v>
      </c>
      <c r="F84" s="189" t="s">
        <v>209</v>
      </c>
      <c r="G84" s="284"/>
      <c r="H84" s="285">
        <f>H85+H89</f>
        <v>17447.29</v>
      </c>
      <c r="I84" s="312"/>
      <c r="J84" s="285">
        <f>J85+J89</f>
        <v>11444.685000000001</v>
      </c>
      <c r="K84" s="285">
        <f>K85+K89</f>
        <v>14038.547</v>
      </c>
    </row>
    <row r="85" spans="1:11" s="180" customFormat="1" ht="66">
      <c r="A85" s="184"/>
      <c r="B85" s="221" t="s">
        <v>15</v>
      </c>
      <c r="C85" s="192"/>
      <c r="D85" s="192" t="s">
        <v>466</v>
      </c>
      <c r="E85" s="192" t="s">
        <v>171</v>
      </c>
      <c r="F85" s="189" t="s">
        <v>172</v>
      </c>
      <c r="G85" s="189"/>
      <c r="H85" s="313">
        <f>H86</f>
        <v>16806.29</v>
      </c>
      <c r="I85" s="269"/>
      <c r="J85" s="269">
        <f>J86</f>
        <v>10777.685000000001</v>
      </c>
      <c r="K85" s="313">
        <f>K86</f>
        <v>13305.547</v>
      </c>
    </row>
    <row r="86" spans="1:11" s="180" customFormat="1" ht="78.75">
      <c r="A86" s="184"/>
      <c r="B86" s="223" t="s">
        <v>16</v>
      </c>
      <c r="C86" s="192"/>
      <c r="D86" s="192" t="s">
        <v>466</v>
      </c>
      <c r="E86" s="192" t="s">
        <v>171</v>
      </c>
      <c r="F86" s="192" t="s">
        <v>174</v>
      </c>
      <c r="G86" s="192"/>
      <c r="H86" s="301">
        <f>H87</f>
        <v>16806.29</v>
      </c>
      <c r="I86" s="270"/>
      <c r="J86" s="301">
        <f>J87</f>
        <v>10777.685000000001</v>
      </c>
      <c r="K86" s="301">
        <f>K87</f>
        <v>13305.547</v>
      </c>
    </row>
    <row r="87" spans="1:11" s="180" customFormat="1" ht="24.75" customHeight="1">
      <c r="A87" s="184"/>
      <c r="B87" s="578" t="s">
        <v>560</v>
      </c>
      <c r="C87" s="192"/>
      <c r="D87" s="192" t="s">
        <v>466</v>
      </c>
      <c r="E87" s="192" t="s">
        <v>171</v>
      </c>
      <c r="F87" s="192" t="s">
        <v>174</v>
      </c>
      <c r="G87" s="192" t="s">
        <v>210</v>
      </c>
      <c r="H87" s="301">
        <f>7156.753+13430-3780.463</f>
        <v>16806.29</v>
      </c>
      <c r="I87" s="270"/>
      <c r="J87" s="325">
        <f>22480.2-11702.515</f>
        <v>10777.685000000001</v>
      </c>
      <c r="K87" s="325">
        <v>13305.547</v>
      </c>
    </row>
    <row r="88" spans="1:11" s="180" customFormat="1" ht="52.5" hidden="1">
      <c r="A88" s="184"/>
      <c r="B88" s="223" t="s">
        <v>175</v>
      </c>
      <c r="C88" s="189"/>
      <c r="D88" s="192" t="s">
        <v>466</v>
      </c>
      <c r="E88" s="192" t="s">
        <v>171</v>
      </c>
      <c r="F88" s="192" t="s">
        <v>176</v>
      </c>
      <c r="G88" s="189"/>
      <c r="H88" s="270"/>
      <c r="I88" s="270"/>
      <c r="J88" s="270"/>
      <c r="K88" s="270"/>
    </row>
    <row r="89" spans="1:11" s="180" customFormat="1" ht="92.25">
      <c r="A89" s="184"/>
      <c r="B89" s="221" t="s">
        <v>511</v>
      </c>
      <c r="C89" s="189"/>
      <c r="D89" s="192" t="s">
        <v>466</v>
      </c>
      <c r="E89" s="192" t="s">
        <v>171</v>
      </c>
      <c r="F89" s="189" t="s">
        <v>85</v>
      </c>
      <c r="G89" s="199"/>
      <c r="H89" s="269">
        <f>H90</f>
        <v>641</v>
      </c>
      <c r="I89" s="269"/>
      <c r="J89" s="269">
        <f>J90</f>
        <v>667</v>
      </c>
      <c r="K89" s="269">
        <f>K90</f>
        <v>733</v>
      </c>
    </row>
    <row r="90" spans="1:11" s="180" customFormat="1" ht="92.25">
      <c r="A90" s="184"/>
      <c r="B90" s="201" t="s">
        <v>512</v>
      </c>
      <c r="C90" s="189"/>
      <c r="D90" s="192" t="s">
        <v>466</v>
      </c>
      <c r="E90" s="192" t="s">
        <v>171</v>
      </c>
      <c r="F90" s="192" t="s">
        <v>177</v>
      </c>
      <c r="G90" s="199"/>
      <c r="H90" s="270">
        <f>H91</f>
        <v>641</v>
      </c>
      <c r="I90" s="270"/>
      <c r="J90" s="270">
        <f>J91</f>
        <v>667</v>
      </c>
      <c r="K90" s="270">
        <f>K91</f>
        <v>733</v>
      </c>
    </row>
    <row r="91" spans="1:11" s="180" customFormat="1" ht="24.75" customHeight="1">
      <c r="A91" s="184"/>
      <c r="B91" s="578" t="s">
        <v>560</v>
      </c>
      <c r="C91" s="189"/>
      <c r="D91" s="192" t="s">
        <v>466</v>
      </c>
      <c r="E91" s="192" t="s">
        <v>171</v>
      </c>
      <c r="F91" s="192" t="s">
        <v>177</v>
      </c>
      <c r="G91" s="199">
        <v>240</v>
      </c>
      <c r="H91" s="270">
        <v>641</v>
      </c>
      <c r="I91" s="270"/>
      <c r="J91" s="270">
        <v>667</v>
      </c>
      <c r="K91" s="270">
        <v>733</v>
      </c>
    </row>
    <row r="92" spans="1:11" s="180" customFormat="1" ht="15">
      <c r="A92" s="184"/>
      <c r="B92" s="185" t="s">
        <v>467</v>
      </c>
      <c r="C92" s="189"/>
      <c r="D92" s="207" t="s">
        <v>466</v>
      </c>
      <c r="E92" s="207" t="s">
        <v>468</v>
      </c>
      <c r="F92" s="192"/>
      <c r="G92" s="199"/>
      <c r="H92" s="311">
        <f>H93+H97</f>
        <v>649.8</v>
      </c>
      <c r="I92" s="311"/>
      <c r="J92" s="311">
        <f>J93+J97</f>
        <v>975.683</v>
      </c>
      <c r="K92" s="311">
        <f>K93+K97</f>
        <v>980.683</v>
      </c>
    </row>
    <row r="93" spans="1:11" s="180" customFormat="1" ht="51.75" customHeight="1">
      <c r="A93" s="184"/>
      <c r="B93" s="198" t="s">
        <v>144</v>
      </c>
      <c r="C93" s="202"/>
      <c r="D93" s="207" t="s">
        <v>466</v>
      </c>
      <c r="E93" s="207" t="s">
        <v>468</v>
      </c>
      <c r="F93" s="207" t="s">
        <v>178</v>
      </c>
      <c r="G93" s="284"/>
      <c r="H93" s="285">
        <f>H95</f>
        <v>300</v>
      </c>
      <c r="I93" s="285"/>
      <c r="J93" s="285">
        <f>J95</f>
        <v>305</v>
      </c>
      <c r="K93" s="285">
        <f>K95</f>
        <v>310</v>
      </c>
    </row>
    <row r="94" spans="1:11" s="180" customFormat="1" ht="78" customHeight="1" hidden="1">
      <c r="A94" s="184"/>
      <c r="B94" s="191" t="s">
        <v>12</v>
      </c>
      <c r="C94" s="224"/>
      <c r="D94" s="192" t="s">
        <v>466</v>
      </c>
      <c r="E94" s="192" t="s">
        <v>468</v>
      </c>
      <c r="F94" s="192" t="s">
        <v>179</v>
      </c>
      <c r="G94" s="202"/>
      <c r="H94" s="269"/>
      <c r="I94" s="269"/>
      <c r="J94" s="269"/>
      <c r="K94" s="269"/>
    </row>
    <row r="95" spans="1:11" s="180" customFormat="1" ht="96.75">
      <c r="A95" s="184"/>
      <c r="B95" s="310" t="s">
        <v>145</v>
      </c>
      <c r="C95" s="202"/>
      <c r="D95" s="192" t="s">
        <v>466</v>
      </c>
      <c r="E95" s="192" t="s">
        <v>468</v>
      </c>
      <c r="F95" s="192" t="s">
        <v>575</v>
      </c>
      <c r="G95" s="202"/>
      <c r="H95" s="269">
        <f>H96</f>
        <v>300</v>
      </c>
      <c r="I95" s="269"/>
      <c r="J95" s="269">
        <f>J96</f>
        <v>305</v>
      </c>
      <c r="K95" s="269">
        <f>K96</f>
        <v>310</v>
      </c>
    </row>
    <row r="96" spans="1:11" s="180" customFormat="1" ht="24.75" customHeight="1">
      <c r="A96" s="184"/>
      <c r="B96" s="578" t="s">
        <v>560</v>
      </c>
      <c r="C96" s="202"/>
      <c r="D96" s="192" t="s">
        <v>466</v>
      </c>
      <c r="E96" s="192" t="s">
        <v>468</v>
      </c>
      <c r="F96" s="192" t="s">
        <v>575</v>
      </c>
      <c r="G96" s="202" t="s">
        <v>210</v>
      </c>
      <c r="H96" s="270">
        <v>300</v>
      </c>
      <c r="I96" s="269"/>
      <c r="J96" s="270">
        <v>305</v>
      </c>
      <c r="K96" s="270">
        <v>310</v>
      </c>
    </row>
    <row r="97" spans="1:11" s="180" customFormat="1" ht="39">
      <c r="A97" s="184"/>
      <c r="B97" s="198" t="s">
        <v>624</v>
      </c>
      <c r="C97" s="202"/>
      <c r="D97" s="207" t="s">
        <v>466</v>
      </c>
      <c r="E97" s="207" t="s">
        <v>468</v>
      </c>
      <c r="F97" s="207" t="s">
        <v>139</v>
      </c>
      <c r="G97" s="207"/>
      <c r="H97" s="269">
        <f>H98+H100+H102</f>
        <v>349.8</v>
      </c>
      <c r="I97" s="269"/>
      <c r="J97" s="269">
        <f>J98+J100+J102</f>
        <v>670.683</v>
      </c>
      <c r="K97" s="269">
        <f>K98+K100+K102</f>
        <v>670.683</v>
      </c>
    </row>
    <row r="98" spans="1:11" s="180" customFormat="1" ht="15" hidden="1">
      <c r="A98" s="184"/>
      <c r="B98" s="201" t="s">
        <v>180</v>
      </c>
      <c r="C98" s="202"/>
      <c r="D98" s="202" t="s">
        <v>466</v>
      </c>
      <c r="E98" s="202" t="s">
        <v>468</v>
      </c>
      <c r="F98" s="207" t="s">
        <v>181</v>
      </c>
      <c r="G98" s="207"/>
      <c r="H98" s="269">
        <f>H99</f>
        <v>195</v>
      </c>
      <c r="I98" s="269"/>
      <c r="J98" s="269">
        <f>J99</f>
        <v>0</v>
      </c>
      <c r="K98" s="269">
        <f>K99</f>
        <v>0</v>
      </c>
    </row>
    <row r="99" spans="1:11" s="180" customFormat="1" ht="24.75" customHeight="1" hidden="1">
      <c r="A99" s="184"/>
      <c r="B99" s="578" t="s">
        <v>560</v>
      </c>
      <c r="C99" s="202"/>
      <c r="D99" s="202" t="s">
        <v>466</v>
      </c>
      <c r="E99" s="202" t="s">
        <v>468</v>
      </c>
      <c r="F99" s="202" t="s">
        <v>181</v>
      </c>
      <c r="G99" s="202" t="s">
        <v>210</v>
      </c>
      <c r="H99" s="270">
        <v>195</v>
      </c>
      <c r="I99" s="270"/>
      <c r="J99" s="270"/>
      <c r="K99" s="270"/>
    </row>
    <row r="100" spans="1:11" s="180" customFormat="1" ht="15">
      <c r="A100" s="184"/>
      <c r="B100" s="201" t="s">
        <v>182</v>
      </c>
      <c r="C100" s="202"/>
      <c r="D100" s="202" t="s">
        <v>466</v>
      </c>
      <c r="E100" s="202" t="s">
        <v>468</v>
      </c>
      <c r="F100" s="207" t="s">
        <v>183</v>
      </c>
      <c r="G100" s="202"/>
      <c r="H100" s="269">
        <f>H101</f>
        <v>64.8</v>
      </c>
      <c r="I100" s="269"/>
      <c r="J100" s="269">
        <f>J101</f>
        <v>670.683</v>
      </c>
      <c r="K100" s="269">
        <f>K101</f>
        <v>670.683</v>
      </c>
    </row>
    <row r="101" spans="1:12" s="180" customFormat="1" ht="24.75" customHeight="1">
      <c r="A101" s="184"/>
      <c r="B101" s="578" t="s">
        <v>560</v>
      </c>
      <c r="C101" s="202"/>
      <c r="D101" s="202" t="s">
        <v>466</v>
      </c>
      <c r="E101" s="202" t="s">
        <v>468</v>
      </c>
      <c r="F101" s="202" t="s">
        <v>183</v>
      </c>
      <c r="G101" s="202" t="s">
        <v>210</v>
      </c>
      <c r="H101" s="270">
        <v>64.8</v>
      </c>
      <c r="I101" s="270"/>
      <c r="J101" s="270">
        <f>64.8+605.883</f>
        <v>670.683</v>
      </c>
      <c r="K101" s="270">
        <f>64.8+605.883</f>
        <v>670.683</v>
      </c>
      <c r="L101" s="291"/>
    </row>
    <row r="102" spans="1:11" s="180" customFormat="1" ht="26.25" hidden="1">
      <c r="A102" s="184"/>
      <c r="B102" s="201" t="s">
        <v>88</v>
      </c>
      <c r="C102" s="202"/>
      <c r="D102" s="202" t="s">
        <v>466</v>
      </c>
      <c r="E102" s="202" t="s">
        <v>468</v>
      </c>
      <c r="F102" s="207" t="s">
        <v>184</v>
      </c>
      <c r="G102" s="202"/>
      <c r="H102" s="269">
        <f>H103</f>
        <v>90</v>
      </c>
      <c r="I102" s="269"/>
      <c r="J102" s="269">
        <f>J103</f>
        <v>0</v>
      </c>
      <c r="K102" s="269">
        <f>K103</f>
        <v>0</v>
      </c>
    </row>
    <row r="103" spans="1:11" s="180" customFormat="1" ht="24.75" customHeight="1" hidden="1">
      <c r="A103" s="184"/>
      <c r="B103" s="578" t="s">
        <v>560</v>
      </c>
      <c r="C103" s="202"/>
      <c r="D103" s="202" t="s">
        <v>466</v>
      </c>
      <c r="E103" s="202" t="s">
        <v>468</v>
      </c>
      <c r="F103" s="202" t="s">
        <v>184</v>
      </c>
      <c r="G103" s="202" t="s">
        <v>210</v>
      </c>
      <c r="H103" s="270">
        <v>90</v>
      </c>
      <c r="I103" s="269"/>
      <c r="J103" s="269"/>
      <c r="K103" s="269"/>
    </row>
    <row r="104" spans="1:11" s="180" customFormat="1" ht="13.5">
      <c r="A104" s="215">
        <v>5</v>
      </c>
      <c r="B104" s="216" t="s">
        <v>453</v>
      </c>
      <c r="C104" s="217"/>
      <c r="D104" s="217" t="s">
        <v>454</v>
      </c>
      <c r="E104" s="225"/>
      <c r="F104" s="225"/>
      <c r="G104" s="225"/>
      <c r="H104" s="260">
        <f>H105+H116+H129+H138</f>
        <v>22021.318999999996</v>
      </c>
      <c r="I104" s="272"/>
      <c r="J104" s="260">
        <f>J105+J116+J129+J138</f>
        <v>28275.449999999997</v>
      </c>
      <c r="K104" s="260">
        <f>K105+K116+K129+K138</f>
        <v>26728.71</v>
      </c>
    </row>
    <row r="105" spans="1:11" ht="15">
      <c r="A105" s="184"/>
      <c r="B105" s="198" t="s">
        <v>89</v>
      </c>
      <c r="C105" s="207"/>
      <c r="D105" s="207" t="s">
        <v>454</v>
      </c>
      <c r="E105" s="207" t="s">
        <v>299</v>
      </c>
      <c r="F105" s="202"/>
      <c r="G105" s="202"/>
      <c r="H105" s="301">
        <f>H106+H111</f>
        <v>9048</v>
      </c>
      <c r="I105" s="301"/>
      <c r="J105" s="301">
        <f>J106+J111</f>
        <v>10564.9</v>
      </c>
      <c r="K105" s="301">
        <f>K106+K111</f>
        <v>10664.205</v>
      </c>
    </row>
    <row r="106" spans="1:11" ht="53.25" customHeight="1" hidden="1">
      <c r="A106" s="184"/>
      <c r="B106" s="226" t="s">
        <v>6</v>
      </c>
      <c r="C106" s="207"/>
      <c r="D106" s="200" t="s">
        <v>454</v>
      </c>
      <c r="E106" s="207" t="s">
        <v>299</v>
      </c>
      <c r="F106" s="207" t="s">
        <v>185</v>
      </c>
      <c r="G106" s="284"/>
      <c r="H106" s="284"/>
      <c r="I106" s="284"/>
      <c r="J106" s="168"/>
      <c r="K106" s="288"/>
    </row>
    <row r="107" spans="1:11" ht="66" hidden="1">
      <c r="A107" s="184"/>
      <c r="B107" s="227" t="s">
        <v>7</v>
      </c>
      <c r="C107" s="202"/>
      <c r="D107" s="199" t="s">
        <v>454</v>
      </c>
      <c r="E107" s="202" t="s">
        <v>299</v>
      </c>
      <c r="F107" s="202" t="s">
        <v>78</v>
      </c>
      <c r="G107" s="202"/>
      <c r="H107" s="268"/>
      <c r="I107" s="268"/>
      <c r="J107" s="268"/>
      <c r="K107" s="268"/>
    </row>
    <row r="108" spans="1:11" ht="81" customHeight="1" hidden="1">
      <c r="A108" s="184"/>
      <c r="B108" s="228" t="s">
        <v>8</v>
      </c>
      <c r="C108" s="202"/>
      <c r="D108" s="199" t="s">
        <v>454</v>
      </c>
      <c r="E108" s="202" t="s">
        <v>299</v>
      </c>
      <c r="F108" s="202" t="s">
        <v>186</v>
      </c>
      <c r="G108" s="202"/>
      <c r="H108" s="268"/>
      <c r="I108" s="268"/>
      <c r="J108" s="268"/>
      <c r="K108" s="268"/>
    </row>
    <row r="109" spans="1:11" ht="81" customHeight="1" hidden="1">
      <c r="A109" s="184"/>
      <c r="B109" s="227" t="s">
        <v>9</v>
      </c>
      <c r="C109" s="202"/>
      <c r="D109" s="199" t="s">
        <v>454</v>
      </c>
      <c r="E109" s="202" t="s">
        <v>299</v>
      </c>
      <c r="F109" s="202" t="s">
        <v>187</v>
      </c>
      <c r="G109" s="202"/>
      <c r="H109" s="269"/>
      <c r="I109" s="269"/>
      <c r="J109" s="269"/>
      <c r="K109" s="269"/>
    </row>
    <row r="110" spans="1:11" ht="66" hidden="1">
      <c r="A110" s="229"/>
      <c r="B110" s="228" t="s">
        <v>10</v>
      </c>
      <c r="C110" s="202"/>
      <c r="D110" s="199" t="s">
        <v>454</v>
      </c>
      <c r="E110" s="202" t="s">
        <v>299</v>
      </c>
      <c r="F110" s="202" t="s">
        <v>189</v>
      </c>
      <c r="G110" s="202"/>
      <c r="H110" s="269"/>
      <c r="I110" s="269"/>
      <c r="J110" s="269"/>
      <c r="K110" s="269"/>
    </row>
    <row r="111" spans="1:11" ht="39" customHeight="1">
      <c r="A111" s="229"/>
      <c r="B111" s="198" t="s">
        <v>624</v>
      </c>
      <c r="C111" s="202"/>
      <c r="D111" s="207" t="s">
        <v>454</v>
      </c>
      <c r="E111" s="207" t="s">
        <v>299</v>
      </c>
      <c r="F111" s="207" t="s">
        <v>139</v>
      </c>
      <c r="G111" s="233"/>
      <c r="H111" s="287">
        <f>H112+H114</f>
        <v>9048</v>
      </c>
      <c r="I111" s="308"/>
      <c r="J111" s="287">
        <f>J112+J114</f>
        <v>10564.9</v>
      </c>
      <c r="K111" s="287">
        <f>K112+K114</f>
        <v>10664.205</v>
      </c>
    </row>
    <row r="112" spans="1:11" ht="26.25" hidden="1">
      <c r="A112" s="229"/>
      <c r="B112" s="230" t="s">
        <v>190</v>
      </c>
      <c r="C112" s="202"/>
      <c r="D112" s="202" t="s">
        <v>454</v>
      </c>
      <c r="E112" s="202" t="s">
        <v>299</v>
      </c>
      <c r="F112" s="202" t="s">
        <v>191</v>
      </c>
      <c r="G112" s="233"/>
      <c r="H112" s="287">
        <f>H113</f>
        <v>420</v>
      </c>
      <c r="I112" s="308"/>
      <c r="J112" s="287">
        <f>J113</f>
        <v>0</v>
      </c>
      <c r="K112" s="287">
        <f>K113</f>
        <v>0</v>
      </c>
    </row>
    <row r="113" spans="1:11" ht="24.75" customHeight="1" hidden="1">
      <c r="A113" s="229"/>
      <c r="B113" s="578" t="s">
        <v>560</v>
      </c>
      <c r="C113" s="202"/>
      <c r="D113" s="202" t="s">
        <v>454</v>
      </c>
      <c r="E113" s="202" t="s">
        <v>299</v>
      </c>
      <c r="F113" s="202" t="s">
        <v>191</v>
      </c>
      <c r="G113" s="202" t="s">
        <v>210</v>
      </c>
      <c r="H113" s="297">
        <v>420</v>
      </c>
      <c r="I113" s="309"/>
      <c r="J113" s="299"/>
      <c r="K113" s="286"/>
    </row>
    <row r="114" spans="1:11" ht="18.75" customHeight="1">
      <c r="A114" s="229"/>
      <c r="B114" s="230" t="s">
        <v>192</v>
      </c>
      <c r="C114" s="202"/>
      <c r="D114" s="202" t="s">
        <v>454</v>
      </c>
      <c r="E114" s="202" t="s">
        <v>299</v>
      </c>
      <c r="F114" s="202" t="s">
        <v>193</v>
      </c>
      <c r="G114" s="233"/>
      <c r="H114" s="297">
        <f>H115</f>
        <v>8628</v>
      </c>
      <c r="I114" s="287"/>
      <c r="J114" s="297">
        <f>J115</f>
        <v>10564.9</v>
      </c>
      <c r="K114" s="297">
        <f>K115</f>
        <v>10664.205</v>
      </c>
    </row>
    <row r="115" spans="1:11" ht="25.5" customHeight="1">
      <c r="A115" s="229"/>
      <c r="B115" s="580" t="s">
        <v>562</v>
      </c>
      <c r="C115" s="202"/>
      <c r="D115" s="202" t="s">
        <v>454</v>
      </c>
      <c r="E115" s="202" t="s">
        <v>299</v>
      </c>
      <c r="F115" s="202" t="s">
        <v>193</v>
      </c>
      <c r="G115" s="202" t="s">
        <v>561</v>
      </c>
      <c r="H115" s="298">
        <v>8628</v>
      </c>
      <c r="I115" s="293"/>
      <c r="J115" s="305">
        <f>10000+564.9</f>
        <v>10564.9</v>
      </c>
      <c r="K115" s="306">
        <f>10000+664.205</f>
        <v>10664.205</v>
      </c>
    </row>
    <row r="116" spans="1:11" ht="15">
      <c r="A116" s="229"/>
      <c r="B116" s="198" t="s">
        <v>194</v>
      </c>
      <c r="C116" s="207"/>
      <c r="D116" s="207" t="s">
        <v>454</v>
      </c>
      <c r="E116" s="207" t="s">
        <v>455</v>
      </c>
      <c r="F116" s="202"/>
      <c r="G116" s="202"/>
      <c r="H116" s="313">
        <f>H117+H124</f>
        <v>1214.55</v>
      </c>
      <c r="I116" s="269"/>
      <c r="J116" s="258">
        <f>J117+J124</f>
        <v>4085</v>
      </c>
      <c r="K116" s="269">
        <f>K117+K124</f>
        <v>85</v>
      </c>
    </row>
    <row r="117" spans="1:11" ht="57.75" customHeight="1">
      <c r="A117" s="229"/>
      <c r="B117" s="231" t="s">
        <v>629</v>
      </c>
      <c r="C117" s="207"/>
      <c r="D117" s="200" t="s">
        <v>454</v>
      </c>
      <c r="E117" s="207" t="s">
        <v>455</v>
      </c>
      <c r="F117" s="207" t="s">
        <v>195</v>
      </c>
      <c r="G117" s="284"/>
      <c r="H117" s="307">
        <f>H118</f>
        <v>1129.55</v>
      </c>
      <c r="I117" s="285"/>
      <c r="J117" s="307">
        <f>J118</f>
        <v>4000</v>
      </c>
      <c r="K117" s="307">
        <f>K118</f>
        <v>0</v>
      </c>
    </row>
    <row r="118" spans="1:11" ht="78.75">
      <c r="A118" s="229"/>
      <c r="B118" s="230" t="s">
        <v>630</v>
      </c>
      <c r="C118" s="202"/>
      <c r="D118" s="199" t="s">
        <v>454</v>
      </c>
      <c r="E118" s="202" t="s">
        <v>455</v>
      </c>
      <c r="F118" s="202" t="s">
        <v>196</v>
      </c>
      <c r="G118" s="202"/>
      <c r="H118" s="258">
        <f>H119</f>
        <v>1129.55</v>
      </c>
      <c r="I118" s="258"/>
      <c r="J118" s="258">
        <f>J119</f>
        <v>4000</v>
      </c>
      <c r="K118" s="269">
        <f>K119</f>
        <v>0</v>
      </c>
    </row>
    <row r="119" spans="1:11" ht="26.25">
      <c r="A119" s="229"/>
      <c r="B119" s="230" t="s">
        <v>633</v>
      </c>
      <c r="C119" s="202"/>
      <c r="D119" s="199" t="s">
        <v>454</v>
      </c>
      <c r="E119" s="202" t="s">
        <v>455</v>
      </c>
      <c r="F119" s="202" t="s">
        <v>196</v>
      </c>
      <c r="G119" s="202" t="s">
        <v>632</v>
      </c>
      <c r="H119" s="259">
        <v>1129.55</v>
      </c>
      <c r="I119" s="258"/>
      <c r="J119" s="259">
        <v>4000</v>
      </c>
      <c r="K119" s="269">
        <v>0</v>
      </c>
    </row>
    <row r="120" spans="1:11" ht="52.5" hidden="1">
      <c r="A120" s="229"/>
      <c r="B120" s="230" t="s">
        <v>631</v>
      </c>
      <c r="C120" s="202"/>
      <c r="D120" s="199" t="s">
        <v>454</v>
      </c>
      <c r="E120" s="202" t="s">
        <v>455</v>
      </c>
      <c r="F120" s="202" t="s">
        <v>197</v>
      </c>
      <c r="G120" s="202"/>
      <c r="H120" s="269"/>
      <c r="I120" s="269"/>
      <c r="J120" s="269"/>
      <c r="K120" s="269"/>
    </row>
    <row r="121" spans="1:11" ht="42.75" customHeight="1" hidden="1">
      <c r="A121" s="229"/>
      <c r="B121" s="231" t="s">
        <v>583</v>
      </c>
      <c r="C121" s="207"/>
      <c r="D121" s="200" t="s">
        <v>454</v>
      </c>
      <c r="E121" s="207" t="s">
        <v>455</v>
      </c>
      <c r="F121" s="207" t="s">
        <v>198</v>
      </c>
      <c r="G121" s="284"/>
      <c r="H121" s="284"/>
      <c r="I121" s="292"/>
      <c r="J121" s="168"/>
      <c r="K121" s="288"/>
    </row>
    <row r="122" spans="1:11" ht="72.75" customHeight="1" hidden="1">
      <c r="A122" s="229"/>
      <c r="B122" s="201" t="s">
        <v>199</v>
      </c>
      <c r="C122" s="202"/>
      <c r="D122" s="199" t="s">
        <v>454</v>
      </c>
      <c r="E122" s="202" t="s">
        <v>455</v>
      </c>
      <c r="F122" s="202" t="s">
        <v>200</v>
      </c>
      <c r="G122" s="202"/>
      <c r="H122" s="269"/>
      <c r="I122" s="269"/>
      <c r="J122" s="269"/>
      <c r="K122" s="269"/>
    </row>
    <row r="123" spans="1:11" ht="57" customHeight="1" hidden="1">
      <c r="A123" s="229"/>
      <c r="B123" s="230" t="s">
        <v>201</v>
      </c>
      <c r="C123" s="207"/>
      <c r="D123" s="199" t="s">
        <v>454</v>
      </c>
      <c r="E123" s="202" t="s">
        <v>455</v>
      </c>
      <c r="F123" s="202" t="s">
        <v>202</v>
      </c>
      <c r="G123" s="202"/>
      <c r="H123" s="269"/>
      <c r="I123" s="269"/>
      <c r="J123" s="269"/>
      <c r="K123" s="269"/>
    </row>
    <row r="124" spans="1:11" s="232" customFormat="1" ht="39" customHeight="1">
      <c r="A124" s="229"/>
      <c r="B124" s="198" t="s">
        <v>624</v>
      </c>
      <c r="C124" s="202"/>
      <c r="D124" s="207" t="s">
        <v>454</v>
      </c>
      <c r="E124" s="207" t="s">
        <v>455</v>
      </c>
      <c r="F124" s="207" t="s">
        <v>139</v>
      </c>
      <c r="G124" s="233"/>
      <c r="H124" s="285">
        <f>H125</f>
        <v>85</v>
      </c>
      <c r="I124" s="285"/>
      <c r="J124" s="285">
        <f>J125</f>
        <v>85</v>
      </c>
      <c r="K124" s="285">
        <f>K125</f>
        <v>85</v>
      </c>
    </row>
    <row r="125" spans="1:11" s="232" customFormat="1" ht="43.5" customHeight="1">
      <c r="A125" s="229"/>
      <c r="B125" s="201" t="s">
        <v>203</v>
      </c>
      <c r="C125" s="202"/>
      <c r="D125" s="202" t="s">
        <v>454</v>
      </c>
      <c r="E125" s="202" t="s">
        <v>455</v>
      </c>
      <c r="F125" s="202" t="s">
        <v>204</v>
      </c>
      <c r="G125" s="233"/>
      <c r="H125" s="287">
        <f>H128</f>
        <v>85</v>
      </c>
      <c r="I125" s="287"/>
      <c r="J125" s="287">
        <f>J128</f>
        <v>85</v>
      </c>
      <c r="K125" s="287">
        <f>K128</f>
        <v>85</v>
      </c>
    </row>
    <row r="126" spans="1:9" s="232" customFormat="1" ht="60.75" customHeight="1" hidden="1">
      <c r="A126" s="229"/>
      <c r="B126" s="249" t="s">
        <v>576</v>
      </c>
      <c r="C126" s="238"/>
      <c r="D126" s="238" t="s">
        <v>454</v>
      </c>
      <c r="E126" s="238" t="s">
        <v>455</v>
      </c>
      <c r="F126" s="238" t="s">
        <v>577</v>
      </c>
      <c r="G126" s="872" t="s">
        <v>578</v>
      </c>
      <c r="H126" s="873"/>
      <c r="I126" s="294"/>
    </row>
    <row r="127" spans="1:9" s="232" customFormat="1" ht="48" customHeight="1" hidden="1">
      <c r="A127" s="229"/>
      <c r="B127" s="249" t="s">
        <v>579</v>
      </c>
      <c r="C127" s="238"/>
      <c r="D127" s="238" t="s">
        <v>454</v>
      </c>
      <c r="E127" s="238" t="s">
        <v>455</v>
      </c>
      <c r="F127" s="238" t="s">
        <v>580</v>
      </c>
      <c r="G127" s="874" t="s">
        <v>581</v>
      </c>
      <c r="H127" s="875"/>
      <c r="I127" s="294"/>
    </row>
    <row r="128" spans="1:11" s="232" customFormat="1" ht="24.75" customHeight="1">
      <c r="A128" s="229"/>
      <c r="B128" s="578" t="s">
        <v>560</v>
      </c>
      <c r="C128" s="238"/>
      <c r="D128" s="202" t="s">
        <v>454</v>
      </c>
      <c r="E128" s="202" t="s">
        <v>455</v>
      </c>
      <c r="F128" s="202" t="s">
        <v>204</v>
      </c>
      <c r="G128" s="192" t="s">
        <v>210</v>
      </c>
      <c r="H128" s="303">
        <v>85</v>
      </c>
      <c r="I128" s="302"/>
      <c r="J128" s="304">
        <v>85</v>
      </c>
      <c r="K128" s="303">
        <v>85</v>
      </c>
    </row>
    <row r="129" spans="1:11" ht="20.25" customHeight="1">
      <c r="A129" s="184"/>
      <c r="B129" s="198" t="s">
        <v>463</v>
      </c>
      <c r="C129" s="202"/>
      <c r="D129" s="207" t="s">
        <v>454</v>
      </c>
      <c r="E129" s="207" t="s">
        <v>464</v>
      </c>
      <c r="F129" s="202"/>
      <c r="G129" s="202"/>
      <c r="H129" s="318">
        <f>H130+H133</f>
        <v>11758.768999999998</v>
      </c>
      <c r="I129" s="269"/>
      <c r="J129" s="318">
        <f>J130+J133</f>
        <v>13625.55</v>
      </c>
      <c r="K129" s="318">
        <f>K130+K133</f>
        <v>15979.505000000001</v>
      </c>
    </row>
    <row r="130" spans="1:11" ht="54.75" customHeight="1">
      <c r="A130" s="184"/>
      <c r="B130" s="290" t="s">
        <v>627</v>
      </c>
      <c r="C130" s="207"/>
      <c r="D130" s="200" t="s">
        <v>454</v>
      </c>
      <c r="E130" s="207" t="s">
        <v>464</v>
      </c>
      <c r="F130" s="207" t="s">
        <v>205</v>
      </c>
      <c r="G130" s="284"/>
      <c r="H130" s="285">
        <f>H131</f>
        <v>2275.006</v>
      </c>
      <c r="I130" s="285"/>
      <c r="J130" s="285">
        <f>J131</f>
        <v>6008.35</v>
      </c>
      <c r="K130" s="285">
        <f>K131</f>
        <v>8515.705</v>
      </c>
    </row>
    <row r="131" spans="1:11" ht="69.75" customHeight="1">
      <c r="A131" s="184"/>
      <c r="B131" s="230" t="s">
        <v>628</v>
      </c>
      <c r="C131" s="202"/>
      <c r="D131" s="199" t="s">
        <v>454</v>
      </c>
      <c r="E131" s="202" t="s">
        <v>464</v>
      </c>
      <c r="F131" s="202" t="s">
        <v>206</v>
      </c>
      <c r="G131" s="202"/>
      <c r="H131" s="313">
        <f>H132</f>
        <v>2275.006</v>
      </c>
      <c r="I131" s="269"/>
      <c r="J131" s="313">
        <f>J132</f>
        <v>6008.35</v>
      </c>
      <c r="K131" s="313">
        <f>K132</f>
        <v>8515.705</v>
      </c>
    </row>
    <row r="132" spans="1:11" ht="24.75" customHeight="1">
      <c r="A132" s="184"/>
      <c r="B132" s="578" t="s">
        <v>560</v>
      </c>
      <c r="C132" s="202"/>
      <c r="D132" s="199" t="s">
        <v>454</v>
      </c>
      <c r="E132" s="202" t="s">
        <v>464</v>
      </c>
      <c r="F132" s="202" t="s">
        <v>206</v>
      </c>
      <c r="G132" s="202" t="s">
        <v>210</v>
      </c>
      <c r="H132" s="324">
        <v>2275.006</v>
      </c>
      <c r="I132" s="322"/>
      <c r="J132" s="324">
        <v>6008.35</v>
      </c>
      <c r="K132" s="324">
        <v>8515.705</v>
      </c>
    </row>
    <row r="133" spans="1:11" ht="56.25" customHeight="1">
      <c r="A133" s="184"/>
      <c r="B133" s="231" t="s">
        <v>625</v>
      </c>
      <c r="C133" s="202"/>
      <c r="D133" s="207" t="s">
        <v>454</v>
      </c>
      <c r="E133" s="207" t="s">
        <v>464</v>
      </c>
      <c r="F133" s="207" t="s">
        <v>207</v>
      </c>
      <c r="G133" s="284"/>
      <c r="H133" s="285">
        <f>H134+H136</f>
        <v>9483.762999999999</v>
      </c>
      <c r="I133" s="284"/>
      <c r="J133" s="285">
        <f>J134+J136</f>
        <v>7617.2</v>
      </c>
      <c r="K133" s="318">
        <f>K134+K136</f>
        <v>7463.8</v>
      </c>
    </row>
    <row r="134" spans="1:11" ht="78.75">
      <c r="A134" s="184"/>
      <c r="B134" s="201" t="s">
        <v>626</v>
      </c>
      <c r="C134" s="202"/>
      <c r="D134" s="207" t="s">
        <v>454</v>
      </c>
      <c r="E134" s="207" t="s">
        <v>464</v>
      </c>
      <c r="F134" s="202" t="s">
        <v>521</v>
      </c>
      <c r="G134" s="202"/>
      <c r="H134" s="313">
        <f>H135</f>
        <v>5353.775000000001</v>
      </c>
      <c r="I134" s="269"/>
      <c r="J134" s="269">
        <f>J135</f>
        <v>5406.2</v>
      </c>
      <c r="K134" s="269">
        <f>K135</f>
        <v>5230.3</v>
      </c>
    </row>
    <row r="135" spans="1:11" ht="24.75" customHeight="1">
      <c r="A135" s="184"/>
      <c r="B135" s="578" t="s">
        <v>560</v>
      </c>
      <c r="C135" s="202"/>
      <c r="D135" s="202" t="s">
        <v>454</v>
      </c>
      <c r="E135" s="202" t="s">
        <v>464</v>
      </c>
      <c r="F135" s="202" t="s">
        <v>521</v>
      </c>
      <c r="G135" s="202" t="s">
        <v>210</v>
      </c>
      <c r="H135" s="325">
        <f>5356.1-4835.3+2500.3+2332.675</f>
        <v>5353.775000000001</v>
      </c>
      <c r="I135" s="322"/>
      <c r="J135" s="325">
        <v>5406.2</v>
      </c>
      <c r="K135" s="325">
        <v>5230.3</v>
      </c>
    </row>
    <row r="136" spans="1:11" ht="78.75" customHeight="1">
      <c r="A136" s="184"/>
      <c r="B136" s="201" t="s">
        <v>413</v>
      </c>
      <c r="C136" s="202"/>
      <c r="D136" s="207" t="s">
        <v>454</v>
      </c>
      <c r="E136" s="207" t="s">
        <v>464</v>
      </c>
      <c r="F136" s="202" t="s">
        <v>522</v>
      </c>
      <c r="G136" s="202"/>
      <c r="H136" s="313">
        <f>H137</f>
        <v>4129.987999999999</v>
      </c>
      <c r="I136" s="313"/>
      <c r="J136" s="313">
        <f>J137</f>
        <v>2211</v>
      </c>
      <c r="K136" s="313">
        <f>K137</f>
        <v>2233.5</v>
      </c>
    </row>
    <row r="137" spans="1:11" ht="24.75" customHeight="1">
      <c r="A137" s="184"/>
      <c r="B137" s="578" t="s">
        <v>560</v>
      </c>
      <c r="C137" s="202"/>
      <c r="D137" s="202" t="s">
        <v>454</v>
      </c>
      <c r="E137" s="202" t="s">
        <v>464</v>
      </c>
      <c r="F137" s="202" t="s">
        <v>522</v>
      </c>
      <c r="G137" s="202" t="s">
        <v>210</v>
      </c>
      <c r="H137" s="324">
        <f>2142.2+1447.788+540</f>
        <v>4129.987999999999</v>
      </c>
      <c r="I137" s="324"/>
      <c r="J137" s="324">
        <v>2211</v>
      </c>
      <c r="K137" s="324">
        <v>2233.5</v>
      </c>
    </row>
    <row r="138" spans="1:11" ht="19.5" customHeight="1" hidden="1">
      <c r="A138" s="184"/>
      <c r="B138" s="198" t="s">
        <v>523</v>
      </c>
      <c r="C138" s="202"/>
      <c r="D138" s="207" t="s">
        <v>454</v>
      </c>
      <c r="E138" s="207" t="s">
        <v>524</v>
      </c>
      <c r="F138" s="202"/>
      <c r="G138" s="202"/>
      <c r="H138" s="269">
        <f>H139</f>
        <v>0</v>
      </c>
      <c r="I138" s="269"/>
      <c r="J138" s="269">
        <f aca="true" t="shared" si="2" ref="J138:K141">J139</f>
        <v>0</v>
      </c>
      <c r="K138" s="269">
        <f t="shared" si="2"/>
        <v>0</v>
      </c>
    </row>
    <row r="139" spans="1:11" s="232" customFormat="1" ht="39" hidden="1">
      <c r="A139" s="229"/>
      <c r="B139" s="198" t="s">
        <v>624</v>
      </c>
      <c r="C139" s="202"/>
      <c r="D139" s="207" t="s">
        <v>454</v>
      </c>
      <c r="E139" s="207" t="s">
        <v>524</v>
      </c>
      <c r="F139" s="202"/>
      <c r="G139" s="202"/>
      <c r="H139" s="269">
        <f>H140</f>
        <v>0</v>
      </c>
      <c r="I139" s="269"/>
      <c r="J139" s="269">
        <f t="shared" si="2"/>
        <v>0</v>
      </c>
      <c r="K139" s="269">
        <f t="shared" si="2"/>
        <v>0</v>
      </c>
    </row>
    <row r="140" spans="1:11" s="232" customFormat="1" ht="30.75" customHeight="1" hidden="1">
      <c r="A140" s="229"/>
      <c r="B140" s="198" t="s">
        <v>525</v>
      </c>
      <c r="C140" s="202"/>
      <c r="D140" s="207" t="s">
        <v>454</v>
      </c>
      <c r="E140" s="207" t="s">
        <v>524</v>
      </c>
      <c r="F140" s="202" t="s">
        <v>526</v>
      </c>
      <c r="G140" s="233"/>
      <c r="H140" s="275">
        <f>H141</f>
        <v>0</v>
      </c>
      <c r="I140" s="275"/>
      <c r="J140" s="275">
        <f t="shared" si="2"/>
        <v>0</v>
      </c>
      <c r="K140" s="275">
        <f t="shared" si="2"/>
        <v>0</v>
      </c>
    </row>
    <row r="141" spans="1:11" s="232" customFormat="1" ht="26.25" hidden="1">
      <c r="A141" s="229"/>
      <c r="B141" s="214" t="s">
        <v>527</v>
      </c>
      <c r="C141" s="202"/>
      <c r="D141" s="207" t="s">
        <v>454</v>
      </c>
      <c r="E141" s="207" t="s">
        <v>524</v>
      </c>
      <c r="F141" s="202" t="s">
        <v>528</v>
      </c>
      <c r="G141" s="233"/>
      <c r="H141" s="275">
        <f>H142</f>
        <v>0</v>
      </c>
      <c r="I141" s="275"/>
      <c r="J141" s="275">
        <f t="shared" si="2"/>
        <v>0</v>
      </c>
      <c r="K141" s="275">
        <f t="shared" si="2"/>
        <v>0</v>
      </c>
    </row>
    <row r="142" spans="1:11" s="232" customFormat="1" ht="15" hidden="1">
      <c r="A142" s="229"/>
      <c r="B142" s="214"/>
      <c r="C142" s="202"/>
      <c r="D142" s="207" t="s">
        <v>454</v>
      </c>
      <c r="E142" s="207" t="s">
        <v>524</v>
      </c>
      <c r="F142" s="202" t="s">
        <v>528</v>
      </c>
      <c r="G142" s="233"/>
      <c r="H142" s="275"/>
      <c r="I142" s="275"/>
      <c r="J142" s="275"/>
      <c r="K142" s="275"/>
    </row>
    <row r="143" spans="1:11" ht="13.5">
      <c r="A143" s="215">
        <v>6</v>
      </c>
      <c r="B143" s="234" t="s">
        <v>456</v>
      </c>
      <c r="C143" s="217"/>
      <c r="D143" s="217" t="s">
        <v>457</v>
      </c>
      <c r="E143" s="235"/>
      <c r="F143" s="236"/>
      <c r="G143" s="225"/>
      <c r="H143" s="267">
        <f>H144</f>
        <v>160</v>
      </c>
      <c r="I143" s="267"/>
      <c r="J143" s="267">
        <f aca="true" t="shared" si="3" ref="J143:K145">J144</f>
        <v>172</v>
      </c>
      <c r="K143" s="267">
        <f t="shared" si="3"/>
        <v>184</v>
      </c>
    </row>
    <row r="144" spans="1:11" ht="15">
      <c r="A144" s="184"/>
      <c r="B144" s="198" t="s">
        <v>458</v>
      </c>
      <c r="C144" s="207"/>
      <c r="D144" s="207" t="s">
        <v>457</v>
      </c>
      <c r="E144" s="207" t="s">
        <v>459</v>
      </c>
      <c r="F144" s="232"/>
      <c r="G144" s="202"/>
      <c r="H144" s="276">
        <f>H145</f>
        <v>160</v>
      </c>
      <c r="I144" s="276"/>
      <c r="J144" s="276">
        <f t="shared" si="3"/>
        <v>172</v>
      </c>
      <c r="K144" s="276">
        <f t="shared" si="3"/>
        <v>184</v>
      </c>
    </row>
    <row r="145" spans="1:11" ht="53.25" customHeight="1">
      <c r="A145" s="184"/>
      <c r="B145" s="198" t="s">
        <v>618</v>
      </c>
      <c r="C145" s="207"/>
      <c r="D145" s="207" t="s">
        <v>457</v>
      </c>
      <c r="E145" s="207" t="s">
        <v>459</v>
      </c>
      <c r="F145" s="207" t="s">
        <v>81</v>
      </c>
      <c r="G145" s="284"/>
      <c r="H145" s="285">
        <f>H146</f>
        <v>160</v>
      </c>
      <c r="I145" s="285"/>
      <c r="J145" s="285">
        <f t="shared" si="3"/>
        <v>172</v>
      </c>
      <c r="K145" s="285">
        <f t="shared" si="3"/>
        <v>184</v>
      </c>
    </row>
    <row r="146" spans="1:11" ht="78.75">
      <c r="A146" s="184"/>
      <c r="B146" s="221" t="s">
        <v>146</v>
      </c>
      <c r="C146" s="207"/>
      <c r="D146" s="207" t="s">
        <v>457</v>
      </c>
      <c r="E146" s="207" t="s">
        <v>459</v>
      </c>
      <c r="F146" s="207" t="s">
        <v>529</v>
      </c>
      <c r="G146" s="202"/>
      <c r="H146" s="276">
        <f>H149</f>
        <v>160</v>
      </c>
      <c r="I146" s="276"/>
      <c r="J146" s="276">
        <f>J149</f>
        <v>172</v>
      </c>
      <c r="K146" s="276">
        <f>K149</f>
        <v>184</v>
      </c>
    </row>
    <row r="147" spans="1:11" ht="75" customHeight="1" hidden="1">
      <c r="A147" s="184"/>
      <c r="B147" s="223" t="s">
        <v>530</v>
      </c>
      <c r="C147" s="207"/>
      <c r="D147" s="207" t="s">
        <v>457</v>
      </c>
      <c r="E147" s="207" t="s">
        <v>459</v>
      </c>
      <c r="F147" s="202" t="s">
        <v>531</v>
      </c>
      <c r="G147" s="202"/>
      <c r="H147" s="276"/>
      <c r="I147" s="276"/>
      <c r="J147" s="276"/>
      <c r="K147" s="276"/>
    </row>
    <row r="148" spans="1:11" ht="24.75" customHeight="1" hidden="1">
      <c r="A148" s="184"/>
      <c r="B148" s="578" t="s">
        <v>560</v>
      </c>
      <c r="C148" s="207"/>
      <c r="D148" s="207" t="s">
        <v>457</v>
      </c>
      <c r="E148" s="207" t="s">
        <v>459</v>
      </c>
      <c r="F148" s="202" t="s">
        <v>531</v>
      </c>
      <c r="G148" s="202" t="s">
        <v>210</v>
      </c>
      <c r="H148" s="276"/>
      <c r="I148" s="276"/>
      <c r="J148" s="276"/>
      <c r="K148" s="276"/>
    </row>
    <row r="149" spans="1:11" ht="77.25" customHeight="1">
      <c r="A149" s="184"/>
      <c r="B149" s="201" t="s">
        <v>147</v>
      </c>
      <c r="C149" s="207"/>
      <c r="D149" s="207" t="s">
        <v>457</v>
      </c>
      <c r="E149" s="207" t="s">
        <v>459</v>
      </c>
      <c r="F149" s="202" t="s">
        <v>532</v>
      </c>
      <c r="G149" s="202"/>
      <c r="H149" s="276">
        <f>H150</f>
        <v>160</v>
      </c>
      <c r="I149" s="276"/>
      <c r="J149" s="276">
        <f>J150</f>
        <v>172</v>
      </c>
      <c r="K149" s="276">
        <f>K150</f>
        <v>184</v>
      </c>
    </row>
    <row r="150" spans="1:11" ht="24.75" customHeight="1">
      <c r="A150" s="184"/>
      <c r="B150" s="578" t="s">
        <v>560</v>
      </c>
      <c r="C150" s="207"/>
      <c r="D150" s="207" t="s">
        <v>457</v>
      </c>
      <c r="E150" s="207" t="s">
        <v>459</v>
      </c>
      <c r="F150" s="202" t="s">
        <v>532</v>
      </c>
      <c r="G150" s="202" t="s">
        <v>210</v>
      </c>
      <c r="H150" s="276">
        <v>160</v>
      </c>
      <c r="I150" s="276"/>
      <c r="J150" s="276">
        <v>172</v>
      </c>
      <c r="K150" s="276">
        <v>184</v>
      </c>
    </row>
    <row r="151" spans="1:11" ht="13.5">
      <c r="A151" s="215">
        <v>7</v>
      </c>
      <c r="B151" s="182" t="s">
        <v>533</v>
      </c>
      <c r="C151" s="220"/>
      <c r="D151" s="220" t="s">
        <v>461</v>
      </c>
      <c r="E151" s="220"/>
      <c r="F151" s="220"/>
      <c r="G151" s="220"/>
      <c r="H151" s="267">
        <f>H152+H159</f>
        <v>7152.5</v>
      </c>
      <c r="I151" s="267"/>
      <c r="J151" s="267">
        <f>J152+J159</f>
        <v>7583.5</v>
      </c>
      <c r="K151" s="267">
        <f>K152+K159</f>
        <v>8198.5</v>
      </c>
    </row>
    <row r="152" spans="1:11" ht="15">
      <c r="A152" s="184"/>
      <c r="B152" s="198" t="s">
        <v>534</v>
      </c>
      <c r="C152" s="207"/>
      <c r="D152" s="207" t="s">
        <v>461</v>
      </c>
      <c r="E152" s="207" t="s">
        <v>208</v>
      </c>
      <c r="F152" s="207"/>
      <c r="G152" s="207"/>
      <c r="H152" s="268">
        <f>H153</f>
        <v>5947</v>
      </c>
      <c r="I152" s="268"/>
      <c r="J152" s="268">
        <f aca="true" t="shared" si="4" ref="J152:K154">J153</f>
        <v>6305</v>
      </c>
      <c r="K152" s="268">
        <f t="shared" si="4"/>
        <v>6960</v>
      </c>
    </row>
    <row r="153" spans="1:11" ht="55.5" customHeight="1">
      <c r="A153" s="184"/>
      <c r="B153" s="198" t="s">
        <v>618</v>
      </c>
      <c r="C153" s="207"/>
      <c r="D153" s="207" t="s">
        <v>461</v>
      </c>
      <c r="E153" s="207" t="s">
        <v>208</v>
      </c>
      <c r="F153" s="207" t="s">
        <v>81</v>
      </c>
      <c r="G153" s="284"/>
      <c r="H153" s="285">
        <f>H154</f>
        <v>5947</v>
      </c>
      <c r="I153" s="285"/>
      <c r="J153" s="285">
        <f t="shared" si="4"/>
        <v>6305</v>
      </c>
      <c r="K153" s="285">
        <f t="shared" si="4"/>
        <v>6960</v>
      </c>
    </row>
    <row r="154" spans="1:11" ht="83.25" customHeight="1">
      <c r="A154" s="184"/>
      <c r="B154" s="221" t="s">
        <v>148</v>
      </c>
      <c r="C154" s="202"/>
      <c r="D154" s="202" t="s">
        <v>461</v>
      </c>
      <c r="E154" s="202" t="s">
        <v>208</v>
      </c>
      <c r="F154" s="202" t="s">
        <v>535</v>
      </c>
      <c r="G154" s="202"/>
      <c r="H154" s="281">
        <f>H155</f>
        <v>5947</v>
      </c>
      <c r="I154" s="281"/>
      <c r="J154" s="281">
        <f t="shared" si="4"/>
        <v>6305</v>
      </c>
      <c r="K154" s="281">
        <f t="shared" si="4"/>
        <v>6960</v>
      </c>
    </row>
    <row r="155" spans="1:11" ht="105">
      <c r="A155" s="184"/>
      <c r="B155" s="201" t="s">
        <v>149</v>
      </c>
      <c r="C155" s="202"/>
      <c r="D155" s="202" t="s">
        <v>461</v>
      </c>
      <c r="E155" s="202" t="s">
        <v>208</v>
      </c>
      <c r="F155" s="202" t="s">
        <v>536</v>
      </c>
      <c r="G155" s="202"/>
      <c r="H155" s="281">
        <f>H156+H157+H158</f>
        <v>5947</v>
      </c>
      <c r="I155" s="281"/>
      <c r="J155" s="281">
        <f>J156+J157+J158</f>
        <v>6305</v>
      </c>
      <c r="K155" s="281">
        <f>K156+K157+K158</f>
        <v>6960</v>
      </c>
    </row>
    <row r="156" spans="1:11" ht="15">
      <c r="A156" s="184"/>
      <c r="B156" s="252" t="s">
        <v>608</v>
      </c>
      <c r="C156" s="202"/>
      <c r="D156" s="202" t="s">
        <v>461</v>
      </c>
      <c r="E156" s="202" t="s">
        <v>208</v>
      </c>
      <c r="F156" s="202" t="s">
        <v>536</v>
      </c>
      <c r="G156" s="202" t="s">
        <v>606</v>
      </c>
      <c r="H156" s="262">
        <v>4171.287</v>
      </c>
      <c r="I156" s="262"/>
      <c r="J156" s="281">
        <v>5305.114</v>
      </c>
      <c r="K156" s="281">
        <v>6631.482</v>
      </c>
    </row>
    <row r="157" spans="1:11" ht="24.75" customHeight="1">
      <c r="A157" s="184"/>
      <c r="B157" s="578" t="s">
        <v>560</v>
      </c>
      <c r="C157" s="202"/>
      <c r="D157" s="202" t="s">
        <v>461</v>
      </c>
      <c r="E157" s="202" t="s">
        <v>208</v>
      </c>
      <c r="F157" s="202" t="s">
        <v>536</v>
      </c>
      <c r="G157" s="202" t="s">
        <v>210</v>
      </c>
      <c r="H157" s="281">
        <f>1775.713-0.713</f>
        <v>1775</v>
      </c>
      <c r="I157" s="281"/>
      <c r="J157" s="281">
        <f>999.886-0.886</f>
        <v>999</v>
      </c>
      <c r="K157" s="281">
        <v>328</v>
      </c>
    </row>
    <row r="158" spans="1:11" ht="15">
      <c r="A158" s="184"/>
      <c r="B158" s="252" t="s">
        <v>609</v>
      </c>
      <c r="C158" s="202"/>
      <c r="D158" s="202" t="s">
        <v>461</v>
      </c>
      <c r="E158" s="202" t="s">
        <v>208</v>
      </c>
      <c r="F158" s="202" t="s">
        <v>536</v>
      </c>
      <c r="G158" s="202" t="s">
        <v>607</v>
      </c>
      <c r="H158" s="271">
        <v>0.713</v>
      </c>
      <c r="I158" s="271"/>
      <c r="J158" s="271">
        <v>0.886</v>
      </c>
      <c r="K158" s="271">
        <v>0.518</v>
      </c>
    </row>
    <row r="159" spans="1:11" ht="30.75" customHeight="1">
      <c r="A159" s="184"/>
      <c r="B159" s="198" t="s">
        <v>537</v>
      </c>
      <c r="C159" s="207"/>
      <c r="D159" s="207" t="s">
        <v>461</v>
      </c>
      <c r="E159" s="207" t="s">
        <v>538</v>
      </c>
      <c r="F159" s="202"/>
      <c r="G159" s="202"/>
      <c r="H159" s="268">
        <f>H160</f>
        <v>1205.5</v>
      </c>
      <c r="I159" s="268"/>
      <c r="J159" s="268">
        <f aca="true" t="shared" si="5" ref="J159:K162">J160</f>
        <v>1278.5</v>
      </c>
      <c r="K159" s="268">
        <f t="shared" si="5"/>
        <v>1238.5</v>
      </c>
    </row>
    <row r="160" spans="1:11" ht="39" customHeight="1">
      <c r="A160" s="184"/>
      <c r="B160" s="198" t="s">
        <v>618</v>
      </c>
      <c r="C160" s="207"/>
      <c r="D160" s="207" t="s">
        <v>461</v>
      </c>
      <c r="E160" s="207" t="s">
        <v>538</v>
      </c>
      <c r="F160" s="207" t="s">
        <v>81</v>
      </c>
      <c r="G160" s="284"/>
      <c r="H160" s="285">
        <f>H161</f>
        <v>1205.5</v>
      </c>
      <c r="I160" s="285"/>
      <c r="J160" s="285">
        <f t="shared" si="5"/>
        <v>1278.5</v>
      </c>
      <c r="K160" s="285">
        <f t="shared" si="5"/>
        <v>1238.5</v>
      </c>
    </row>
    <row r="161" spans="1:11" ht="55.5" customHeight="1">
      <c r="A161" s="184"/>
      <c r="B161" s="221" t="s">
        <v>513</v>
      </c>
      <c r="C161" s="202"/>
      <c r="D161" s="202" t="s">
        <v>461</v>
      </c>
      <c r="E161" s="202" t="s">
        <v>538</v>
      </c>
      <c r="F161" s="202" t="s">
        <v>539</v>
      </c>
      <c r="G161" s="202"/>
      <c r="H161" s="281">
        <f>H162</f>
        <v>1205.5</v>
      </c>
      <c r="I161" s="281"/>
      <c r="J161" s="281">
        <f t="shared" si="5"/>
        <v>1278.5</v>
      </c>
      <c r="K161" s="281">
        <f t="shared" si="5"/>
        <v>1238.5</v>
      </c>
    </row>
    <row r="162" spans="1:11" ht="66">
      <c r="A162" s="184"/>
      <c r="B162" s="201" t="s">
        <v>514</v>
      </c>
      <c r="C162" s="202"/>
      <c r="D162" s="202" t="s">
        <v>461</v>
      </c>
      <c r="E162" s="202" t="s">
        <v>538</v>
      </c>
      <c r="F162" s="202" t="s">
        <v>541</v>
      </c>
      <c r="G162" s="202"/>
      <c r="H162" s="281">
        <f>H163</f>
        <v>1205.5</v>
      </c>
      <c r="I162" s="281"/>
      <c r="J162" s="281">
        <f t="shared" si="5"/>
        <v>1278.5</v>
      </c>
      <c r="K162" s="281">
        <f t="shared" si="5"/>
        <v>1238.5</v>
      </c>
    </row>
    <row r="163" spans="1:11" ht="24.75" customHeight="1">
      <c r="A163" s="184"/>
      <c r="B163" s="578" t="s">
        <v>560</v>
      </c>
      <c r="C163" s="202"/>
      <c r="D163" s="202" t="s">
        <v>461</v>
      </c>
      <c r="E163" s="202" t="s">
        <v>538</v>
      </c>
      <c r="F163" s="202" t="s">
        <v>541</v>
      </c>
      <c r="G163" s="202" t="s">
        <v>210</v>
      </c>
      <c r="H163" s="281">
        <v>1205.5</v>
      </c>
      <c r="I163" s="281"/>
      <c r="J163" s="281">
        <v>1278.5</v>
      </c>
      <c r="K163" s="281">
        <v>1238.5</v>
      </c>
    </row>
    <row r="164" spans="1:11" s="239" customFormat="1" ht="52.5" hidden="1">
      <c r="A164" s="184"/>
      <c r="B164" s="237" t="s">
        <v>542</v>
      </c>
      <c r="C164" s="192"/>
      <c r="D164" s="192" t="s">
        <v>461</v>
      </c>
      <c r="E164" s="202" t="s">
        <v>538</v>
      </c>
      <c r="F164" s="192" t="s">
        <v>543</v>
      </c>
      <c r="G164" s="238"/>
      <c r="H164" s="271"/>
      <c r="I164" s="271"/>
      <c r="J164" s="271"/>
      <c r="K164" s="271"/>
    </row>
    <row r="165" spans="1:11" ht="13.5">
      <c r="A165" s="215">
        <v>8</v>
      </c>
      <c r="B165" s="182" t="s">
        <v>544</v>
      </c>
      <c r="C165" s="220"/>
      <c r="D165" s="220" t="s">
        <v>211</v>
      </c>
      <c r="E165" s="220"/>
      <c r="F165" s="220"/>
      <c r="G165" s="220"/>
      <c r="H165" s="272">
        <f>H166+H169</f>
        <v>412.5</v>
      </c>
      <c r="I165" s="272"/>
      <c r="J165" s="272">
        <f>J166+J169</f>
        <v>412.5</v>
      </c>
      <c r="K165" s="272">
        <f>K166+K169</f>
        <v>412.5</v>
      </c>
    </row>
    <row r="166" spans="1:11" ht="15">
      <c r="A166" s="184"/>
      <c r="B166" s="222" t="s">
        <v>212</v>
      </c>
      <c r="C166" s="189"/>
      <c r="D166" s="207" t="s">
        <v>211</v>
      </c>
      <c r="E166" s="207" t="s">
        <v>545</v>
      </c>
      <c r="F166" s="189"/>
      <c r="G166" s="189"/>
      <c r="H166" s="269">
        <f>H167</f>
        <v>240.5</v>
      </c>
      <c r="I166" s="269"/>
      <c r="J166" s="269">
        <f>J167</f>
        <v>240.5</v>
      </c>
      <c r="K166" s="269">
        <f>K167</f>
        <v>240.5</v>
      </c>
    </row>
    <row r="167" spans="1:11" ht="21" customHeight="1">
      <c r="A167" s="184"/>
      <c r="B167" s="223" t="s">
        <v>546</v>
      </c>
      <c r="C167" s="189"/>
      <c r="D167" s="202" t="s">
        <v>211</v>
      </c>
      <c r="E167" s="202" t="s">
        <v>545</v>
      </c>
      <c r="F167" s="240">
        <v>9900308</v>
      </c>
      <c r="G167" s="189"/>
      <c r="H167" s="270">
        <f>H168</f>
        <v>240.5</v>
      </c>
      <c r="I167" s="270"/>
      <c r="J167" s="270">
        <f>J168</f>
        <v>240.5</v>
      </c>
      <c r="K167" s="270">
        <f>K168</f>
        <v>240.5</v>
      </c>
    </row>
    <row r="168" spans="1:11" ht="21" customHeight="1">
      <c r="A168" s="184"/>
      <c r="B168" s="252" t="s">
        <v>613</v>
      </c>
      <c r="C168" s="189"/>
      <c r="D168" s="202" t="s">
        <v>211</v>
      </c>
      <c r="E168" s="202" t="s">
        <v>545</v>
      </c>
      <c r="F168" s="240">
        <v>9900308</v>
      </c>
      <c r="G168" s="192" t="s">
        <v>71</v>
      </c>
      <c r="H168" s="270">
        <v>240.5</v>
      </c>
      <c r="I168" s="270"/>
      <c r="J168" s="270">
        <v>240.5</v>
      </c>
      <c r="K168" s="270">
        <v>240.5</v>
      </c>
    </row>
    <row r="169" spans="1:11" ht="15">
      <c r="A169" s="184"/>
      <c r="B169" s="226" t="s">
        <v>213</v>
      </c>
      <c r="C169" s="207"/>
      <c r="D169" s="207" t="s">
        <v>211</v>
      </c>
      <c r="E169" s="207" t="s">
        <v>547</v>
      </c>
      <c r="F169" s="207"/>
      <c r="G169" s="202"/>
      <c r="H169" s="269">
        <f>H170</f>
        <v>172</v>
      </c>
      <c r="I169" s="269"/>
      <c r="J169" s="269">
        <f>J170</f>
        <v>172</v>
      </c>
      <c r="K169" s="269">
        <f>K170</f>
        <v>172</v>
      </c>
    </row>
    <row r="170" spans="1:11" ht="21" customHeight="1">
      <c r="A170" s="184"/>
      <c r="B170" s="241" t="s">
        <v>254</v>
      </c>
      <c r="C170" s="241"/>
      <c r="D170" s="202" t="s">
        <v>211</v>
      </c>
      <c r="E170" s="202" t="s">
        <v>547</v>
      </c>
      <c r="F170" s="240">
        <v>9901073</v>
      </c>
      <c r="G170" s="202"/>
      <c r="H170" s="270">
        <f>H171</f>
        <v>172</v>
      </c>
      <c r="I170" s="270"/>
      <c r="J170" s="270">
        <f>J171</f>
        <v>172</v>
      </c>
      <c r="K170" s="270">
        <f>K171</f>
        <v>172</v>
      </c>
    </row>
    <row r="171" spans="1:11" ht="21" customHeight="1">
      <c r="A171" s="184"/>
      <c r="B171" s="252" t="s">
        <v>613</v>
      </c>
      <c r="C171" s="241"/>
      <c r="D171" s="202" t="s">
        <v>211</v>
      </c>
      <c r="E171" s="202" t="s">
        <v>547</v>
      </c>
      <c r="F171" s="240">
        <v>9901073</v>
      </c>
      <c r="G171" s="202" t="s">
        <v>71</v>
      </c>
      <c r="H171" s="270">
        <v>172</v>
      </c>
      <c r="I171" s="270"/>
      <c r="J171" s="270">
        <v>172</v>
      </c>
      <c r="K171" s="270">
        <v>172</v>
      </c>
    </row>
    <row r="172" spans="1:11" ht="13.5">
      <c r="A172" s="219">
        <v>9</v>
      </c>
      <c r="B172" s="182" t="s">
        <v>462</v>
      </c>
      <c r="C172" s="220"/>
      <c r="D172" s="220" t="s">
        <v>469</v>
      </c>
      <c r="E172" s="220"/>
      <c r="F172" s="220"/>
      <c r="G172" s="220"/>
      <c r="H172" s="315">
        <f>H174</f>
        <v>3930</v>
      </c>
      <c r="I172" s="315"/>
      <c r="J172" s="315">
        <f>J174</f>
        <v>3930</v>
      </c>
      <c r="K172" s="315">
        <f>K174</f>
        <v>1185</v>
      </c>
    </row>
    <row r="173" spans="1:11" ht="24" customHeight="1">
      <c r="A173" s="242"/>
      <c r="B173" s="198" t="s">
        <v>249</v>
      </c>
      <c r="C173" s="202"/>
      <c r="D173" s="207" t="s">
        <v>469</v>
      </c>
      <c r="E173" s="207" t="s">
        <v>470</v>
      </c>
      <c r="F173" s="207"/>
      <c r="G173" s="207"/>
      <c r="H173" s="301">
        <f>H174</f>
        <v>3930</v>
      </c>
      <c r="I173" s="301"/>
      <c r="J173" s="301">
        <f>J174</f>
        <v>3930</v>
      </c>
      <c r="K173" s="301">
        <f>K174</f>
        <v>1185</v>
      </c>
    </row>
    <row r="174" spans="1:11" ht="58.5" customHeight="1">
      <c r="A174" s="243"/>
      <c r="B174" s="222" t="s">
        <v>612</v>
      </c>
      <c r="C174" s="202"/>
      <c r="D174" s="202" t="s">
        <v>469</v>
      </c>
      <c r="E174" s="202" t="s">
        <v>470</v>
      </c>
      <c r="F174" s="202" t="s">
        <v>77</v>
      </c>
      <c r="G174" s="256"/>
      <c r="H174" s="316">
        <f>H177+H181</f>
        <v>3930</v>
      </c>
      <c r="I174" s="316"/>
      <c r="J174" s="316">
        <f>J177+J181</f>
        <v>3930</v>
      </c>
      <c r="K174" s="316">
        <f>K177+K181</f>
        <v>1185</v>
      </c>
    </row>
    <row r="175" spans="1:11" ht="66" hidden="1">
      <c r="A175" s="243"/>
      <c r="B175" s="221" t="s">
        <v>567</v>
      </c>
      <c r="C175" s="202"/>
      <c r="D175" s="202" t="s">
        <v>469</v>
      </c>
      <c r="E175" s="202" t="s">
        <v>470</v>
      </c>
      <c r="F175" s="202" t="s">
        <v>548</v>
      </c>
      <c r="G175" s="202"/>
      <c r="H175" s="301"/>
      <c r="I175" s="301"/>
      <c r="J175" s="301"/>
      <c r="K175" s="301"/>
    </row>
    <row r="176" spans="1:11" ht="66" hidden="1">
      <c r="A176" s="243"/>
      <c r="B176" s="214" t="s">
        <v>611</v>
      </c>
      <c r="C176" s="202"/>
      <c r="D176" s="202" t="s">
        <v>469</v>
      </c>
      <c r="E176" s="202" t="s">
        <v>470</v>
      </c>
      <c r="F176" s="202" t="s">
        <v>549</v>
      </c>
      <c r="G176" s="202"/>
      <c r="H176" s="301"/>
      <c r="I176" s="301"/>
      <c r="J176" s="301"/>
      <c r="K176" s="301"/>
    </row>
    <row r="177" spans="1:11" ht="78.75">
      <c r="A177" s="243"/>
      <c r="B177" s="221" t="s">
        <v>150</v>
      </c>
      <c r="C177" s="202"/>
      <c r="D177" s="202" t="s">
        <v>469</v>
      </c>
      <c r="E177" s="202" t="s">
        <v>470</v>
      </c>
      <c r="F177" s="207" t="s">
        <v>551</v>
      </c>
      <c r="G177" s="202"/>
      <c r="H177" s="317">
        <f>H178</f>
        <v>3600</v>
      </c>
      <c r="I177" s="317"/>
      <c r="J177" s="317">
        <f>J178</f>
        <v>3600</v>
      </c>
      <c r="K177" s="317">
        <f>K178</f>
        <v>850</v>
      </c>
    </row>
    <row r="178" spans="1:11" ht="105">
      <c r="A178" s="243"/>
      <c r="B178" s="201" t="s">
        <v>151</v>
      </c>
      <c r="C178" s="202"/>
      <c r="D178" s="202" t="s">
        <v>469</v>
      </c>
      <c r="E178" s="202" t="s">
        <v>470</v>
      </c>
      <c r="F178" s="202" t="s">
        <v>553</v>
      </c>
      <c r="G178" s="202"/>
      <c r="H178" s="301">
        <f>H179</f>
        <v>3600</v>
      </c>
      <c r="I178" s="301"/>
      <c r="J178" s="301">
        <f>J179</f>
        <v>3600</v>
      </c>
      <c r="K178" s="301">
        <f>K179</f>
        <v>850</v>
      </c>
    </row>
    <row r="179" spans="1:11" ht="24.75" customHeight="1">
      <c r="A179" s="244"/>
      <c r="B179" s="578" t="s">
        <v>560</v>
      </c>
      <c r="C179" s="202"/>
      <c r="D179" s="202" t="s">
        <v>469</v>
      </c>
      <c r="E179" s="202" t="s">
        <v>470</v>
      </c>
      <c r="F179" s="202" t="s">
        <v>553</v>
      </c>
      <c r="G179" s="202" t="s">
        <v>210</v>
      </c>
      <c r="H179" s="301">
        <v>3600</v>
      </c>
      <c r="I179" s="301"/>
      <c r="J179" s="301">
        <v>3600</v>
      </c>
      <c r="K179" s="301">
        <v>850</v>
      </c>
    </row>
    <row r="180" spans="1:11" ht="80.25" customHeight="1" hidden="1">
      <c r="A180" s="244"/>
      <c r="B180" s="214" t="s">
        <v>554</v>
      </c>
      <c r="C180" s="202"/>
      <c r="D180" s="202" t="s">
        <v>469</v>
      </c>
      <c r="E180" s="202" t="s">
        <v>470</v>
      </c>
      <c r="F180" s="202" t="s">
        <v>555</v>
      </c>
      <c r="G180" s="202"/>
      <c r="H180" s="270"/>
      <c r="I180" s="270"/>
      <c r="J180" s="270"/>
      <c r="K180" s="270"/>
    </row>
    <row r="181" spans="1:11" ht="78.75">
      <c r="A181" s="244"/>
      <c r="B181" s="245" t="s">
        <v>494</v>
      </c>
      <c r="C181" s="202"/>
      <c r="D181" s="202" t="s">
        <v>469</v>
      </c>
      <c r="E181" s="202" t="s">
        <v>470</v>
      </c>
      <c r="F181" s="207" t="s">
        <v>556</v>
      </c>
      <c r="G181" s="202"/>
      <c r="H181" s="269">
        <f>H182</f>
        <v>330</v>
      </c>
      <c r="I181" s="269"/>
      <c r="J181" s="269">
        <f>J182</f>
        <v>330</v>
      </c>
      <c r="K181" s="269">
        <f>K182</f>
        <v>335</v>
      </c>
    </row>
    <row r="182" spans="1:11" ht="92.25" customHeight="1">
      <c r="A182" s="244"/>
      <c r="B182" s="214" t="s">
        <v>495</v>
      </c>
      <c r="C182" s="202"/>
      <c r="D182" s="202" t="s">
        <v>469</v>
      </c>
      <c r="E182" s="202" t="s">
        <v>470</v>
      </c>
      <c r="F182" s="202" t="s">
        <v>564</v>
      </c>
      <c r="G182" s="202"/>
      <c r="H182" s="270">
        <f>H183</f>
        <v>330</v>
      </c>
      <c r="I182" s="270"/>
      <c r="J182" s="270">
        <f>J183</f>
        <v>330</v>
      </c>
      <c r="K182" s="270">
        <v>335</v>
      </c>
    </row>
    <row r="183" spans="1:11" ht="24.75" customHeight="1">
      <c r="A183" s="244"/>
      <c r="B183" s="578" t="s">
        <v>560</v>
      </c>
      <c r="C183" s="202"/>
      <c r="D183" s="202" t="s">
        <v>469</v>
      </c>
      <c r="E183" s="202" t="s">
        <v>470</v>
      </c>
      <c r="F183" s="202" t="s">
        <v>564</v>
      </c>
      <c r="G183" s="202" t="s">
        <v>210</v>
      </c>
      <c r="H183" s="270">
        <v>330</v>
      </c>
      <c r="I183" s="270"/>
      <c r="J183" s="270">
        <v>330</v>
      </c>
      <c r="K183" s="270">
        <v>330</v>
      </c>
    </row>
  </sheetData>
  <sheetProtection/>
  <mergeCells count="10">
    <mergeCell ref="G127:H127"/>
    <mergeCell ref="D6:H6"/>
    <mergeCell ref="A14:K15"/>
    <mergeCell ref="A16:K16"/>
    <mergeCell ref="G126:H126"/>
    <mergeCell ref="D2:H2"/>
    <mergeCell ref="D3:H3"/>
    <mergeCell ref="B13:H13"/>
    <mergeCell ref="J3:K3"/>
    <mergeCell ref="J6:K6"/>
  </mergeCells>
  <printOptions/>
  <pageMargins left="0.5905511811023623" right="0.5905511811023623" top="0.3" bottom="0.3" header="0.31" footer="0.32"/>
  <pageSetup firstPageNumber="55" useFirstPageNumber="1" fitToHeight="5" fitToWidth="1" horizontalDpi="600" verticalDpi="600" orientation="portrait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83"/>
  <sheetViews>
    <sheetView view="pageBreakPreview" zoomScale="106" zoomScaleNormal="90" zoomScaleSheetLayoutView="106" zoomScalePageLayoutView="0" workbookViewId="0" topLeftCell="A2">
      <selection activeCell="A16" sqref="A16:K16"/>
    </sheetView>
  </sheetViews>
  <sheetFormatPr defaultColWidth="9.140625" defaultRowHeight="12.75"/>
  <cols>
    <col min="1" max="1" width="5.28125" style="168" customWidth="1"/>
    <col min="2" max="2" width="57.7109375" style="246" customWidth="1"/>
    <col min="3" max="3" width="10.00390625" style="247" customWidth="1"/>
    <col min="4" max="4" width="9.28125" style="248" customWidth="1"/>
    <col min="5" max="5" width="10.421875" style="248" customWidth="1"/>
    <col min="6" max="6" width="11.57421875" style="248" customWidth="1"/>
    <col min="7" max="7" width="10.28125" style="248" customWidth="1"/>
    <col min="8" max="9" width="14.7109375" style="263" hidden="1" customWidth="1"/>
    <col min="10" max="10" width="15.8515625" style="263" customWidth="1"/>
    <col min="11" max="11" width="15.421875" style="263" customWidth="1"/>
    <col min="12" max="14" width="9.140625" style="168" customWidth="1"/>
    <col min="15" max="15" width="9.140625" style="277" customWidth="1"/>
    <col min="16" max="16384" width="9.140625" style="168" customWidth="1"/>
  </cols>
  <sheetData>
    <row r="2" spans="4:20" ht="15">
      <c r="D2" s="691"/>
      <c r="E2" s="691"/>
      <c r="F2" s="691"/>
      <c r="G2" s="691"/>
      <c r="H2" s="691"/>
      <c r="J2" s="691" t="s">
        <v>245</v>
      </c>
      <c r="K2" s="691"/>
      <c r="L2" s="163"/>
      <c r="M2" s="163"/>
      <c r="N2" s="163"/>
      <c r="O2" s="163"/>
      <c r="P2" s="163"/>
      <c r="Q2" s="163"/>
      <c r="R2" s="163"/>
      <c r="S2" s="163"/>
      <c r="T2" s="163"/>
    </row>
    <row r="3" spans="4:20" ht="15">
      <c r="D3" s="691"/>
      <c r="E3" s="691"/>
      <c r="F3" s="691"/>
      <c r="G3" s="691"/>
      <c r="H3" s="691"/>
      <c r="J3" s="691" t="s">
        <v>95</v>
      </c>
      <c r="K3" s="691"/>
      <c r="L3" s="163"/>
      <c r="M3" s="163"/>
      <c r="N3" s="163"/>
      <c r="O3" s="163"/>
      <c r="P3" s="167"/>
      <c r="R3" s="163"/>
      <c r="S3" s="163"/>
      <c r="T3" s="163"/>
    </row>
    <row r="4" spans="4:20" ht="15">
      <c r="D4" s="163"/>
      <c r="E4" s="163"/>
      <c r="F4" s="163"/>
      <c r="G4" s="691" t="s">
        <v>475</v>
      </c>
      <c r="H4" s="691"/>
      <c r="I4" s="691"/>
      <c r="J4" s="691"/>
      <c r="K4" s="691"/>
      <c r="L4" s="163"/>
      <c r="M4" s="163"/>
      <c r="N4" s="163"/>
      <c r="O4" s="163"/>
      <c r="P4" s="163"/>
      <c r="Q4" s="163"/>
      <c r="R4" s="163"/>
      <c r="S4" s="163"/>
      <c r="T4" s="163"/>
    </row>
    <row r="5" spans="4:20" ht="15">
      <c r="D5" s="163"/>
      <c r="E5" s="163"/>
      <c r="F5" s="691" t="s">
        <v>476</v>
      </c>
      <c r="G5" s="691"/>
      <c r="H5" s="691"/>
      <c r="I5" s="691"/>
      <c r="J5" s="691"/>
      <c r="K5" s="691"/>
      <c r="L5" s="163"/>
      <c r="M5" s="163"/>
      <c r="N5" s="163"/>
      <c r="O5" s="163"/>
      <c r="P5" s="163"/>
      <c r="Q5" s="163"/>
      <c r="R5" s="163"/>
      <c r="S5" s="163"/>
      <c r="T5" s="163"/>
    </row>
    <row r="6" spans="4:20" ht="15">
      <c r="D6" s="869"/>
      <c r="E6" s="869"/>
      <c r="F6" s="869"/>
      <c r="G6" s="869"/>
      <c r="H6" s="869"/>
      <c r="J6" s="869" t="s">
        <v>103</v>
      </c>
      <c r="K6" s="869"/>
      <c r="L6" s="295"/>
      <c r="M6" s="295"/>
      <c r="N6" s="295"/>
      <c r="O6" s="295"/>
      <c r="P6" s="166"/>
      <c r="Q6" s="139" t="s">
        <v>91</v>
      </c>
      <c r="S6" s="164"/>
      <c r="T6" s="164"/>
    </row>
    <row r="7" spans="11:20" ht="15">
      <c r="K7" s="248"/>
      <c r="L7" s="248"/>
      <c r="M7" s="248"/>
      <c r="N7" s="248"/>
      <c r="O7" s="263"/>
      <c r="P7" s="166"/>
      <c r="Q7" s="123"/>
      <c r="R7" s="123"/>
      <c r="S7" s="123"/>
      <c r="T7" s="123"/>
    </row>
    <row r="8" spans="5:20" ht="15">
      <c r="E8" s="124"/>
      <c r="F8" s="124"/>
      <c r="G8" s="124"/>
      <c r="H8" s="141" t="s">
        <v>479</v>
      </c>
      <c r="K8" s="141" t="s">
        <v>479</v>
      </c>
      <c r="L8" s="124"/>
      <c r="M8" s="124"/>
      <c r="N8" s="124"/>
      <c r="P8" s="166"/>
      <c r="Q8" s="123"/>
      <c r="R8" s="123"/>
      <c r="S8" s="123"/>
      <c r="T8" s="123"/>
    </row>
    <row r="9" spans="5:19" ht="15">
      <c r="E9" s="124"/>
      <c r="F9" s="124"/>
      <c r="G9" s="124"/>
      <c r="H9" s="142"/>
      <c r="K9" s="248"/>
      <c r="L9" s="124"/>
      <c r="M9" s="124"/>
      <c r="N9" s="124"/>
      <c r="O9" s="142"/>
      <c r="P9" s="166"/>
      <c r="R9" s="123"/>
      <c r="S9" s="123"/>
    </row>
    <row r="10" spans="5:20" ht="15">
      <c r="E10" s="124"/>
      <c r="F10" s="124"/>
      <c r="G10" s="124"/>
      <c r="H10" s="141" t="s">
        <v>92</v>
      </c>
      <c r="K10" s="141" t="s">
        <v>92</v>
      </c>
      <c r="L10" s="124"/>
      <c r="M10" s="124"/>
      <c r="N10" s="124"/>
      <c r="P10" s="166"/>
      <c r="Q10" s="123"/>
      <c r="R10" s="123"/>
      <c r="S10" s="123"/>
      <c r="T10" s="123"/>
    </row>
    <row r="11" spans="2:19" ht="15">
      <c r="B11" s="388"/>
      <c r="C11" s="389"/>
      <c r="D11" s="390"/>
      <c r="E11" s="390"/>
      <c r="F11" s="390"/>
      <c r="G11" s="390"/>
      <c r="H11" s="391">
        <v>69983.1</v>
      </c>
      <c r="I11" s="392" t="s">
        <v>414</v>
      </c>
      <c r="J11" s="393">
        <v>72195.9</v>
      </c>
      <c r="K11" s="394">
        <v>73707.5</v>
      </c>
      <c r="L11" s="248"/>
      <c r="M11" s="248"/>
      <c r="N11" s="248"/>
      <c r="O11" s="263"/>
      <c r="P11" s="166"/>
      <c r="Q11" s="123"/>
      <c r="R11" s="123"/>
      <c r="S11" s="123"/>
    </row>
    <row r="12" spans="2:11" ht="12.75">
      <c r="B12" s="388"/>
      <c r="C12" s="389"/>
      <c r="D12" s="390"/>
      <c r="E12" s="390"/>
      <c r="F12" s="390" t="s">
        <v>485</v>
      </c>
      <c r="G12" s="395" t="s">
        <v>416</v>
      </c>
      <c r="H12" s="396">
        <f>H11-H19</f>
        <v>0</v>
      </c>
      <c r="I12" s="392" t="s">
        <v>415</v>
      </c>
      <c r="J12" s="393">
        <v>1804.9</v>
      </c>
      <c r="K12" s="397">
        <v>3685.4</v>
      </c>
    </row>
    <row r="13" spans="2:11" ht="15">
      <c r="B13" s="870"/>
      <c r="C13" s="870"/>
      <c r="D13" s="870"/>
      <c r="E13" s="870"/>
      <c r="F13" s="870"/>
      <c r="G13" s="870"/>
      <c r="H13" s="870"/>
      <c r="I13" s="398" t="s">
        <v>416</v>
      </c>
      <c r="J13" s="401">
        <f>J11-J12-J19</f>
        <v>-0.00018000000272877514</v>
      </c>
      <c r="K13" s="402">
        <f>K11-K12-K19</f>
        <v>0.0004174000059720129</v>
      </c>
    </row>
    <row r="14" spans="1:11" ht="15" customHeight="1">
      <c r="A14" s="877" t="s">
        <v>603</v>
      </c>
      <c r="B14" s="877"/>
      <c r="C14" s="877"/>
      <c r="D14" s="877"/>
      <c r="E14" s="877"/>
      <c r="F14" s="877"/>
      <c r="G14" s="877"/>
      <c r="H14" s="877"/>
      <c r="I14" s="877"/>
      <c r="J14" s="877"/>
      <c r="K14" s="877"/>
    </row>
    <row r="15" spans="1:11" ht="46.5" customHeight="1">
      <c r="A15" s="877"/>
      <c r="B15" s="877"/>
      <c r="C15" s="877"/>
      <c r="D15" s="877"/>
      <c r="E15" s="877"/>
      <c r="F15" s="877"/>
      <c r="G15" s="877"/>
      <c r="H15" s="877"/>
      <c r="I15" s="877"/>
      <c r="J15" s="877"/>
      <c r="K15" s="877"/>
    </row>
    <row r="16" spans="1:11" ht="22.5" customHeight="1">
      <c r="A16" s="876" t="s">
        <v>246</v>
      </c>
      <c r="B16" s="876"/>
      <c r="C16" s="876"/>
      <c r="D16" s="876"/>
      <c r="E16" s="876"/>
      <c r="F16" s="876"/>
      <c r="G16" s="876"/>
      <c r="H16" s="876"/>
      <c r="I16" s="876"/>
      <c r="J16" s="876"/>
      <c r="K16" s="876"/>
    </row>
    <row r="17" spans="1:11" ht="15">
      <c r="A17" s="170"/>
      <c r="B17" s="171"/>
      <c r="C17" s="172"/>
      <c r="D17" s="173"/>
      <c r="E17" s="173"/>
      <c r="F17" s="173"/>
      <c r="G17" s="173"/>
      <c r="H17" s="264" t="s">
        <v>110</v>
      </c>
      <c r="I17" s="264"/>
      <c r="J17" s="264"/>
      <c r="K17" s="264"/>
    </row>
    <row r="18" spans="1:11" ht="66">
      <c r="A18" s="174" t="s">
        <v>451</v>
      </c>
      <c r="B18" s="175" t="s">
        <v>452</v>
      </c>
      <c r="C18" s="176" t="s">
        <v>111</v>
      </c>
      <c r="D18" s="176" t="s">
        <v>112</v>
      </c>
      <c r="E18" s="176" t="s">
        <v>360</v>
      </c>
      <c r="F18" s="176" t="s">
        <v>113</v>
      </c>
      <c r="G18" s="176" t="s">
        <v>114</v>
      </c>
      <c r="H18" s="265" t="s">
        <v>115</v>
      </c>
      <c r="I18" s="265"/>
      <c r="J18" s="353" t="s">
        <v>614</v>
      </c>
      <c r="K18" s="353" t="s">
        <v>615</v>
      </c>
    </row>
    <row r="19" spans="1:15" s="180" customFormat="1" ht="15">
      <c r="A19" s="177"/>
      <c r="B19" s="178" t="s">
        <v>116</v>
      </c>
      <c r="C19" s="179" t="s">
        <v>460</v>
      </c>
      <c r="D19" s="179" t="s">
        <v>460</v>
      </c>
      <c r="E19" s="179" t="s">
        <v>460</v>
      </c>
      <c r="F19" s="179" t="s">
        <v>460</v>
      </c>
      <c r="G19" s="179" t="s">
        <v>460</v>
      </c>
      <c r="H19" s="320">
        <f>H20+H63+H68+H82+H104+H143+H151+H165+H172</f>
        <v>69983.1</v>
      </c>
      <c r="I19" s="266"/>
      <c r="J19" s="320">
        <f>J20+J63+J68+J82+J104+J143+J151+J165+J172</f>
        <v>70391.00018</v>
      </c>
      <c r="K19" s="320">
        <f>K20+K63+K68+K82+K104+K143+K151+K165+K172</f>
        <v>70022.0995826</v>
      </c>
      <c r="O19" s="278"/>
    </row>
    <row r="20" spans="1:15" s="180" customFormat="1" ht="13.5">
      <c r="A20" s="181">
        <v>1</v>
      </c>
      <c r="B20" s="182" t="s">
        <v>297</v>
      </c>
      <c r="C20" s="220" t="s">
        <v>478</v>
      </c>
      <c r="D20" s="183" t="s">
        <v>471</v>
      </c>
      <c r="E20" s="183"/>
      <c r="F20" s="183"/>
      <c r="G20" s="183"/>
      <c r="H20" s="319">
        <f>H24+H29+H47+H54+H59</f>
        <v>16206.808</v>
      </c>
      <c r="I20" s="267"/>
      <c r="J20" s="319">
        <f>J24+J29+J47+J54+J59</f>
        <v>16980.08218</v>
      </c>
      <c r="K20" s="319">
        <f>K24+K29+K47+K54+K59</f>
        <v>17936.364582600003</v>
      </c>
      <c r="O20" s="278"/>
    </row>
    <row r="21" spans="1:15" s="180" customFormat="1" ht="26.25" hidden="1">
      <c r="A21" s="184"/>
      <c r="B21" s="185" t="s">
        <v>117</v>
      </c>
      <c r="C21" s="186"/>
      <c r="D21" s="187" t="s">
        <v>471</v>
      </c>
      <c r="E21" s="187" t="s">
        <v>118</v>
      </c>
      <c r="F21" s="188"/>
      <c r="G21" s="186"/>
      <c r="H21" s="268"/>
      <c r="I21" s="268"/>
      <c r="J21" s="268"/>
      <c r="K21" s="268"/>
      <c r="O21" s="278"/>
    </row>
    <row r="22" spans="1:15" s="180" customFormat="1" ht="39" hidden="1">
      <c r="A22" s="184"/>
      <c r="B22" s="185" t="s">
        <v>119</v>
      </c>
      <c r="C22" s="186"/>
      <c r="D22" s="189" t="s">
        <v>471</v>
      </c>
      <c r="E22" s="189" t="s">
        <v>118</v>
      </c>
      <c r="F22" s="190">
        <v>9100000</v>
      </c>
      <c r="G22" s="186"/>
      <c r="H22" s="268"/>
      <c r="I22" s="268"/>
      <c r="J22" s="268"/>
      <c r="K22" s="268"/>
      <c r="O22" s="278"/>
    </row>
    <row r="23" spans="1:15" s="180" customFormat="1" ht="25.5" customHeight="1" hidden="1">
      <c r="A23" s="184"/>
      <c r="B23" s="191" t="s">
        <v>120</v>
      </c>
      <c r="C23" s="186"/>
      <c r="D23" s="192" t="s">
        <v>471</v>
      </c>
      <c r="E23" s="192" t="s">
        <v>118</v>
      </c>
      <c r="F23" s="193">
        <v>9100003</v>
      </c>
      <c r="G23" s="186"/>
      <c r="H23" s="268"/>
      <c r="I23" s="268"/>
      <c r="J23" s="268"/>
      <c r="K23" s="268"/>
      <c r="O23" s="278"/>
    </row>
    <row r="24" spans="1:15" s="180" customFormat="1" ht="39">
      <c r="A24" s="184"/>
      <c r="B24" s="185" t="s">
        <v>72</v>
      </c>
      <c r="C24" s="186"/>
      <c r="D24" s="187" t="s">
        <v>471</v>
      </c>
      <c r="E24" s="187" t="s">
        <v>121</v>
      </c>
      <c r="F24" s="193"/>
      <c r="G24" s="186"/>
      <c r="H24" s="317">
        <f>H25</f>
        <v>2155.786</v>
      </c>
      <c r="I24" s="268"/>
      <c r="J24" s="317">
        <f>J25</f>
        <v>2285.1331600000003</v>
      </c>
      <c r="K24" s="317">
        <f>K25</f>
        <v>2445.0924812000003</v>
      </c>
      <c r="O24" s="278"/>
    </row>
    <row r="25" spans="1:15" s="180" customFormat="1" ht="39">
      <c r="A25" s="184"/>
      <c r="B25" s="194" t="s">
        <v>119</v>
      </c>
      <c r="C25" s="186"/>
      <c r="D25" s="189" t="s">
        <v>471</v>
      </c>
      <c r="E25" s="187" t="s">
        <v>121</v>
      </c>
      <c r="F25" s="188">
        <v>9100000</v>
      </c>
      <c r="G25" s="186"/>
      <c r="H25" s="317">
        <f>H26</f>
        <v>2155.786</v>
      </c>
      <c r="I25" s="317"/>
      <c r="J25" s="317">
        <f>J26</f>
        <v>2285.1331600000003</v>
      </c>
      <c r="K25" s="317">
        <f>K26</f>
        <v>2445.0924812000003</v>
      </c>
      <c r="O25" s="278"/>
    </row>
    <row r="26" spans="1:15" s="180" customFormat="1" ht="21.75" customHeight="1">
      <c r="A26" s="184"/>
      <c r="B26" s="195" t="s">
        <v>122</v>
      </c>
      <c r="C26" s="186"/>
      <c r="D26" s="192" t="s">
        <v>471</v>
      </c>
      <c r="E26" s="196" t="s">
        <v>121</v>
      </c>
      <c r="F26" s="188">
        <v>9100004</v>
      </c>
      <c r="G26" s="186"/>
      <c r="H26" s="317">
        <f>H27+H28</f>
        <v>2155.786</v>
      </c>
      <c r="I26" s="268"/>
      <c r="J26" s="317">
        <f>J27+J28</f>
        <v>2285.1331600000003</v>
      </c>
      <c r="K26" s="317">
        <f>K27+K28</f>
        <v>2445.0924812000003</v>
      </c>
      <c r="O26" s="278"/>
    </row>
    <row r="27" spans="1:15" s="180" customFormat="1" ht="15.75" customHeight="1">
      <c r="A27" s="184"/>
      <c r="B27" s="252" t="s">
        <v>586</v>
      </c>
      <c r="C27" s="186"/>
      <c r="D27" s="192" t="s">
        <v>471</v>
      </c>
      <c r="E27" s="196" t="s">
        <v>121</v>
      </c>
      <c r="F27" s="197">
        <v>9100004</v>
      </c>
      <c r="G27" s="254">
        <v>120</v>
      </c>
      <c r="H27" s="281">
        <v>1300.211</v>
      </c>
      <c r="I27" s="317"/>
      <c r="J27" s="301">
        <f>H27*106%</f>
        <v>1378.22366</v>
      </c>
      <c r="K27" s="301">
        <f>J27*107%</f>
        <v>1474.6993162</v>
      </c>
      <c r="O27" s="278"/>
    </row>
    <row r="28" spans="1:15" s="180" customFormat="1" ht="18" customHeight="1">
      <c r="A28" s="184"/>
      <c r="B28" s="252" t="s">
        <v>587</v>
      </c>
      <c r="C28" s="186"/>
      <c r="D28" s="192" t="s">
        <v>471</v>
      </c>
      <c r="E28" s="196" t="s">
        <v>121</v>
      </c>
      <c r="F28" s="197">
        <v>9100004</v>
      </c>
      <c r="G28" s="254">
        <v>240</v>
      </c>
      <c r="H28" s="271">
        <v>855.575</v>
      </c>
      <c r="I28" s="268"/>
      <c r="J28" s="270">
        <f>H28*106%</f>
        <v>906.9095000000001</v>
      </c>
      <c r="K28" s="270">
        <f>J28*107%</f>
        <v>970.3931650000002</v>
      </c>
      <c r="O28" s="278"/>
    </row>
    <row r="29" spans="1:11" ht="39">
      <c r="A29" s="184"/>
      <c r="B29" s="198" t="s">
        <v>123</v>
      </c>
      <c r="C29" s="199" t="s">
        <v>356</v>
      </c>
      <c r="D29" s="200" t="s">
        <v>471</v>
      </c>
      <c r="E29" s="200" t="s">
        <v>124</v>
      </c>
      <c r="F29" s="200" t="s">
        <v>460</v>
      </c>
      <c r="G29" s="200" t="s">
        <v>460</v>
      </c>
      <c r="H29" s="313">
        <f>H30</f>
        <v>11843.717</v>
      </c>
      <c r="I29" s="269"/>
      <c r="J29" s="313">
        <f>J30</f>
        <v>12487.644020000002</v>
      </c>
      <c r="K29" s="313">
        <f>K30</f>
        <v>13283.967101400003</v>
      </c>
    </row>
    <row r="30" spans="1:11" ht="42.75" customHeight="1">
      <c r="A30" s="184"/>
      <c r="B30" s="198" t="s">
        <v>119</v>
      </c>
      <c r="C30" s="200" t="s">
        <v>356</v>
      </c>
      <c r="D30" s="200" t="s">
        <v>471</v>
      </c>
      <c r="E30" s="200" t="s">
        <v>124</v>
      </c>
      <c r="F30" s="200">
        <v>9100000</v>
      </c>
      <c r="G30" s="200" t="s">
        <v>460</v>
      </c>
      <c r="H30" s="313">
        <f>H31+H34+H36+H38+H41+H44</f>
        <v>11843.717</v>
      </c>
      <c r="I30" s="269"/>
      <c r="J30" s="313">
        <f>J31+J34+J36+J38+J41+J44</f>
        <v>12487.644020000002</v>
      </c>
      <c r="K30" s="313">
        <f>K31+K34+K36+K38+K41+K44</f>
        <v>13283.967101400003</v>
      </c>
    </row>
    <row r="31" spans="1:11" ht="21" customHeight="1">
      <c r="A31" s="184"/>
      <c r="B31" s="201" t="s">
        <v>122</v>
      </c>
      <c r="C31" s="199" t="s">
        <v>356</v>
      </c>
      <c r="D31" s="199" t="s">
        <v>471</v>
      </c>
      <c r="E31" s="199" t="s">
        <v>124</v>
      </c>
      <c r="F31" s="200">
        <v>9100004</v>
      </c>
      <c r="G31" s="199" t="s">
        <v>460</v>
      </c>
      <c r="H31" s="259">
        <f>H32+H33</f>
        <v>9577.506</v>
      </c>
      <c r="I31" s="270"/>
      <c r="J31" s="259">
        <f>J32+J33</f>
        <v>10152.15636</v>
      </c>
      <c r="K31" s="301">
        <f>K32+K33</f>
        <v>10862.807305200002</v>
      </c>
    </row>
    <row r="32" spans="1:11" ht="21" customHeight="1">
      <c r="A32" s="184"/>
      <c r="B32" s="252" t="s">
        <v>586</v>
      </c>
      <c r="C32" s="199"/>
      <c r="D32" s="199" t="s">
        <v>471</v>
      </c>
      <c r="E32" s="199" t="s">
        <v>124</v>
      </c>
      <c r="F32" s="199">
        <v>9100004</v>
      </c>
      <c r="G32" s="199">
        <v>120</v>
      </c>
      <c r="H32" s="301">
        <v>7361.933</v>
      </c>
      <c r="I32" s="301"/>
      <c r="J32" s="301">
        <f>H32*106%</f>
        <v>7803.64898</v>
      </c>
      <c r="K32" s="301">
        <f>J32*107%</f>
        <v>8349.904408600001</v>
      </c>
    </row>
    <row r="33" spans="1:11" ht="21" customHeight="1">
      <c r="A33" s="184"/>
      <c r="B33" s="252" t="s">
        <v>587</v>
      </c>
      <c r="C33" s="199"/>
      <c r="D33" s="199" t="s">
        <v>471</v>
      </c>
      <c r="E33" s="199" t="s">
        <v>124</v>
      </c>
      <c r="F33" s="199">
        <v>9100004</v>
      </c>
      <c r="G33" s="199">
        <v>240</v>
      </c>
      <c r="H33" s="301">
        <v>2215.573</v>
      </c>
      <c r="I33" s="301"/>
      <c r="J33" s="301">
        <f>H33*106%</f>
        <v>2348.50738</v>
      </c>
      <c r="K33" s="301">
        <f>J33*107%</f>
        <v>2512.9028966</v>
      </c>
    </row>
    <row r="34" spans="1:11" ht="39">
      <c r="A34" s="184"/>
      <c r="B34" s="201" t="s">
        <v>125</v>
      </c>
      <c r="C34" s="199" t="s">
        <v>356</v>
      </c>
      <c r="D34" s="199" t="s">
        <v>471</v>
      </c>
      <c r="E34" s="199" t="s">
        <v>124</v>
      </c>
      <c r="F34" s="207" t="s">
        <v>126</v>
      </c>
      <c r="G34" s="202"/>
      <c r="H34" s="281">
        <f>H35</f>
        <v>1154.611</v>
      </c>
      <c r="I34" s="281"/>
      <c r="J34" s="281">
        <f>J35</f>
        <v>1223.88766</v>
      </c>
      <c r="K34" s="281">
        <f>K35</f>
        <v>1309.5597962000002</v>
      </c>
    </row>
    <row r="35" spans="1:11" ht="15">
      <c r="A35" s="184"/>
      <c r="B35" s="252" t="s">
        <v>586</v>
      </c>
      <c r="C35" s="199"/>
      <c r="D35" s="199" t="s">
        <v>471</v>
      </c>
      <c r="E35" s="199" t="s">
        <v>124</v>
      </c>
      <c r="F35" s="202" t="s">
        <v>126</v>
      </c>
      <c r="G35" s="199">
        <v>120</v>
      </c>
      <c r="H35" s="281">
        <v>1154.611</v>
      </c>
      <c r="I35" s="281"/>
      <c r="J35" s="301">
        <f>H35*106%</f>
        <v>1223.88766</v>
      </c>
      <c r="K35" s="301">
        <f>J35*107%</f>
        <v>1309.5597962000002</v>
      </c>
    </row>
    <row r="36" spans="1:11" ht="39">
      <c r="A36" s="184"/>
      <c r="B36" s="223" t="s">
        <v>568</v>
      </c>
      <c r="C36" s="199"/>
      <c r="D36" s="199" t="s">
        <v>471</v>
      </c>
      <c r="E36" s="199" t="s">
        <v>124</v>
      </c>
      <c r="F36" s="207" t="s">
        <v>127</v>
      </c>
      <c r="G36" s="202"/>
      <c r="H36" s="269">
        <f>H37</f>
        <v>171.8</v>
      </c>
      <c r="I36" s="269"/>
      <c r="J36" s="269">
        <f>J37</f>
        <v>171.8</v>
      </c>
      <c r="K36" s="269">
        <f>K37</f>
        <v>171.8</v>
      </c>
    </row>
    <row r="37" spans="1:11" ht="15">
      <c r="A37" s="184"/>
      <c r="B37" s="252" t="s">
        <v>605</v>
      </c>
      <c r="C37" s="199"/>
      <c r="D37" s="199" t="s">
        <v>471</v>
      </c>
      <c r="E37" s="199" t="s">
        <v>124</v>
      </c>
      <c r="F37" s="202" t="s">
        <v>127</v>
      </c>
      <c r="G37" s="202" t="s">
        <v>602</v>
      </c>
      <c r="H37" s="270">
        <v>171.8</v>
      </c>
      <c r="I37" s="270"/>
      <c r="J37" s="270">
        <v>171.8</v>
      </c>
      <c r="K37" s="270">
        <v>171.8</v>
      </c>
    </row>
    <row r="38" spans="1:11" ht="45.75" customHeight="1">
      <c r="A38" s="184"/>
      <c r="B38" s="203" t="s">
        <v>569</v>
      </c>
      <c r="C38" s="199"/>
      <c r="D38" s="202" t="s">
        <v>471</v>
      </c>
      <c r="E38" s="202" t="s">
        <v>124</v>
      </c>
      <c r="F38" s="207" t="s">
        <v>128</v>
      </c>
      <c r="G38" s="202"/>
      <c r="H38" s="269">
        <f>H40</f>
        <v>263</v>
      </c>
      <c r="I38" s="269"/>
      <c r="J38" s="269">
        <f>J40</f>
        <v>263</v>
      </c>
      <c r="K38" s="269">
        <f>K40</f>
        <v>263</v>
      </c>
    </row>
    <row r="39" spans="1:11" ht="46.5" customHeight="1" hidden="1">
      <c r="A39" s="184"/>
      <c r="B39" s="249" t="s">
        <v>570</v>
      </c>
      <c r="C39" s="202"/>
      <c r="D39" s="202" t="s">
        <v>471</v>
      </c>
      <c r="E39" s="202" t="s">
        <v>124</v>
      </c>
      <c r="F39" s="202" t="s">
        <v>129</v>
      </c>
      <c r="G39" s="202"/>
      <c r="H39" s="271"/>
      <c r="I39" s="271"/>
      <c r="J39" s="271"/>
      <c r="K39" s="271"/>
    </row>
    <row r="40" spans="1:11" ht="15" customHeight="1">
      <c r="A40" s="184"/>
      <c r="B40" s="252" t="s">
        <v>86</v>
      </c>
      <c r="C40" s="202"/>
      <c r="D40" s="202" t="s">
        <v>471</v>
      </c>
      <c r="E40" s="202" t="s">
        <v>124</v>
      </c>
      <c r="F40" s="202" t="s">
        <v>128</v>
      </c>
      <c r="G40" s="202" t="s">
        <v>601</v>
      </c>
      <c r="H40" s="271">
        <v>263</v>
      </c>
      <c r="I40" s="271"/>
      <c r="J40" s="271">
        <v>263</v>
      </c>
      <c r="K40" s="271">
        <v>263</v>
      </c>
    </row>
    <row r="41" spans="1:11" ht="67.5" customHeight="1">
      <c r="A41" s="184"/>
      <c r="B41" s="204" t="s">
        <v>571</v>
      </c>
      <c r="C41" s="202"/>
      <c r="D41" s="202" t="s">
        <v>471</v>
      </c>
      <c r="E41" s="202" t="s">
        <v>124</v>
      </c>
      <c r="F41" s="207" t="s">
        <v>130</v>
      </c>
      <c r="G41" s="202"/>
      <c r="H41" s="268">
        <f>H42</f>
        <v>130.1</v>
      </c>
      <c r="I41" s="268"/>
      <c r="J41" s="268">
        <f>J42</f>
        <v>130.1</v>
      </c>
      <c r="K41" s="268">
        <f>K42</f>
        <v>130.1</v>
      </c>
    </row>
    <row r="42" spans="1:11" ht="15" customHeight="1">
      <c r="A42" s="184"/>
      <c r="B42" s="252" t="s">
        <v>86</v>
      </c>
      <c r="C42" s="202"/>
      <c r="D42" s="202" t="s">
        <v>471</v>
      </c>
      <c r="E42" s="202" t="s">
        <v>124</v>
      </c>
      <c r="F42" s="202" t="s">
        <v>130</v>
      </c>
      <c r="G42" s="202" t="s">
        <v>601</v>
      </c>
      <c r="H42" s="271">
        <v>130.1</v>
      </c>
      <c r="I42" s="271"/>
      <c r="J42" s="271">
        <v>130.1</v>
      </c>
      <c r="K42" s="271">
        <v>130.1</v>
      </c>
    </row>
    <row r="43" spans="1:11" ht="60" customHeight="1" hidden="1">
      <c r="A43" s="184"/>
      <c r="B43" s="205" t="s">
        <v>131</v>
      </c>
      <c r="C43" s="199"/>
      <c r="D43" s="199" t="s">
        <v>471</v>
      </c>
      <c r="E43" s="199" t="s">
        <v>124</v>
      </c>
      <c r="F43" s="202" t="s">
        <v>132</v>
      </c>
      <c r="G43" s="202"/>
      <c r="H43" s="271"/>
      <c r="I43" s="271"/>
      <c r="J43" s="271"/>
      <c r="K43" s="271"/>
    </row>
    <row r="44" spans="1:11" ht="52.5">
      <c r="A44" s="184"/>
      <c r="B44" s="206" t="s">
        <v>133</v>
      </c>
      <c r="C44" s="199"/>
      <c r="D44" s="199" t="s">
        <v>471</v>
      </c>
      <c r="E44" s="199" t="s">
        <v>124</v>
      </c>
      <c r="F44" s="207" t="s">
        <v>134</v>
      </c>
      <c r="G44" s="202"/>
      <c r="H44" s="268">
        <f>H45+H46</f>
        <v>546.7</v>
      </c>
      <c r="I44" s="268"/>
      <c r="J44" s="268">
        <f>J45+J46</f>
        <v>546.7</v>
      </c>
      <c r="K44" s="268">
        <f>K45+K46</f>
        <v>546.7</v>
      </c>
    </row>
    <row r="45" spans="1:11" ht="15">
      <c r="A45" s="184"/>
      <c r="B45" s="255" t="s">
        <v>586</v>
      </c>
      <c r="C45" s="199"/>
      <c r="D45" s="199" t="s">
        <v>471</v>
      </c>
      <c r="E45" s="199" t="s">
        <v>124</v>
      </c>
      <c r="F45" s="202" t="s">
        <v>134</v>
      </c>
      <c r="G45" s="202" t="s">
        <v>585</v>
      </c>
      <c r="H45" s="271">
        <f>546.7-45.2</f>
        <v>501.50000000000006</v>
      </c>
      <c r="I45" s="271"/>
      <c r="J45" s="271">
        <f>546.7-45.2</f>
        <v>501.50000000000006</v>
      </c>
      <c r="K45" s="271">
        <f>546.7-45.2</f>
        <v>501.50000000000006</v>
      </c>
    </row>
    <row r="46" spans="1:11" ht="15">
      <c r="A46" s="184"/>
      <c r="B46" s="252" t="s">
        <v>587</v>
      </c>
      <c r="C46" s="199"/>
      <c r="D46" s="199" t="s">
        <v>471</v>
      </c>
      <c r="E46" s="199" t="s">
        <v>124</v>
      </c>
      <c r="F46" s="202" t="s">
        <v>134</v>
      </c>
      <c r="G46" s="202" t="s">
        <v>210</v>
      </c>
      <c r="H46" s="276">
        <v>45.2</v>
      </c>
      <c r="I46" s="276"/>
      <c r="J46" s="276">
        <v>45.2</v>
      </c>
      <c r="K46" s="276">
        <v>45.2</v>
      </c>
    </row>
    <row r="47" spans="1:11" ht="42" customHeight="1">
      <c r="A47" s="184"/>
      <c r="B47" s="198" t="s">
        <v>73</v>
      </c>
      <c r="C47" s="202"/>
      <c r="D47" s="200" t="s">
        <v>471</v>
      </c>
      <c r="E47" s="207" t="s">
        <v>264</v>
      </c>
      <c r="F47" s="200" t="s">
        <v>460</v>
      </c>
      <c r="G47" s="200" t="s">
        <v>460</v>
      </c>
      <c r="H47" s="269">
        <f>H48</f>
        <v>99.305</v>
      </c>
      <c r="I47" s="269"/>
      <c r="J47" s="269">
        <f aca="true" t="shared" si="0" ref="J47:K49">J48</f>
        <v>99.305</v>
      </c>
      <c r="K47" s="269">
        <f t="shared" si="0"/>
        <v>99.305</v>
      </c>
    </row>
    <row r="48" spans="1:11" ht="39">
      <c r="A48" s="184"/>
      <c r="B48" s="198" t="s">
        <v>119</v>
      </c>
      <c r="C48" s="202"/>
      <c r="D48" s="200" t="s">
        <v>471</v>
      </c>
      <c r="E48" s="200" t="s">
        <v>264</v>
      </c>
      <c r="F48" s="207" t="s">
        <v>135</v>
      </c>
      <c r="G48" s="208"/>
      <c r="H48" s="269">
        <f>H49</f>
        <v>99.305</v>
      </c>
      <c r="I48" s="269"/>
      <c r="J48" s="269">
        <f t="shared" si="0"/>
        <v>99.305</v>
      </c>
      <c r="K48" s="269">
        <f t="shared" si="0"/>
        <v>99.305</v>
      </c>
    </row>
    <row r="49" spans="1:11" ht="45.75" customHeight="1">
      <c r="A49" s="184"/>
      <c r="B49" s="203" t="s">
        <v>572</v>
      </c>
      <c r="C49" s="202"/>
      <c r="D49" s="199" t="s">
        <v>471</v>
      </c>
      <c r="E49" s="199" t="s">
        <v>264</v>
      </c>
      <c r="F49" s="202" t="s">
        <v>136</v>
      </c>
      <c r="G49" s="202"/>
      <c r="H49" s="271">
        <f>H50</f>
        <v>99.305</v>
      </c>
      <c r="I49" s="271"/>
      <c r="J49" s="271">
        <f t="shared" si="0"/>
        <v>99.305</v>
      </c>
      <c r="K49" s="271">
        <f t="shared" si="0"/>
        <v>99.305</v>
      </c>
    </row>
    <row r="50" spans="1:11" ht="13.5" customHeight="1">
      <c r="A50" s="184"/>
      <c r="B50" s="252" t="s">
        <v>86</v>
      </c>
      <c r="C50" s="202"/>
      <c r="D50" s="199" t="s">
        <v>471</v>
      </c>
      <c r="E50" s="199" t="s">
        <v>264</v>
      </c>
      <c r="F50" s="202" t="s">
        <v>136</v>
      </c>
      <c r="G50" s="202" t="s">
        <v>601</v>
      </c>
      <c r="H50" s="271">
        <v>99.305</v>
      </c>
      <c r="I50" s="271"/>
      <c r="J50" s="271">
        <v>99.305</v>
      </c>
      <c r="K50" s="271">
        <v>99.305</v>
      </c>
    </row>
    <row r="51" spans="1:11" ht="15" hidden="1">
      <c r="A51" s="184"/>
      <c r="B51" s="209" t="s">
        <v>74</v>
      </c>
      <c r="C51" s="210"/>
      <c r="D51" s="211" t="s">
        <v>471</v>
      </c>
      <c r="E51" s="212" t="s">
        <v>137</v>
      </c>
      <c r="F51" s="202"/>
      <c r="G51" s="202"/>
      <c r="H51" s="271"/>
      <c r="I51" s="271"/>
      <c r="J51" s="271"/>
      <c r="K51" s="271"/>
    </row>
    <row r="52" spans="1:11" ht="39" hidden="1">
      <c r="A52" s="184"/>
      <c r="B52" s="198" t="s">
        <v>138</v>
      </c>
      <c r="C52" s="202"/>
      <c r="D52" s="200" t="s">
        <v>471</v>
      </c>
      <c r="E52" s="207" t="s">
        <v>137</v>
      </c>
      <c r="F52" s="207" t="s">
        <v>139</v>
      </c>
      <c r="G52" s="202"/>
      <c r="H52" s="271"/>
      <c r="I52" s="271"/>
      <c r="J52" s="271"/>
      <c r="K52" s="271"/>
    </row>
    <row r="53" spans="1:11" ht="26.25" hidden="1">
      <c r="A53" s="184"/>
      <c r="B53" s="213" t="s">
        <v>75</v>
      </c>
      <c r="C53" s="210"/>
      <c r="D53" s="199" t="s">
        <v>471</v>
      </c>
      <c r="E53" s="202" t="s">
        <v>137</v>
      </c>
      <c r="F53" s="202" t="s">
        <v>140</v>
      </c>
      <c r="G53" s="202"/>
      <c r="H53" s="271"/>
      <c r="I53" s="271"/>
      <c r="J53" s="271"/>
      <c r="K53" s="271"/>
    </row>
    <row r="54" spans="1:11" ht="15">
      <c r="A54" s="184"/>
      <c r="B54" s="198" t="s">
        <v>80</v>
      </c>
      <c r="C54" s="202"/>
      <c r="D54" s="200" t="s">
        <v>471</v>
      </c>
      <c r="E54" s="207" t="s">
        <v>141</v>
      </c>
      <c r="F54" s="200" t="s">
        <v>460</v>
      </c>
      <c r="G54" s="200" t="s">
        <v>460</v>
      </c>
      <c r="H54" s="313">
        <f>H55</f>
        <v>2000</v>
      </c>
      <c r="I54" s="313"/>
      <c r="J54" s="313">
        <f aca="true" t="shared" si="1" ref="J54:K56">J55</f>
        <v>2000</v>
      </c>
      <c r="K54" s="313">
        <f t="shared" si="1"/>
        <v>2000</v>
      </c>
    </row>
    <row r="55" spans="1:15" s="180" customFormat="1" ht="39">
      <c r="A55" s="184"/>
      <c r="B55" s="198" t="s">
        <v>624</v>
      </c>
      <c r="C55" s="202"/>
      <c r="D55" s="200" t="s">
        <v>471</v>
      </c>
      <c r="E55" s="207" t="s">
        <v>141</v>
      </c>
      <c r="F55" s="200">
        <v>9900000</v>
      </c>
      <c r="G55" s="200"/>
      <c r="H55" s="301">
        <f>H56</f>
        <v>2000</v>
      </c>
      <c r="I55" s="301"/>
      <c r="J55" s="301">
        <f t="shared" si="1"/>
        <v>2000</v>
      </c>
      <c r="K55" s="301">
        <f t="shared" si="1"/>
        <v>2000</v>
      </c>
      <c r="O55" s="278"/>
    </row>
    <row r="56" spans="1:11" ht="39">
      <c r="A56" s="184"/>
      <c r="B56" s="201" t="s">
        <v>142</v>
      </c>
      <c r="C56" s="202"/>
      <c r="D56" s="199" t="s">
        <v>471</v>
      </c>
      <c r="E56" s="202" t="s">
        <v>141</v>
      </c>
      <c r="F56" s="202" t="s">
        <v>143</v>
      </c>
      <c r="G56" s="199" t="s">
        <v>460</v>
      </c>
      <c r="H56" s="301">
        <f>H57</f>
        <v>2000</v>
      </c>
      <c r="I56" s="301"/>
      <c r="J56" s="301">
        <f t="shared" si="1"/>
        <v>2000</v>
      </c>
      <c r="K56" s="301">
        <f t="shared" si="1"/>
        <v>2000</v>
      </c>
    </row>
    <row r="57" spans="1:11" ht="15">
      <c r="A57" s="184"/>
      <c r="B57" s="252" t="s">
        <v>610</v>
      </c>
      <c r="C57" s="202"/>
      <c r="D57" s="199" t="s">
        <v>471</v>
      </c>
      <c r="E57" s="202" t="s">
        <v>141</v>
      </c>
      <c r="F57" s="202" t="s">
        <v>143</v>
      </c>
      <c r="G57" s="199">
        <v>870</v>
      </c>
      <c r="H57" s="301">
        <v>2000</v>
      </c>
      <c r="I57" s="301"/>
      <c r="J57" s="301">
        <v>2000</v>
      </c>
      <c r="K57" s="301">
        <v>2000</v>
      </c>
    </row>
    <row r="58" spans="1:11" ht="15">
      <c r="A58" s="184"/>
      <c r="B58" s="198" t="s">
        <v>83</v>
      </c>
      <c r="C58" s="199"/>
      <c r="D58" s="200" t="s">
        <v>471</v>
      </c>
      <c r="E58" s="207" t="s">
        <v>298</v>
      </c>
      <c r="F58" s="207"/>
      <c r="G58" s="200"/>
      <c r="H58" s="268">
        <f>H59</f>
        <v>108</v>
      </c>
      <c r="I58" s="268"/>
      <c r="J58" s="268">
        <f>J59</f>
        <v>108</v>
      </c>
      <c r="K58" s="268">
        <f>K59</f>
        <v>108</v>
      </c>
    </row>
    <row r="59" spans="1:11" ht="26.25">
      <c r="A59" s="184"/>
      <c r="B59" s="198" t="s">
        <v>84</v>
      </c>
      <c r="C59" s="207"/>
      <c r="D59" s="207" t="s">
        <v>471</v>
      </c>
      <c r="E59" s="207" t="s">
        <v>298</v>
      </c>
      <c r="F59" s="207" t="s">
        <v>152</v>
      </c>
      <c r="G59" s="207"/>
      <c r="H59" s="269">
        <f>H60</f>
        <v>108</v>
      </c>
      <c r="I59" s="269"/>
      <c r="J59" s="269">
        <f>J60</f>
        <v>108</v>
      </c>
      <c r="K59" s="269">
        <f>K60</f>
        <v>108</v>
      </c>
    </row>
    <row r="60" spans="1:11" ht="15">
      <c r="A60" s="184"/>
      <c r="B60" s="214" t="s">
        <v>153</v>
      </c>
      <c r="C60" s="207"/>
      <c r="D60" s="202" t="s">
        <v>471</v>
      </c>
      <c r="E60" s="202" t="s">
        <v>298</v>
      </c>
      <c r="F60" s="202" t="s">
        <v>154</v>
      </c>
      <c r="G60" s="207"/>
      <c r="H60" s="270">
        <f>H61+H62</f>
        <v>108</v>
      </c>
      <c r="I60" s="270"/>
      <c r="J60" s="270">
        <f>J61+J62</f>
        <v>108</v>
      </c>
      <c r="K60" s="270">
        <f>K61+K62</f>
        <v>108</v>
      </c>
    </row>
    <row r="61" spans="1:11" ht="15">
      <c r="A61" s="184"/>
      <c r="B61" s="252" t="s">
        <v>587</v>
      </c>
      <c r="C61" s="207"/>
      <c r="D61" s="202" t="s">
        <v>471</v>
      </c>
      <c r="E61" s="202" t="s">
        <v>298</v>
      </c>
      <c r="F61" s="202" t="s">
        <v>154</v>
      </c>
      <c r="G61" s="202" t="s">
        <v>210</v>
      </c>
      <c r="H61" s="296">
        <v>105</v>
      </c>
      <c r="I61" s="296"/>
      <c r="J61" s="296">
        <v>105</v>
      </c>
      <c r="K61" s="296">
        <v>105</v>
      </c>
    </row>
    <row r="62" spans="1:11" ht="15">
      <c r="A62" s="184"/>
      <c r="B62" s="252" t="s">
        <v>609</v>
      </c>
      <c r="C62" s="207"/>
      <c r="D62" s="202" t="s">
        <v>471</v>
      </c>
      <c r="E62" s="202" t="s">
        <v>298</v>
      </c>
      <c r="F62" s="202" t="s">
        <v>154</v>
      </c>
      <c r="G62" s="202" t="s">
        <v>607</v>
      </c>
      <c r="H62" s="296">
        <v>3</v>
      </c>
      <c r="I62" s="296"/>
      <c r="J62" s="296">
        <v>3</v>
      </c>
      <c r="K62" s="296">
        <v>3</v>
      </c>
    </row>
    <row r="63" spans="1:11" ht="13.5">
      <c r="A63" s="215">
        <v>2</v>
      </c>
      <c r="B63" s="216" t="s">
        <v>155</v>
      </c>
      <c r="C63" s="217"/>
      <c r="D63" s="217" t="s">
        <v>156</v>
      </c>
      <c r="E63" s="217"/>
      <c r="F63" s="217"/>
      <c r="G63" s="217"/>
      <c r="H63" s="272">
        <f>H64</f>
        <v>605.883</v>
      </c>
      <c r="I63" s="272"/>
      <c r="J63" s="272">
        <f>J64</f>
        <v>605.883</v>
      </c>
      <c r="K63" s="272">
        <f>K64</f>
        <v>605.883</v>
      </c>
    </row>
    <row r="64" spans="1:11" ht="15">
      <c r="A64" s="184"/>
      <c r="B64" s="198" t="s">
        <v>157</v>
      </c>
      <c r="C64" s="207"/>
      <c r="D64" s="207" t="s">
        <v>156</v>
      </c>
      <c r="E64" s="207" t="s">
        <v>158</v>
      </c>
      <c r="F64" s="207"/>
      <c r="G64" s="207"/>
      <c r="H64" s="270">
        <f>H65</f>
        <v>605.883</v>
      </c>
      <c r="I64" s="270"/>
      <c r="J64" s="270">
        <f>J65</f>
        <v>605.883</v>
      </c>
      <c r="K64" s="270">
        <f>K65</f>
        <v>605.883</v>
      </c>
    </row>
    <row r="65" spans="1:11" ht="26.25">
      <c r="A65" s="184"/>
      <c r="B65" s="203" t="s">
        <v>159</v>
      </c>
      <c r="C65" s="202"/>
      <c r="D65" s="202" t="s">
        <v>156</v>
      </c>
      <c r="E65" s="202" t="s">
        <v>158</v>
      </c>
      <c r="F65" s="218" t="s">
        <v>160</v>
      </c>
      <c r="G65" s="202"/>
      <c r="H65" s="270">
        <f>H66+H67</f>
        <v>605.883</v>
      </c>
      <c r="I65" s="270"/>
      <c r="J65" s="270">
        <f>J66+J67</f>
        <v>605.883</v>
      </c>
      <c r="K65" s="270">
        <f>K66+K67</f>
        <v>605.883</v>
      </c>
    </row>
    <row r="66" spans="1:11" ht="15">
      <c r="A66" s="184"/>
      <c r="B66" s="255" t="s">
        <v>586</v>
      </c>
      <c r="C66" s="202"/>
      <c r="D66" s="202" t="s">
        <v>156</v>
      </c>
      <c r="E66" s="202" t="s">
        <v>158</v>
      </c>
      <c r="F66" s="218" t="s">
        <v>160</v>
      </c>
      <c r="G66" s="202" t="s">
        <v>585</v>
      </c>
      <c r="H66" s="270">
        <v>555.32</v>
      </c>
      <c r="I66" s="270"/>
      <c r="J66" s="270">
        <v>555.32</v>
      </c>
      <c r="K66" s="270">
        <v>555.32</v>
      </c>
    </row>
    <row r="67" spans="1:11" ht="15">
      <c r="A67" s="184"/>
      <c r="B67" s="252" t="s">
        <v>587</v>
      </c>
      <c r="C67" s="202"/>
      <c r="D67" s="202" t="s">
        <v>156</v>
      </c>
      <c r="E67" s="202" t="s">
        <v>158</v>
      </c>
      <c r="F67" s="218" t="s">
        <v>160</v>
      </c>
      <c r="G67" s="202" t="s">
        <v>210</v>
      </c>
      <c r="H67" s="270">
        <v>50.563</v>
      </c>
      <c r="I67" s="270"/>
      <c r="J67" s="270">
        <v>50.563</v>
      </c>
      <c r="K67" s="270">
        <v>50.563</v>
      </c>
    </row>
    <row r="68" spans="1:11" ht="32.25" customHeight="1">
      <c r="A68" s="219">
        <v>3</v>
      </c>
      <c r="B68" s="182" t="s">
        <v>474</v>
      </c>
      <c r="C68" s="220"/>
      <c r="D68" s="220" t="s">
        <v>251</v>
      </c>
      <c r="E68" s="220"/>
      <c r="F68" s="220"/>
      <c r="G68" s="220"/>
      <c r="H68" s="315">
        <f>H69</f>
        <v>1397</v>
      </c>
      <c r="I68" s="315"/>
      <c r="J68" s="315">
        <f>J69</f>
        <v>1182</v>
      </c>
      <c r="K68" s="315">
        <f>K69</f>
        <v>1022</v>
      </c>
    </row>
    <row r="69" spans="1:11" ht="26.25">
      <c r="A69" s="184"/>
      <c r="B69" s="198" t="s">
        <v>161</v>
      </c>
      <c r="C69" s="202"/>
      <c r="D69" s="207" t="s">
        <v>251</v>
      </c>
      <c r="E69" s="207" t="s">
        <v>252</v>
      </c>
      <c r="F69" s="202"/>
      <c r="G69" s="202"/>
      <c r="H69" s="301">
        <f>H70</f>
        <v>1397</v>
      </c>
      <c r="I69" s="301"/>
      <c r="J69" s="301">
        <f>J70</f>
        <v>1182</v>
      </c>
      <c r="K69" s="301">
        <f>K70</f>
        <v>1022</v>
      </c>
    </row>
    <row r="70" spans="1:11" ht="39" customHeight="1">
      <c r="A70" s="184"/>
      <c r="B70" s="198" t="s">
        <v>565</v>
      </c>
      <c r="C70" s="207"/>
      <c r="D70" s="207" t="s">
        <v>251</v>
      </c>
      <c r="E70" s="207" t="s">
        <v>252</v>
      </c>
      <c r="F70" s="207" t="s">
        <v>162</v>
      </c>
      <c r="G70" s="284"/>
      <c r="H70" s="285">
        <f>H71+H76</f>
        <v>1397</v>
      </c>
      <c r="I70" s="285"/>
      <c r="J70" s="285">
        <f>J71+J76</f>
        <v>1182</v>
      </c>
      <c r="K70" s="285">
        <f>K71+K76</f>
        <v>1022</v>
      </c>
    </row>
    <row r="71" spans="1:11" ht="66">
      <c r="A71" s="184"/>
      <c r="B71" s="221" t="s">
        <v>214</v>
      </c>
      <c r="C71" s="202"/>
      <c r="D71" s="202" t="s">
        <v>251</v>
      </c>
      <c r="E71" s="202" t="s">
        <v>252</v>
      </c>
      <c r="F71" s="207" t="s">
        <v>82</v>
      </c>
      <c r="G71" s="199"/>
      <c r="H71" s="270">
        <f>H72+H74</f>
        <v>711</v>
      </c>
      <c r="I71" s="270"/>
      <c r="J71" s="270">
        <f>J72+J74</f>
        <v>496</v>
      </c>
      <c r="K71" s="270">
        <f>K72+K74</f>
        <v>336</v>
      </c>
    </row>
    <row r="72" spans="1:11" ht="66">
      <c r="A72" s="184"/>
      <c r="B72" s="201" t="s">
        <v>215</v>
      </c>
      <c r="C72" s="202"/>
      <c r="D72" s="202" t="s">
        <v>251</v>
      </c>
      <c r="E72" s="202" t="s">
        <v>252</v>
      </c>
      <c r="F72" s="207" t="s">
        <v>163</v>
      </c>
      <c r="G72" s="199"/>
      <c r="H72" s="270">
        <f>H73</f>
        <v>426</v>
      </c>
      <c r="I72" s="270"/>
      <c r="J72" s="270">
        <f>J73</f>
        <v>296</v>
      </c>
      <c r="K72" s="270">
        <f>K73</f>
        <v>136</v>
      </c>
    </row>
    <row r="73" spans="1:11" ht="15">
      <c r="A73" s="184"/>
      <c r="B73" s="252" t="s">
        <v>587</v>
      </c>
      <c r="C73" s="202"/>
      <c r="D73" s="202" t="s">
        <v>251</v>
      </c>
      <c r="E73" s="202" t="s">
        <v>252</v>
      </c>
      <c r="F73" s="202" t="s">
        <v>163</v>
      </c>
      <c r="G73" s="199">
        <v>240</v>
      </c>
      <c r="H73" s="270">
        <v>426</v>
      </c>
      <c r="I73" s="270"/>
      <c r="J73" s="270">
        <v>296</v>
      </c>
      <c r="K73" s="270">
        <v>136</v>
      </c>
    </row>
    <row r="74" spans="1:11" ht="66">
      <c r="A74" s="184"/>
      <c r="B74" s="201" t="s">
        <v>216</v>
      </c>
      <c r="C74" s="202"/>
      <c r="D74" s="202" t="s">
        <v>251</v>
      </c>
      <c r="E74" s="202" t="s">
        <v>252</v>
      </c>
      <c r="F74" s="207" t="s">
        <v>164</v>
      </c>
      <c r="G74" s="199"/>
      <c r="H74" s="270">
        <f>H75</f>
        <v>285</v>
      </c>
      <c r="I74" s="270"/>
      <c r="J74" s="270">
        <f>J75</f>
        <v>200</v>
      </c>
      <c r="K74" s="270">
        <f>K75</f>
        <v>200</v>
      </c>
    </row>
    <row r="75" spans="1:11" ht="15">
      <c r="A75" s="184"/>
      <c r="B75" s="252" t="s">
        <v>587</v>
      </c>
      <c r="C75" s="202"/>
      <c r="D75" s="202" t="s">
        <v>251</v>
      </c>
      <c r="E75" s="202" t="s">
        <v>252</v>
      </c>
      <c r="F75" s="202" t="s">
        <v>163</v>
      </c>
      <c r="G75" s="199">
        <v>240</v>
      </c>
      <c r="H75" s="270">
        <v>285</v>
      </c>
      <c r="I75" s="270"/>
      <c r="J75" s="270">
        <v>200</v>
      </c>
      <c r="K75" s="270">
        <v>200</v>
      </c>
    </row>
    <row r="76" spans="1:11" ht="66">
      <c r="A76" s="184"/>
      <c r="B76" s="221" t="s">
        <v>217</v>
      </c>
      <c r="C76" s="207"/>
      <c r="D76" s="202" t="s">
        <v>251</v>
      </c>
      <c r="E76" s="202" t="s">
        <v>252</v>
      </c>
      <c r="F76" s="207" t="s">
        <v>165</v>
      </c>
      <c r="G76" s="207"/>
      <c r="H76" s="269">
        <f>H77</f>
        <v>686</v>
      </c>
      <c r="I76" s="269"/>
      <c r="J76" s="269">
        <f>J77</f>
        <v>686</v>
      </c>
      <c r="K76" s="269">
        <f>K77</f>
        <v>686</v>
      </c>
    </row>
    <row r="77" spans="1:11" ht="66">
      <c r="A77" s="184"/>
      <c r="B77" s="201" t="s">
        <v>218</v>
      </c>
      <c r="C77" s="207"/>
      <c r="D77" s="202" t="s">
        <v>251</v>
      </c>
      <c r="E77" s="202" t="s">
        <v>252</v>
      </c>
      <c r="F77" s="202" t="s">
        <v>166</v>
      </c>
      <c r="G77" s="207"/>
      <c r="H77" s="270">
        <f>H79</f>
        <v>686</v>
      </c>
      <c r="I77" s="270"/>
      <c r="J77" s="270">
        <f>J79</f>
        <v>686</v>
      </c>
      <c r="K77" s="270">
        <f>K79</f>
        <v>686</v>
      </c>
    </row>
    <row r="78" spans="1:11" ht="40.5" customHeight="1" hidden="1">
      <c r="A78" s="184"/>
      <c r="B78" s="249" t="s">
        <v>573</v>
      </c>
      <c r="C78" s="250"/>
      <c r="D78" s="238" t="s">
        <v>251</v>
      </c>
      <c r="E78" s="238" t="s">
        <v>252</v>
      </c>
      <c r="F78" s="238" t="s">
        <v>574</v>
      </c>
      <c r="G78" s="251"/>
      <c r="H78" s="273"/>
      <c r="I78" s="273"/>
      <c r="J78" s="273"/>
      <c r="K78" s="273"/>
    </row>
    <row r="79" spans="1:11" ht="17.25" customHeight="1">
      <c r="A79" s="184"/>
      <c r="B79" s="252" t="s">
        <v>587</v>
      </c>
      <c r="C79" s="250"/>
      <c r="D79" s="202" t="s">
        <v>251</v>
      </c>
      <c r="E79" s="202" t="s">
        <v>252</v>
      </c>
      <c r="F79" s="202" t="s">
        <v>166</v>
      </c>
      <c r="G79" s="192" t="s">
        <v>210</v>
      </c>
      <c r="H79" s="270">
        <v>686</v>
      </c>
      <c r="I79" s="273"/>
      <c r="J79" s="270">
        <v>686</v>
      </c>
      <c r="K79" s="270">
        <v>686</v>
      </c>
    </row>
    <row r="80" spans="1:11" ht="44.25" customHeight="1" hidden="1">
      <c r="A80" s="184"/>
      <c r="B80" s="198" t="s">
        <v>582</v>
      </c>
      <c r="C80" s="202"/>
      <c r="D80" s="207" t="s">
        <v>251</v>
      </c>
      <c r="E80" s="207" t="s">
        <v>252</v>
      </c>
      <c r="F80" s="207" t="s">
        <v>167</v>
      </c>
      <c r="G80" s="284"/>
      <c r="H80" s="284"/>
      <c r="I80" s="284"/>
      <c r="J80" s="168"/>
      <c r="K80" s="300"/>
    </row>
    <row r="81" spans="1:11" ht="39" hidden="1">
      <c r="A81" s="184"/>
      <c r="B81" s="201" t="s">
        <v>168</v>
      </c>
      <c r="C81" s="202"/>
      <c r="D81" s="202" t="s">
        <v>251</v>
      </c>
      <c r="E81" s="202" t="s">
        <v>252</v>
      </c>
      <c r="F81" s="202" t="s">
        <v>169</v>
      </c>
      <c r="G81" s="199"/>
      <c r="H81" s="270"/>
      <c r="I81" s="270"/>
      <c r="J81" s="270"/>
      <c r="K81" s="270"/>
    </row>
    <row r="82" spans="1:15" s="180" customFormat="1" ht="13.5">
      <c r="A82" s="215">
        <v>4</v>
      </c>
      <c r="B82" s="182" t="s">
        <v>465</v>
      </c>
      <c r="C82" s="220"/>
      <c r="D82" s="220" t="s">
        <v>466</v>
      </c>
      <c r="E82" s="220" t="s">
        <v>356</v>
      </c>
      <c r="F82" s="220" t="s">
        <v>356</v>
      </c>
      <c r="G82" s="220" t="s">
        <v>356</v>
      </c>
      <c r="H82" s="314">
        <f>H83+H92</f>
        <v>18097.09</v>
      </c>
      <c r="I82" s="274"/>
      <c r="J82" s="314">
        <f>J83+J92</f>
        <v>11814.485</v>
      </c>
      <c r="K82" s="314">
        <f>K83+K92</f>
        <v>14413.347</v>
      </c>
      <c r="O82" s="278"/>
    </row>
    <row r="83" spans="1:15" s="180" customFormat="1" ht="15">
      <c r="A83" s="184"/>
      <c r="B83" s="222" t="s">
        <v>170</v>
      </c>
      <c r="C83" s="189"/>
      <c r="D83" s="189" t="s">
        <v>466</v>
      </c>
      <c r="E83" s="189" t="s">
        <v>171</v>
      </c>
      <c r="F83" s="189"/>
      <c r="G83" s="189"/>
      <c r="H83" s="313">
        <f>H84</f>
        <v>17447.29</v>
      </c>
      <c r="I83" s="270"/>
      <c r="J83" s="313">
        <f>J84</f>
        <v>11444.685000000001</v>
      </c>
      <c r="K83" s="313">
        <f>K84</f>
        <v>14038.547</v>
      </c>
      <c r="O83" s="278"/>
    </row>
    <row r="84" spans="1:15" s="180" customFormat="1" ht="38.25" customHeight="1">
      <c r="A84" s="184"/>
      <c r="B84" s="198" t="s">
        <v>566</v>
      </c>
      <c r="C84" s="189"/>
      <c r="D84" s="189" t="s">
        <v>466</v>
      </c>
      <c r="E84" s="189" t="s">
        <v>171</v>
      </c>
      <c r="F84" s="189" t="s">
        <v>209</v>
      </c>
      <c r="G84" s="284"/>
      <c r="H84" s="285">
        <f>H85+H89</f>
        <v>17447.29</v>
      </c>
      <c r="I84" s="312"/>
      <c r="J84" s="285">
        <f>J85+J89</f>
        <v>11444.685000000001</v>
      </c>
      <c r="K84" s="285">
        <f>K85+K89</f>
        <v>14038.547</v>
      </c>
      <c r="O84" s="278"/>
    </row>
    <row r="85" spans="1:15" s="180" customFormat="1" ht="66">
      <c r="A85" s="184"/>
      <c r="B85" s="221" t="s">
        <v>219</v>
      </c>
      <c r="C85" s="192"/>
      <c r="D85" s="192" t="s">
        <v>466</v>
      </c>
      <c r="E85" s="192" t="s">
        <v>171</v>
      </c>
      <c r="F85" s="189" t="s">
        <v>172</v>
      </c>
      <c r="G85" s="189"/>
      <c r="H85" s="313">
        <f>H86</f>
        <v>16806.29</v>
      </c>
      <c r="I85" s="269"/>
      <c r="J85" s="269">
        <f>J86</f>
        <v>10777.685000000001</v>
      </c>
      <c r="K85" s="313">
        <f>K86</f>
        <v>13305.547</v>
      </c>
      <c r="O85" s="278"/>
    </row>
    <row r="86" spans="1:15" s="180" customFormat="1" ht="66">
      <c r="A86" s="184"/>
      <c r="B86" s="223" t="s">
        <v>173</v>
      </c>
      <c r="C86" s="192"/>
      <c r="D86" s="192" t="s">
        <v>466</v>
      </c>
      <c r="E86" s="192" t="s">
        <v>171</v>
      </c>
      <c r="F86" s="192" t="s">
        <v>174</v>
      </c>
      <c r="G86" s="192"/>
      <c r="H86" s="301">
        <f>H87</f>
        <v>16806.29</v>
      </c>
      <c r="I86" s="270"/>
      <c r="J86" s="301">
        <f>J87</f>
        <v>10777.685000000001</v>
      </c>
      <c r="K86" s="301">
        <f>K87</f>
        <v>13305.547</v>
      </c>
      <c r="O86" s="278"/>
    </row>
    <row r="87" spans="1:15" s="180" customFormat="1" ht="15">
      <c r="A87" s="184"/>
      <c r="B87" s="252" t="s">
        <v>587</v>
      </c>
      <c r="C87" s="192"/>
      <c r="D87" s="192" t="s">
        <v>466</v>
      </c>
      <c r="E87" s="192" t="s">
        <v>171</v>
      </c>
      <c r="F87" s="192" t="s">
        <v>174</v>
      </c>
      <c r="G87" s="192" t="s">
        <v>210</v>
      </c>
      <c r="H87" s="301">
        <f>7156.753+13430-3780.463</f>
        <v>16806.29</v>
      </c>
      <c r="I87" s="270"/>
      <c r="J87" s="326">
        <f>22480.2-11702.515</f>
        <v>10777.685000000001</v>
      </c>
      <c r="K87" s="326">
        <v>13305.547</v>
      </c>
      <c r="O87" s="278"/>
    </row>
    <row r="88" spans="1:15" s="180" customFormat="1" ht="66" hidden="1">
      <c r="A88" s="184"/>
      <c r="B88" s="223" t="s">
        <v>175</v>
      </c>
      <c r="C88" s="189"/>
      <c r="D88" s="192" t="s">
        <v>466</v>
      </c>
      <c r="E88" s="192" t="s">
        <v>171</v>
      </c>
      <c r="F88" s="192" t="s">
        <v>176</v>
      </c>
      <c r="G88" s="189"/>
      <c r="H88" s="270"/>
      <c r="I88" s="270"/>
      <c r="J88" s="270"/>
      <c r="K88" s="270"/>
      <c r="O88" s="278"/>
    </row>
    <row r="89" spans="1:15" s="180" customFormat="1" ht="66">
      <c r="A89" s="184"/>
      <c r="B89" s="221" t="s">
        <v>220</v>
      </c>
      <c r="C89" s="189"/>
      <c r="D89" s="192" t="s">
        <v>466</v>
      </c>
      <c r="E89" s="192" t="s">
        <v>171</v>
      </c>
      <c r="F89" s="189" t="s">
        <v>85</v>
      </c>
      <c r="G89" s="199"/>
      <c r="H89" s="269">
        <f>H90</f>
        <v>641</v>
      </c>
      <c r="I89" s="269"/>
      <c r="J89" s="269">
        <f>J90</f>
        <v>667</v>
      </c>
      <c r="K89" s="269">
        <f>K90</f>
        <v>733</v>
      </c>
      <c r="O89" s="278"/>
    </row>
    <row r="90" spans="1:15" s="180" customFormat="1" ht="66">
      <c r="A90" s="184"/>
      <c r="B90" s="201" t="s">
        <v>221</v>
      </c>
      <c r="C90" s="189"/>
      <c r="D90" s="192" t="s">
        <v>466</v>
      </c>
      <c r="E90" s="192" t="s">
        <v>171</v>
      </c>
      <c r="F90" s="192" t="s">
        <v>177</v>
      </c>
      <c r="G90" s="199"/>
      <c r="H90" s="270">
        <f>H91</f>
        <v>641</v>
      </c>
      <c r="I90" s="270"/>
      <c r="J90" s="270">
        <f>J91</f>
        <v>667</v>
      </c>
      <c r="K90" s="270">
        <f>K91</f>
        <v>733</v>
      </c>
      <c r="O90" s="278"/>
    </row>
    <row r="91" spans="1:15" s="180" customFormat="1" ht="15">
      <c r="A91" s="184"/>
      <c r="B91" s="252" t="s">
        <v>587</v>
      </c>
      <c r="C91" s="189"/>
      <c r="D91" s="192" t="s">
        <v>466</v>
      </c>
      <c r="E91" s="192" t="s">
        <v>171</v>
      </c>
      <c r="F91" s="192" t="s">
        <v>177</v>
      </c>
      <c r="G91" s="199">
        <v>240</v>
      </c>
      <c r="H91" s="270">
        <v>641</v>
      </c>
      <c r="I91" s="270"/>
      <c r="J91" s="270">
        <v>667</v>
      </c>
      <c r="K91" s="270">
        <v>733</v>
      </c>
      <c r="O91" s="278"/>
    </row>
    <row r="92" spans="1:15" s="180" customFormat="1" ht="15">
      <c r="A92" s="184"/>
      <c r="B92" s="185" t="s">
        <v>467</v>
      </c>
      <c r="C92" s="189"/>
      <c r="D92" s="207" t="s">
        <v>466</v>
      </c>
      <c r="E92" s="207" t="s">
        <v>468</v>
      </c>
      <c r="F92" s="192"/>
      <c r="G92" s="199"/>
      <c r="H92" s="311">
        <f>H93+H97</f>
        <v>649.8</v>
      </c>
      <c r="I92" s="311"/>
      <c r="J92" s="311">
        <f>J93+J97</f>
        <v>369.8</v>
      </c>
      <c r="K92" s="311">
        <f>K93+K97</f>
        <v>374.8</v>
      </c>
      <c r="O92" s="278"/>
    </row>
    <row r="93" spans="1:15" s="180" customFormat="1" ht="51.75" customHeight="1">
      <c r="A93" s="184"/>
      <c r="B93" s="198" t="s">
        <v>11</v>
      </c>
      <c r="C93" s="202"/>
      <c r="D93" s="207" t="s">
        <v>466</v>
      </c>
      <c r="E93" s="207" t="s">
        <v>468</v>
      </c>
      <c r="F93" s="207" t="s">
        <v>178</v>
      </c>
      <c r="G93" s="284"/>
      <c r="H93" s="285">
        <f>H95</f>
        <v>300</v>
      </c>
      <c r="I93" s="285"/>
      <c r="J93" s="285">
        <f>J95</f>
        <v>305</v>
      </c>
      <c r="K93" s="285">
        <f>K95</f>
        <v>310</v>
      </c>
      <c r="O93" s="278"/>
    </row>
    <row r="94" spans="1:15" s="180" customFormat="1" ht="78" customHeight="1" hidden="1">
      <c r="A94" s="184"/>
      <c r="B94" s="191" t="s">
        <v>222</v>
      </c>
      <c r="C94" s="224"/>
      <c r="D94" s="192" t="s">
        <v>466</v>
      </c>
      <c r="E94" s="192" t="s">
        <v>468</v>
      </c>
      <c r="F94" s="192" t="s">
        <v>179</v>
      </c>
      <c r="G94" s="202"/>
      <c r="H94" s="269"/>
      <c r="I94" s="269"/>
      <c r="J94" s="269"/>
      <c r="K94" s="269"/>
      <c r="O94" s="278"/>
    </row>
    <row r="95" spans="1:15" s="180" customFormat="1" ht="111">
      <c r="A95" s="184"/>
      <c r="B95" s="310" t="s">
        <v>500</v>
      </c>
      <c r="C95" s="202"/>
      <c r="D95" s="192" t="s">
        <v>466</v>
      </c>
      <c r="E95" s="192" t="s">
        <v>468</v>
      </c>
      <c r="F95" s="192" t="s">
        <v>575</v>
      </c>
      <c r="G95" s="202"/>
      <c r="H95" s="269">
        <f>H96</f>
        <v>300</v>
      </c>
      <c r="I95" s="269"/>
      <c r="J95" s="269">
        <f>J96</f>
        <v>305</v>
      </c>
      <c r="K95" s="269">
        <f>K96</f>
        <v>310</v>
      </c>
      <c r="O95" s="278"/>
    </row>
    <row r="96" spans="1:15" s="180" customFormat="1" ht="15">
      <c r="A96" s="184"/>
      <c r="B96" s="252" t="s">
        <v>587</v>
      </c>
      <c r="C96" s="202"/>
      <c r="D96" s="192" t="s">
        <v>466</v>
      </c>
      <c r="E96" s="192" t="s">
        <v>468</v>
      </c>
      <c r="F96" s="192" t="s">
        <v>575</v>
      </c>
      <c r="G96" s="202" t="s">
        <v>210</v>
      </c>
      <c r="H96" s="270">
        <v>300</v>
      </c>
      <c r="I96" s="269"/>
      <c r="J96" s="270">
        <v>305</v>
      </c>
      <c r="K96" s="270">
        <v>310</v>
      </c>
      <c r="O96" s="278"/>
    </row>
    <row r="97" spans="1:15" s="180" customFormat="1" ht="39">
      <c r="A97" s="184"/>
      <c r="B97" s="198" t="s">
        <v>624</v>
      </c>
      <c r="C97" s="202"/>
      <c r="D97" s="207" t="s">
        <v>466</v>
      </c>
      <c r="E97" s="207" t="s">
        <v>468</v>
      </c>
      <c r="F97" s="207" t="s">
        <v>139</v>
      </c>
      <c r="G97" s="207"/>
      <c r="H97" s="269">
        <f>H98+H100+H102</f>
        <v>349.8</v>
      </c>
      <c r="I97" s="269"/>
      <c r="J97" s="269">
        <f>J98+J100+J102</f>
        <v>64.8</v>
      </c>
      <c r="K97" s="269">
        <f>K98+K100+K102</f>
        <v>64.8</v>
      </c>
      <c r="O97" s="278"/>
    </row>
    <row r="98" spans="1:15" s="180" customFormat="1" ht="15">
      <c r="A98" s="184"/>
      <c r="B98" s="201" t="s">
        <v>180</v>
      </c>
      <c r="C98" s="202"/>
      <c r="D98" s="202" t="s">
        <v>466</v>
      </c>
      <c r="E98" s="202" t="s">
        <v>468</v>
      </c>
      <c r="F98" s="207" t="s">
        <v>181</v>
      </c>
      <c r="G98" s="207"/>
      <c r="H98" s="269">
        <f>H99</f>
        <v>195</v>
      </c>
      <c r="I98" s="269"/>
      <c r="J98" s="269">
        <f>J99</f>
        <v>0</v>
      </c>
      <c r="K98" s="269">
        <f>K99</f>
        <v>0</v>
      </c>
      <c r="O98" s="278"/>
    </row>
    <row r="99" spans="1:15" s="180" customFormat="1" ht="15">
      <c r="A99" s="184"/>
      <c r="B99" s="252" t="s">
        <v>587</v>
      </c>
      <c r="C99" s="202"/>
      <c r="D99" s="202" t="s">
        <v>466</v>
      </c>
      <c r="E99" s="202" t="s">
        <v>468</v>
      </c>
      <c r="F99" s="202" t="s">
        <v>181</v>
      </c>
      <c r="G99" s="202" t="s">
        <v>210</v>
      </c>
      <c r="H99" s="270">
        <v>195</v>
      </c>
      <c r="I99" s="270"/>
      <c r="J99" s="270"/>
      <c r="K99" s="270"/>
      <c r="O99" s="278"/>
    </row>
    <row r="100" spans="1:15" s="180" customFormat="1" ht="15">
      <c r="A100" s="184"/>
      <c r="B100" s="201" t="s">
        <v>182</v>
      </c>
      <c r="C100" s="202"/>
      <c r="D100" s="202" t="s">
        <v>466</v>
      </c>
      <c r="E100" s="202" t="s">
        <v>468</v>
      </c>
      <c r="F100" s="207" t="s">
        <v>183</v>
      </c>
      <c r="G100" s="202"/>
      <c r="H100" s="269">
        <f>H101</f>
        <v>64.8</v>
      </c>
      <c r="I100" s="269"/>
      <c r="J100" s="269">
        <f>J101</f>
        <v>64.8</v>
      </c>
      <c r="K100" s="269">
        <f>K101</f>
        <v>64.8</v>
      </c>
      <c r="O100" s="278"/>
    </row>
    <row r="101" spans="1:15" s="180" customFormat="1" ht="15">
      <c r="A101" s="184"/>
      <c r="B101" s="252" t="s">
        <v>587</v>
      </c>
      <c r="C101" s="202"/>
      <c r="D101" s="202" t="s">
        <v>466</v>
      </c>
      <c r="E101" s="202" t="s">
        <v>468</v>
      </c>
      <c r="F101" s="202" t="s">
        <v>183</v>
      </c>
      <c r="G101" s="202" t="s">
        <v>210</v>
      </c>
      <c r="H101" s="270">
        <v>64.8</v>
      </c>
      <c r="I101" s="270"/>
      <c r="J101" s="270">
        <v>64.8</v>
      </c>
      <c r="K101" s="270">
        <v>64.8</v>
      </c>
      <c r="L101" s="291" t="s">
        <v>17</v>
      </c>
      <c r="O101" s="278"/>
    </row>
    <row r="102" spans="1:15" s="180" customFormat="1" ht="26.25">
      <c r="A102" s="184"/>
      <c r="B102" s="201" t="s">
        <v>88</v>
      </c>
      <c r="C102" s="202"/>
      <c r="D102" s="202" t="s">
        <v>466</v>
      </c>
      <c r="E102" s="202" t="s">
        <v>468</v>
      </c>
      <c r="F102" s="207" t="s">
        <v>184</v>
      </c>
      <c r="G102" s="202"/>
      <c r="H102" s="269">
        <f>H103</f>
        <v>90</v>
      </c>
      <c r="I102" s="269"/>
      <c r="J102" s="269">
        <f>J103</f>
        <v>0</v>
      </c>
      <c r="K102" s="269">
        <f>K103</f>
        <v>0</v>
      </c>
      <c r="O102" s="278"/>
    </row>
    <row r="103" spans="1:15" s="180" customFormat="1" ht="15">
      <c r="A103" s="184"/>
      <c r="B103" s="252" t="s">
        <v>587</v>
      </c>
      <c r="C103" s="202"/>
      <c r="D103" s="202" t="s">
        <v>466</v>
      </c>
      <c r="E103" s="202" t="s">
        <v>468</v>
      </c>
      <c r="F103" s="202" t="s">
        <v>184</v>
      </c>
      <c r="G103" s="202" t="s">
        <v>210</v>
      </c>
      <c r="H103" s="270">
        <v>90</v>
      </c>
      <c r="I103" s="269"/>
      <c r="J103" s="269"/>
      <c r="K103" s="269"/>
      <c r="O103" s="278"/>
    </row>
    <row r="104" spans="1:15" s="180" customFormat="1" ht="13.5">
      <c r="A104" s="215">
        <v>5</v>
      </c>
      <c r="B104" s="216" t="s">
        <v>453</v>
      </c>
      <c r="C104" s="217"/>
      <c r="D104" s="217" t="s">
        <v>454</v>
      </c>
      <c r="E104" s="225"/>
      <c r="F104" s="225"/>
      <c r="G104" s="225"/>
      <c r="H104" s="260">
        <f>H105+H116+H129+H138</f>
        <v>22021.318999999996</v>
      </c>
      <c r="I104" s="272"/>
      <c r="J104" s="260">
        <f>J105+J116+J129+J138</f>
        <v>27710.55</v>
      </c>
      <c r="K104" s="260">
        <f>K105+K116+K129+K138</f>
        <v>26064.505</v>
      </c>
      <c r="O104" s="278"/>
    </row>
    <row r="105" spans="1:11" ht="15">
      <c r="A105" s="184"/>
      <c r="B105" s="198" t="s">
        <v>89</v>
      </c>
      <c r="C105" s="207"/>
      <c r="D105" s="207" t="s">
        <v>454</v>
      </c>
      <c r="E105" s="207" t="s">
        <v>299</v>
      </c>
      <c r="F105" s="202"/>
      <c r="G105" s="202"/>
      <c r="H105" s="301">
        <f>H106+H111</f>
        <v>9048</v>
      </c>
      <c r="I105" s="301"/>
      <c r="J105" s="301">
        <f>J106+J111</f>
        <v>10000</v>
      </c>
      <c r="K105" s="301">
        <f>K106+K111</f>
        <v>10000</v>
      </c>
    </row>
    <row r="106" spans="1:11" ht="53.25" customHeight="1">
      <c r="A106" s="184"/>
      <c r="B106" s="226" t="s">
        <v>6</v>
      </c>
      <c r="C106" s="207"/>
      <c r="D106" s="200" t="s">
        <v>454</v>
      </c>
      <c r="E106" s="207" t="s">
        <v>299</v>
      </c>
      <c r="F106" s="207" t="s">
        <v>185</v>
      </c>
      <c r="G106" s="284"/>
      <c r="H106" s="284"/>
      <c r="I106" s="284"/>
      <c r="J106" s="168"/>
      <c r="K106" s="288"/>
    </row>
    <row r="107" spans="1:11" ht="66">
      <c r="A107" s="184"/>
      <c r="B107" s="227" t="s">
        <v>229</v>
      </c>
      <c r="C107" s="202"/>
      <c r="D107" s="199" t="s">
        <v>454</v>
      </c>
      <c r="E107" s="202" t="s">
        <v>299</v>
      </c>
      <c r="F107" s="202" t="s">
        <v>78</v>
      </c>
      <c r="G107" s="202"/>
      <c r="H107" s="268"/>
      <c r="I107" s="268"/>
      <c r="J107" s="268"/>
      <c r="K107" s="268"/>
    </row>
    <row r="108" spans="1:11" ht="81" customHeight="1">
      <c r="A108" s="184"/>
      <c r="B108" s="228" t="s">
        <v>230</v>
      </c>
      <c r="C108" s="202"/>
      <c r="D108" s="199" t="s">
        <v>454</v>
      </c>
      <c r="E108" s="202" t="s">
        <v>299</v>
      </c>
      <c r="F108" s="202" t="s">
        <v>186</v>
      </c>
      <c r="G108" s="202"/>
      <c r="H108" s="268"/>
      <c r="I108" s="268"/>
      <c r="J108" s="268"/>
      <c r="K108" s="268"/>
    </row>
    <row r="109" spans="1:11" ht="81" customHeight="1">
      <c r="A109" s="184"/>
      <c r="B109" s="227" t="s">
        <v>231</v>
      </c>
      <c r="C109" s="202"/>
      <c r="D109" s="199" t="s">
        <v>454</v>
      </c>
      <c r="E109" s="202" t="s">
        <v>299</v>
      </c>
      <c r="F109" s="202" t="s">
        <v>187</v>
      </c>
      <c r="G109" s="202"/>
      <c r="H109" s="269"/>
      <c r="I109" s="269"/>
      <c r="J109" s="269"/>
      <c r="K109" s="269"/>
    </row>
    <row r="110" spans="1:11" ht="66">
      <c r="A110" s="229"/>
      <c r="B110" s="228" t="s">
        <v>188</v>
      </c>
      <c r="C110" s="202"/>
      <c r="D110" s="199" t="s">
        <v>454</v>
      </c>
      <c r="E110" s="202" t="s">
        <v>299</v>
      </c>
      <c r="F110" s="202" t="s">
        <v>189</v>
      </c>
      <c r="G110" s="202"/>
      <c r="H110" s="269"/>
      <c r="I110" s="269"/>
      <c r="J110" s="269"/>
      <c r="K110" s="269"/>
    </row>
    <row r="111" spans="1:11" ht="39" customHeight="1">
      <c r="A111" s="229"/>
      <c r="B111" s="198" t="s">
        <v>624</v>
      </c>
      <c r="C111" s="202"/>
      <c r="D111" s="207" t="s">
        <v>454</v>
      </c>
      <c r="E111" s="207" t="s">
        <v>299</v>
      </c>
      <c r="F111" s="207" t="s">
        <v>139</v>
      </c>
      <c r="G111" s="233"/>
      <c r="H111" s="287">
        <f>H112+H114</f>
        <v>9048</v>
      </c>
      <c r="I111" s="308"/>
      <c r="J111" s="287">
        <f>J112+J114</f>
        <v>10000</v>
      </c>
      <c r="K111" s="287">
        <f>K112+K114</f>
        <v>10000</v>
      </c>
    </row>
    <row r="112" spans="1:11" ht="26.25">
      <c r="A112" s="229"/>
      <c r="B112" s="230" t="s">
        <v>190</v>
      </c>
      <c r="C112" s="202"/>
      <c r="D112" s="202" t="s">
        <v>454</v>
      </c>
      <c r="E112" s="202" t="s">
        <v>299</v>
      </c>
      <c r="F112" s="202" t="s">
        <v>191</v>
      </c>
      <c r="G112" s="233"/>
      <c r="H112" s="287">
        <f>H113</f>
        <v>420</v>
      </c>
      <c r="I112" s="308"/>
      <c r="J112" s="287">
        <f>J113</f>
        <v>0</v>
      </c>
      <c r="K112" s="287">
        <f>K113</f>
        <v>0</v>
      </c>
    </row>
    <row r="113" spans="1:11" ht="15">
      <c r="A113" s="229"/>
      <c r="B113" s="252" t="s">
        <v>587</v>
      </c>
      <c r="C113" s="202"/>
      <c r="D113" s="202" t="s">
        <v>454</v>
      </c>
      <c r="E113" s="202" t="s">
        <v>299</v>
      </c>
      <c r="F113" s="202" t="s">
        <v>191</v>
      </c>
      <c r="G113" s="202" t="s">
        <v>210</v>
      </c>
      <c r="H113" s="297">
        <v>420</v>
      </c>
      <c r="I113" s="309"/>
      <c r="J113" s="299"/>
      <c r="K113" s="286"/>
    </row>
    <row r="114" spans="1:11" ht="18.75" customHeight="1">
      <c r="A114" s="229"/>
      <c r="B114" s="230" t="s">
        <v>192</v>
      </c>
      <c r="C114" s="202"/>
      <c r="D114" s="202" t="s">
        <v>454</v>
      </c>
      <c r="E114" s="202" t="s">
        <v>299</v>
      </c>
      <c r="F114" s="202" t="s">
        <v>193</v>
      </c>
      <c r="G114" s="233"/>
      <c r="H114" s="297">
        <f>H115</f>
        <v>8628</v>
      </c>
      <c r="I114" s="287"/>
      <c r="J114" s="297">
        <f>J115</f>
        <v>10000</v>
      </c>
      <c r="K114" s="297">
        <f>K115</f>
        <v>10000</v>
      </c>
    </row>
    <row r="115" spans="1:11" ht="25.5" customHeight="1">
      <c r="A115" s="229"/>
      <c r="B115" s="283" t="s">
        <v>617</v>
      </c>
      <c r="C115" s="202"/>
      <c r="D115" s="202" t="s">
        <v>454</v>
      </c>
      <c r="E115" s="202" t="s">
        <v>299</v>
      </c>
      <c r="F115" s="202" t="s">
        <v>193</v>
      </c>
      <c r="G115" s="202" t="s">
        <v>616</v>
      </c>
      <c r="H115" s="298">
        <v>8628</v>
      </c>
      <c r="I115" s="293"/>
      <c r="J115" s="305">
        <v>10000</v>
      </c>
      <c r="K115" s="306">
        <v>10000</v>
      </c>
    </row>
    <row r="116" spans="1:11" ht="15">
      <c r="A116" s="229"/>
      <c r="B116" s="198" t="s">
        <v>194</v>
      </c>
      <c r="C116" s="207"/>
      <c r="D116" s="207" t="s">
        <v>454</v>
      </c>
      <c r="E116" s="207" t="s">
        <v>455</v>
      </c>
      <c r="F116" s="202"/>
      <c r="G116" s="202"/>
      <c r="H116" s="313">
        <f>H117+H124</f>
        <v>1214.55</v>
      </c>
      <c r="I116" s="269"/>
      <c r="J116" s="258">
        <f>J117+J124</f>
        <v>4085</v>
      </c>
      <c r="K116" s="269">
        <f>K117+K124</f>
        <v>85</v>
      </c>
    </row>
    <row r="117" spans="1:11" ht="57.75" customHeight="1">
      <c r="A117" s="229"/>
      <c r="B117" s="231" t="s">
        <v>629</v>
      </c>
      <c r="C117" s="207"/>
      <c r="D117" s="200" t="s">
        <v>454</v>
      </c>
      <c r="E117" s="207" t="s">
        <v>455</v>
      </c>
      <c r="F117" s="207" t="s">
        <v>195</v>
      </c>
      <c r="G117" s="284"/>
      <c r="H117" s="307">
        <f>H118</f>
        <v>1129.55</v>
      </c>
      <c r="I117" s="285"/>
      <c r="J117" s="307">
        <f>J118</f>
        <v>4000</v>
      </c>
      <c r="K117" s="307">
        <f>K118</f>
        <v>0</v>
      </c>
    </row>
    <row r="118" spans="1:11" ht="66">
      <c r="A118" s="229"/>
      <c r="B118" s="230" t="s">
        <v>232</v>
      </c>
      <c r="C118" s="202"/>
      <c r="D118" s="199" t="s">
        <v>454</v>
      </c>
      <c r="E118" s="202" t="s">
        <v>455</v>
      </c>
      <c r="F118" s="202" t="s">
        <v>196</v>
      </c>
      <c r="G118" s="202"/>
      <c r="H118" s="258">
        <f>H119</f>
        <v>1129.55</v>
      </c>
      <c r="I118" s="258"/>
      <c r="J118" s="258">
        <f>J119</f>
        <v>4000</v>
      </c>
      <c r="K118" s="269">
        <f>K119</f>
        <v>0</v>
      </c>
    </row>
    <row r="119" spans="1:11" ht="26.25">
      <c r="A119" s="229"/>
      <c r="B119" s="230" t="s">
        <v>633</v>
      </c>
      <c r="C119" s="202"/>
      <c r="D119" s="199" t="s">
        <v>454</v>
      </c>
      <c r="E119" s="202" t="s">
        <v>455</v>
      </c>
      <c r="F119" s="202" t="s">
        <v>196</v>
      </c>
      <c r="G119" s="202" t="s">
        <v>632</v>
      </c>
      <c r="H119" s="259">
        <v>1129.55</v>
      </c>
      <c r="I119" s="258"/>
      <c r="J119" s="259">
        <v>4000</v>
      </c>
      <c r="K119" s="269"/>
    </row>
    <row r="120" spans="1:11" ht="52.5" hidden="1">
      <c r="A120" s="229"/>
      <c r="B120" s="230" t="s">
        <v>631</v>
      </c>
      <c r="C120" s="202"/>
      <c r="D120" s="199" t="s">
        <v>454</v>
      </c>
      <c r="E120" s="202" t="s">
        <v>455</v>
      </c>
      <c r="F120" s="202" t="s">
        <v>197</v>
      </c>
      <c r="G120" s="202"/>
      <c r="H120" s="269"/>
      <c r="I120" s="269"/>
      <c r="J120" s="269"/>
      <c r="K120" s="269"/>
    </row>
    <row r="121" spans="1:11" ht="42.75" customHeight="1" hidden="1">
      <c r="A121" s="229"/>
      <c r="B121" s="231" t="s">
        <v>583</v>
      </c>
      <c r="C121" s="207"/>
      <c r="D121" s="200" t="s">
        <v>454</v>
      </c>
      <c r="E121" s="207" t="s">
        <v>455</v>
      </c>
      <c r="F121" s="207" t="s">
        <v>198</v>
      </c>
      <c r="G121" s="284"/>
      <c r="H121" s="284"/>
      <c r="I121" s="292"/>
      <c r="J121" s="168"/>
      <c r="K121" s="288"/>
    </row>
    <row r="122" spans="1:11" ht="72.75" customHeight="1" hidden="1">
      <c r="A122" s="229"/>
      <c r="B122" s="201" t="s">
        <v>199</v>
      </c>
      <c r="C122" s="202"/>
      <c r="D122" s="199" t="s">
        <v>454</v>
      </c>
      <c r="E122" s="202" t="s">
        <v>455</v>
      </c>
      <c r="F122" s="202" t="s">
        <v>200</v>
      </c>
      <c r="G122" s="202"/>
      <c r="H122" s="269"/>
      <c r="I122" s="269"/>
      <c r="J122" s="269"/>
      <c r="K122" s="269"/>
    </row>
    <row r="123" spans="1:11" ht="57" customHeight="1" hidden="1">
      <c r="A123" s="229"/>
      <c r="B123" s="230" t="s">
        <v>201</v>
      </c>
      <c r="C123" s="207"/>
      <c r="D123" s="199" t="s">
        <v>454</v>
      </c>
      <c r="E123" s="202" t="s">
        <v>455</v>
      </c>
      <c r="F123" s="202" t="s">
        <v>202</v>
      </c>
      <c r="G123" s="202"/>
      <c r="H123" s="269"/>
      <c r="I123" s="269"/>
      <c r="J123" s="269"/>
      <c r="K123" s="269"/>
    </row>
    <row r="124" spans="1:15" s="232" customFormat="1" ht="39" customHeight="1">
      <c r="A124" s="229"/>
      <c r="B124" s="198" t="s">
        <v>624</v>
      </c>
      <c r="C124" s="202"/>
      <c r="D124" s="207" t="s">
        <v>454</v>
      </c>
      <c r="E124" s="207" t="s">
        <v>455</v>
      </c>
      <c r="F124" s="207" t="s">
        <v>139</v>
      </c>
      <c r="G124" s="233"/>
      <c r="H124" s="285">
        <f>H125</f>
        <v>85</v>
      </c>
      <c r="I124" s="285"/>
      <c r="J124" s="285">
        <f>J125</f>
        <v>85</v>
      </c>
      <c r="K124" s="285">
        <f>K125</f>
        <v>85</v>
      </c>
      <c r="O124" s="277"/>
    </row>
    <row r="125" spans="1:15" s="232" customFormat="1" ht="43.5" customHeight="1">
      <c r="A125" s="229"/>
      <c r="B125" s="201" t="s">
        <v>203</v>
      </c>
      <c r="C125" s="202"/>
      <c r="D125" s="202" t="s">
        <v>454</v>
      </c>
      <c r="E125" s="202" t="s">
        <v>455</v>
      </c>
      <c r="F125" s="202" t="s">
        <v>204</v>
      </c>
      <c r="G125" s="233"/>
      <c r="H125" s="287">
        <f>H128</f>
        <v>85</v>
      </c>
      <c r="I125" s="287"/>
      <c r="J125" s="287">
        <f>J128</f>
        <v>85</v>
      </c>
      <c r="K125" s="287">
        <f>K128</f>
        <v>85</v>
      </c>
      <c r="O125" s="277"/>
    </row>
    <row r="126" spans="1:15" s="232" customFormat="1" ht="60.75" customHeight="1" hidden="1">
      <c r="A126" s="229"/>
      <c r="B126" s="249" t="s">
        <v>576</v>
      </c>
      <c r="C126" s="238"/>
      <c r="D126" s="238" t="s">
        <v>454</v>
      </c>
      <c r="E126" s="238" t="s">
        <v>455</v>
      </c>
      <c r="F126" s="238" t="s">
        <v>577</v>
      </c>
      <c r="G126" s="872" t="s">
        <v>578</v>
      </c>
      <c r="H126" s="873"/>
      <c r="I126" s="294"/>
      <c r="O126" s="277"/>
    </row>
    <row r="127" spans="1:15" s="232" customFormat="1" ht="48" customHeight="1" hidden="1">
      <c r="A127" s="229"/>
      <c r="B127" s="249" t="s">
        <v>579</v>
      </c>
      <c r="C127" s="238"/>
      <c r="D127" s="238" t="s">
        <v>454</v>
      </c>
      <c r="E127" s="238" t="s">
        <v>455</v>
      </c>
      <c r="F127" s="238" t="s">
        <v>580</v>
      </c>
      <c r="G127" s="874" t="s">
        <v>581</v>
      </c>
      <c r="H127" s="875"/>
      <c r="I127" s="294"/>
      <c r="O127" s="277"/>
    </row>
    <row r="128" spans="1:15" s="232" customFormat="1" ht="16.5" customHeight="1">
      <c r="A128" s="229"/>
      <c r="B128" s="252" t="s">
        <v>587</v>
      </c>
      <c r="C128" s="238"/>
      <c r="D128" s="202" t="s">
        <v>454</v>
      </c>
      <c r="E128" s="202" t="s">
        <v>455</v>
      </c>
      <c r="F128" s="202" t="s">
        <v>204</v>
      </c>
      <c r="G128" s="192" t="s">
        <v>210</v>
      </c>
      <c r="H128" s="303">
        <v>85</v>
      </c>
      <c r="I128" s="302"/>
      <c r="J128" s="304">
        <v>85</v>
      </c>
      <c r="K128" s="303">
        <v>85</v>
      </c>
      <c r="L128" s="232" t="s">
        <v>412</v>
      </c>
      <c r="O128" s="277"/>
    </row>
    <row r="129" spans="1:11" ht="20.25" customHeight="1">
      <c r="A129" s="184"/>
      <c r="B129" s="198" t="s">
        <v>463</v>
      </c>
      <c r="C129" s="202"/>
      <c r="D129" s="207" t="s">
        <v>454</v>
      </c>
      <c r="E129" s="207" t="s">
        <v>464</v>
      </c>
      <c r="F129" s="202"/>
      <c r="G129" s="202"/>
      <c r="H129" s="318">
        <f>H130+H133</f>
        <v>11758.768999999998</v>
      </c>
      <c r="I129" s="269"/>
      <c r="J129" s="318">
        <f>J130+J133</f>
        <v>13625.55</v>
      </c>
      <c r="K129" s="318">
        <f>K130+K133</f>
        <v>15979.505000000001</v>
      </c>
    </row>
    <row r="130" spans="1:11" ht="54.75" customHeight="1">
      <c r="A130" s="184"/>
      <c r="B130" s="290" t="s">
        <v>627</v>
      </c>
      <c r="C130" s="207"/>
      <c r="D130" s="200" t="s">
        <v>454</v>
      </c>
      <c r="E130" s="207" t="s">
        <v>464</v>
      </c>
      <c r="F130" s="207" t="s">
        <v>205</v>
      </c>
      <c r="G130" s="284"/>
      <c r="H130" s="285">
        <f>H131</f>
        <v>2275.006</v>
      </c>
      <c r="I130" s="285"/>
      <c r="J130" s="285">
        <f>J131</f>
        <v>6008.35</v>
      </c>
      <c r="K130" s="285">
        <f>K131</f>
        <v>8515.705</v>
      </c>
    </row>
    <row r="131" spans="1:11" ht="69.75" customHeight="1">
      <c r="A131" s="184"/>
      <c r="B131" s="230" t="s">
        <v>233</v>
      </c>
      <c r="C131" s="202"/>
      <c r="D131" s="199" t="s">
        <v>454</v>
      </c>
      <c r="E131" s="202" t="s">
        <v>464</v>
      </c>
      <c r="F131" s="202" t="s">
        <v>206</v>
      </c>
      <c r="G131" s="202"/>
      <c r="H131" s="313">
        <f>H132</f>
        <v>2275.006</v>
      </c>
      <c r="I131" s="269"/>
      <c r="J131" s="313">
        <f>J132</f>
        <v>6008.35</v>
      </c>
      <c r="K131" s="313">
        <f>K132</f>
        <v>8515.705</v>
      </c>
    </row>
    <row r="132" spans="1:11" ht="12" customHeight="1">
      <c r="A132" s="184"/>
      <c r="B132" s="252" t="s">
        <v>587</v>
      </c>
      <c r="C132" s="202"/>
      <c r="D132" s="199" t="s">
        <v>454</v>
      </c>
      <c r="E132" s="202" t="s">
        <v>464</v>
      </c>
      <c r="F132" s="202" t="s">
        <v>206</v>
      </c>
      <c r="G132" s="202" t="s">
        <v>210</v>
      </c>
      <c r="H132" s="324">
        <v>2275.006</v>
      </c>
      <c r="I132" s="322"/>
      <c r="J132" s="327">
        <v>6008.35</v>
      </c>
      <c r="K132" s="327">
        <v>8515.705</v>
      </c>
    </row>
    <row r="133" spans="1:11" ht="56.25" customHeight="1">
      <c r="A133" s="184"/>
      <c r="B133" s="231" t="s">
        <v>625</v>
      </c>
      <c r="C133" s="202"/>
      <c r="D133" s="207" t="s">
        <v>454</v>
      </c>
      <c r="E133" s="207" t="s">
        <v>464</v>
      </c>
      <c r="F133" s="207" t="s">
        <v>207</v>
      </c>
      <c r="G133" s="284"/>
      <c r="H133" s="285">
        <f>H134+H136</f>
        <v>9483.762999999999</v>
      </c>
      <c r="I133" s="284"/>
      <c r="J133" s="285">
        <f>J134+J136</f>
        <v>7617.2</v>
      </c>
      <c r="K133" s="318">
        <f>K134+K136</f>
        <v>7463.8</v>
      </c>
    </row>
    <row r="134" spans="1:11" ht="66">
      <c r="A134" s="184"/>
      <c r="B134" s="201" t="s">
        <v>244</v>
      </c>
      <c r="C134" s="202"/>
      <c r="D134" s="207" t="s">
        <v>454</v>
      </c>
      <c r="E134" s="207" t="s">
        <v>464</v>
      </c>
      <c r="F134" s="202" t="s">
        <v>521</v>
      </c>
      <c r="G134" s="202"/>
      <c r="H134" s="313">
        <f>H135</f>
        <v>5353.775000000001</v>
      </c>
      <c r="I134" s="269"/>
      <c r="J134" s="269">
        <f>J135</f>
        <v>5406.2</v>
      </c>
      <c r="K134" s="269">
        <f>K135</f>
        <v>5230.3</v>
      </c>
    </row>
    <row r="135" spans="1:11" ht="15">
      <c r="A135" s="184"/>
      <c r="B135" s="252" t="s">
        <v>587</v>
      </c>
      <c r="C135" s="202"/>
      <c r="D135" s="202" t="s">
        <v>454</v>
      </c>
      <c r="E135" s="202" t="s">
        <v>464</v>
      </c>
      <c r="F135" s="202" t="s">
        <v>521</v>
      </c>
      <c r="G135" s="202" t="s">
        <v>210</v>
      </c>
      <c r="H135" s="325">
        <f>5356.1-4835.3+2500.3+2332.675</f>
        <v>5353.775000000001</v>
      </c>
      <c r="I135" s="322"/>
      <c r="J135" s="325">
        <v>5406.2</v>
      </c>
      <c r="K135" s="325">
        <v>5230.3</v>
      </c>
    </row>
    <row r="136" spans="1:11" ht="78.75" customHeight="1">
      <c r="A136" s="184"/>
      <c r="B136" s="201" t="s">
        <v>234</v>
      </c>
      <c r="C136" s="202"/>
      <c r="D136" s="207" t="s">
        <v>454</v>
      </c>
      <c r="E136" s="207" t="s">
        <v>464</v>
      </c>
      <c r="F136" s="202" t="s">
        <v>522</v>
      </c>
      <c r="G136" s="202"/>
      <c r="H136" s="313">
        <f>H137</f>
        <v>4129.987999999999</v>
      </c>
      <c r="I136" s="313"/>
      <c r="J136" s="313">
        <f>J137</f>
        <v>2211</v>
      </c>
      <c r="K136" s="313">
        <f>K137</f>
        <v>2233.5</v>
      </c>
    </row>
    <row r="137" spans="1:11" ht="18" customHeight="1">
      <c r="A137" s="184"/>
      <c r="B137" s="252" t="s">
        <v>587</v>
      </c>
      <c r="C137" s="202"/>
      <c r="D137" s="202" t="s">
        <v>454</v>
      </c>
      <c r="E137" s="202" t="s">
        <v>464</v>
      </c>
      <c r="F137" s="202" t="s">
        <v>522</v>
      </c>
      <c r="G137" s="202" t="s">
        <v>210</v>
      </c>
      <c r="H137" s="324">
        <f>2142.2+1447.788+540</f>
        <v>4129.987999999999</v>
      </c>
      <c r="I137" s="324"/>
      <c r="J137" s="324">
        <v>2211</v>
      </c>
      <c r="K137" s="324">
        <v>2233.5</v>
      </c>
    </row>
    <row r="138" spans="1:11" ht="19.5" customHeight="1">
      <c r="A138" s="184"/>
      <c r="B138" s="198" t="s">
        <v>523</v>
      </c>
      <c r="C138" s="202"/>
      <c r="D138" s="207" t="s">
        <v>454</v>
      </c>
      <c r="E138" s="207" t="s">
        <v>524</v>
      </c>
      <c r="F138" s="202"/>
      <c r="G138" s="202"/>
      <c r="H138" s="269">
        <f>H139</f>
        <v>0</v>
      </c>
      <c r="I138" s="269"/>
      <c r="J138" s="269">
        <f aca="true" t="shared" si="2" ref="J138:K141">J139</f>
        <v>0</v>
      </c>
      <c r="K138" s="269">
        <f t="shared" si="2"/>
        <v>0</v>
      </c>
    </row>
    <row r="139" spans="1:15" s="232" customFormat="1" ht="39">
      <c r="A139" s="229"/>
      <c r="B139" s="198" t="s">
        <v>624</v>
      </c>
      <c r="C139" s="202"/>
      <c r="D139" s="207" t="s">
        <v>454</v>
      </c>
      <c r="E139" s="207" t="s">
        <v>524</v>
      </c>
      <c r="F139" s="202"/>
      <c r="G139" s="202"/>
      <c r="H139" s="269">
        <f>H140</f>
        <v>0</v>
      </c>
      <c r="I139" s="269"/>
      <c r="J139" s="269">
        <f t="shared" si="2"/>
        <v>0</v>
      </c>
      <c r="K139" s="269">
        <f t="shared" si="2"/>
        <v>0</v>
      </c>
      <c r="O139" s="277"/>
    </row>
    <row r="140" spans="1:15" s="232" customFormat="1" ht="30.75" customHeight="1">
      <c r="A140" s="229"/>
      <c r="B140" s="198" t="s">
        <v>525</v>
      </c>
      <c r="C140" s="202"/>
      <c r="D140" s="207" t="s">
        <v>454</v>
      </c>
      <c r="E140" s="207" t="s">
        <v>524</v>
      </c>
      <c r="F140" s="202" t="s">
        <v>526</v>
      </c>
      <c r="G140" s="233"/>
      <c r="H140" s="275">
        <f>H141</f>
        <v>0</v>
      </c>
      <c r="I140" s="275"/>
      <c r="J140" s="275">
        <f t="shared" si="2"/>
        <v>0</v>
      </c>
      <c r="K140" s="275">
        <f t="shared" si="2"/>
        <v>0</v>
      </c>
      <c r="L140" s="232" t="s">
        <v>411</v>
      </c>
      <c r="O140" s="277"/>
    </row>
    <row r="141" spans="1:15" s="232" customFormat="1" ht="26.25">
      <c r="A141" s="229"/>
      <c r="B141" s="214" t="s">
        <v>527</v>
      </c>
      <c r="C141" s="202"/>
      <c r="D141" s="207" t="s">
        <v>454</v>
      </c>
      <c r="E141" s="207" t="s">
        <v>524</v>
      </c>
      <c r="F141" s="202" t="s">
        <v>528</v>
      </c>
      <c r="G141" s="233"/>
      <c r="H141" s="275">
        <f>H142</f>
        <v>0</v>
      </c>
      <c r="I141" s="275"/>
      <c r="J141" s="275">
        <f t="shared" si="2"/>
        <v>0</v>
      </c>
      <c r="K141" s="275">
        <f t="shared" si="2"/>
        <v>0</v>
      </c>
      <c r="O141" s="277"/>
    </row>
    <row r="142" spans="1:15" s="232" customFormat="1" ht="15">
      <c r="A142" s="229"/>
      <c r="B142" s="214"/>
      <c r="C142" s="202"/>
      <c r="D142" s="207" t="s">
        <v>454</v>
      </c>
      <c r="E142" s="207" t="s">
        <v>524</v>
      </c>
      <c r="F142" s="202" t="s">
        <v>528</v>
      </c>
      <c r="G142" s="233"/>
      <c r="H142" s="275"/>
      <c r="I142" s="275"/>
      <c r="J142" s="275"/>
      <c r="K142" s="275"/>
      <c r="O142" s="277"/>
    </row>
    <row r="143" spans="1:11" ht="13.5">
      <c r="A143" s="215">
        <v>6</v>
      </c>
      <c r="B143" s="234" t="s">
        <v>456</v>
      </c>
      <c r="C143" s="217"/>
      <c r="D143" s="217" t="s">
        <v>457</v>
      </c>
      <c r="E143" s="235"/>
      <c r="F143" s="236"/>
      <c r="G143" s="225"/>
      <c r="H143" s="267">
        <f>H144</f>
        <v>160</v>
      </c>
      <c r="I143" s="267"/>
      <c r="J143" s="267">
        <f aca="true" t="shared" si="3" ref="J143:K145">J144</f>
        <v>172</v>
      </c>
      <c r="K143" s="267">
        <f t="shared" si="3"/>
        <v>184</v>
      </c>
    </row>
    <row r="144" spans="1:11" ht="15">
      <c r="A144" s="184"/>
      <c r="B144" s="198" t="s">
        <v>458</v>
      </c>
      <c r="C144" s="207"/>
      <c r="D144" s="207" t="s">
        <v>457</v>
      </c>
      <c r="E144" s="207" t="s">
        <v>459</v>
      </c>
      <c r="F144" s="232"/>
      <c r="G144" s="202"/>
      <c r="H144" s="276">
        <f>H145</f>
        <v>160</v>
      </c>
      <c r="I144" s="276"/>
      <c r="J144" s="276">
        <f t="shared" si="3"/>
        <v>172</v>
      </c>
      <c r="K144" s="276">
        <f t="shared" si="3"/>
        <v>184</v>
      </c>
    </row>
    <row r="145" spans="1:11" ht="53.25" customHeight="1">
      <c r="A145" s="184"/>
      <c r="B145" s="198" t="s">
        <v>618</v>
      </c>
      <c r="C145" s="207"/>
      <c r="D145" s="207" t="s">
        <v>457</v>
      </c>
      <c r="E145" s="207" t="s">
        <v>459</v>
      </c>
      <c r="F145" s="207" t="s">
        <v>81</v>
      </c>
      <c r="G145" s="284"/>
      <c r="H145" s="285">
        <f>H146</f>
        <v>160</v>
      </c>
      <c r="I145" s="285"/>
      <c r="J145" s="285">
        <f t="shared" si="3"/>
        <v>172</v>
      </c>
      <c r="K145" s="285">
        <f t="shared" si="3"/>
        <v>184</v>
      </c>
    </row>
    <row r="146" spans="1:11" ht="66">
      <c r="A146" s="184"/>
      <c r="B146" s="221" t="s">
        <v>235</v>
      </c>
      <c r="C146" s="207"/>
      <c r="D146" s="207" t="s">
        <v>457</v>
      </c>
      <c r="E146" s="207" t="s">
        <v>459</v>
      </c>
      <c r="F146" s="207" t="s">
        <v>529</v>
      </c>
      <c r="G146" s="202"/>
      <c r="H146" s="276">
        <f>H149</f>
        <v>160</v>
      </c>
      <c r="I146" s="276"/>
      <c r="J146" s="276">
        <f>J149</f>
        <v>172</v>
      </c>
      <c r="K146" s="276">
        <f>K149</f>
        <v>184</v>
      </c>
    </row>
    <row r="147" spans="1:11" ht="75" customHeight="1" hidden="1">
      <c r="A147" s="184"/>
      <c r="B147" s="223" t="s">
        <v>530</v>
      </c>
      <c r="C147" s="207"/>
      <c r="D147" s="207" t="s">
        <v>457</v>
      </c>
      <c r="E147" s="207" t="s">
        <v>459</v>
      </c>
      <c r="F147" s="202" t="s">
        <v>531</v>
      </c>
      <c r="G147" s="202"/>
      <c r="H147" s="276"/>
      <c r="I147" s="276"/>
      <c r="J147" s="276"/>
      <c r="K147" s="276"/>
    </row>
    <row r="148" spans="1:11" ht="15.75" customHeight="1" hidden="1">
      <c r="A148" s="184"/>
      <c r="B148" s="252" t="s">
        <v>587</v>
      </c>
      <c r="C148" s="207"/>
      <c r="D148" s="207" t="s">
        <v>457</v>
      </c>
      <c r="E148" s="207" t="s">
        <v>459</v>
      </c>
      <c r="F148" s="202" t="s">
        <v>531</v>
      </c>
      <c r="G148" s="202" t="s">
        <v>210</v>
      </c>
      <c r="H148" s="276"/>
      <c r="I148" s="276"/>
      <c r="J148" s="276"/>
      <c r="K148" s="276"/>
    </row>
    <row r="149" spans="1:11" ht="77.25" customHeight="1">
      <c r="A149" s="184"/>
      <c r="B149" s="201" t="s">
        <v>236</v>
      </c>
      <c r="C149" s="207"/>
      <c r="D149" s="207" t="s">
        <v>457</v>
      </c>
      <c r="E149" s="207" t="s">
        <v>459</v>
      </c>
      <c r="F149" s="202" t="s">
        <v>532</v>
      </c>
      <c r="G149" s="202"/>
      <c r="H149" s="276">
        <f>H150</f>
        <v>160</v>
      </c>
      <c r="I149" s="276"/>
      <c r="J149" s="276">
        <f>J150</f>
        <v>172</v>
      </c>
      <c r="K149" s="276">
        <f>K150</f>
        <v>184</v>
      </c>
    </row>
    <row r="150" spans="1:11" ht="16.5" customHeight="1">
      <c r="A150" s="184"/>
      <c r="B150" s="252" t="s">
        <v>587</v>
      </c>
      <c r="C150" s="207"/>
      <c r="D150" s="207" t="s">
        <v>457</v>
      </c>
      <c r="E150" s="207" t="s">
        <v>459</v>
      </c>
      <c r="F150" s="202" t="s">
        <v>532</v>
      </c>
      <c r="G150" s="202" t="s">
        <v>210</v>
      </c>
      <c r="H150" s="276">
        <v>160</v>
      </c>
      <c r="I150" s="276"/>
      <c r="J150" s="276">
        <v>172</v>
      </c>
      <c r="K150" s="276">
        <v>184</v>
      </c>
    </row>
    <row r="151" spans="1:11" ht="13.5">
      <c r="A151" s="215">
        <v>7</v>
      </c>
      <c r="B151" s="182" t="s">
        <v>533</v>
      </c>
      <c r="C151" s="220"/>
      <c r="D151" s="220" t="s">
        <v>461</v>
      </c>
      <c r="E151" s="220"/>
      <c r="F151" s="220"/>
      <c r="G151" s="220"/>
      <c r="H151" s="267">
        <f>H152+H159</f>
        <v>7152.5</v>
      </c>
      <c r="I151" s="267"/>
      <c r="J151" s="267">
        <f>J152+J159</f>
        <v>7583.5</v>
      </c>
      <c r="K151" s="267">
        <f>K152+K159</f>
        <v>8198.5</v>
      </c>
    </row>
    <row r="152" spans="1:11" ht="15">
      <c r="A152" s="184"/>
      <c r="B152" s="198" t="s">
        <v>534</v>
      </c>
      <c r="C152" s="207"/>
      <c r="D152" s="207" t="s">
        <v>461</v>
      </c>
      <c r="E152" s="207" t="s">
        <v>208</v>
      </c>
      <c r="F152" s="207"/>
      <c r="G152" s="207"/>
      <c r="H152" s="268">
        <f>H153</f>
        <v>5947</v>
      </c>
      <c r="I152" s="268"/>
      <c r="J152" s="268">
        <f aca="true" t="shared" si="4" ref="J152:K154">J153</f>
        <v>6305</v>
      </c>
      <c r="K152" s="268">
        <f t="shared" si="4"/>
        <v>6960</v>
      </c>
    </row>
    <row r="153" spans="1:11" ht="55.5" customHeight="1">
      <c r="A153" s="184"/>
      <c r="B153" s="198" t="s">
        <v>618</v>
      </c>
      <c r="C153" s="207"/>
      <c r="D153" s="207" t="s">
        <v>461</v>
      </c>
      <c r="E153" s="207" t="s">
        <v>208</v>
      </c>
      <c r="F153" s="207" t="s">
        <v>81</v>
      </c>
      <c r="G153" s="284"/>
      <c r="H153" s="285">
        <f>H154</f>
        <v>5947</v>
      </c>
      <c r="I153" s="285"/>
      <c r="J153" s="285">
        <f t="shared" si="4"/>
        <v>6305</v>
      </c>
      <c r="K153" s="285">
        <f t="shared" si="4"/>
        <v>6960</v>
      </c>
    </row>
    <row r="154" spans="1:11" ht="83.25" customHeight="1">
      <c r="A154" s="184"/>
      <c r="B154" s="221" t="s">
        <v>237</v>
      </c>
      <c r="C154" s="202"/>
      <c r="D154" s="202" t="s">
        <v>461</v>
      </c>
      <c r="E154" s="202" t="s">
        <v>208</v>
      </c>
      <c r="F154" s="202" t="s">
        <v>535</v>
      </c>
      <c r="G154" s="202"/>
      <c r="H154" s="281">
        <f>H155</f>
        <v>5947</v>
      </c>
      <c r="I154" s="281"/>
      <c r="J154" s="281">
        <f t="shared" si="4"/>
        <v>6305</v>
      </c>
      <c r="K154" s="281">
        <f t="shared" si="4"/>
        <v>6960</v>
      </c>
    </row>
    <row r="155" spans="1:11" ht="66">
      <c r="A155" s="184"/>
      <c r="B155" s="201" t="s">
        <v>238</v>
      </c>
      <c r="C155" s="202"/>
      <c r="D155" s="202" t="s">
        <v>461</v>
      </c>
      <c r="E155" s="202" t="s">
        <v>208</v>
      </c>
      <c r="F155" s="202" t="s">
        <v>536</v>
      </c>
      <c r="G155" s="202"/>
      <c r="H155" s="281">
        <f>H156+H157+H158</f>
        <v>5947</v>
      </c>
      <c r="I155" s="281"/>
      <c r="J155" s="281">
        <f>J156+J157+J158</f>
        <v>6305</v>
      </c>
      <c r="K155" s="281">
        <f>K156+K157+K158</f>
        <v>6960</v>
      </c>
    </row>
    <row r="156" spans="1:11" ht="15">
      <c r="A156" s="184"/>
      <c r="B156" s="252" t="s">
        <v>608</v>
      </c>
      <c r="C156" s="202"/>
      <c r="D156" s="202" t="s">
        <v>461</v>
      </c>
      <c r="E156" s="202" t="s">
        <v>208</v>
      </c>
      <c r="F156" s="202" t="s">
        <v>536</v>
      </c>
      <c r="G156" s="202" t="s">
        <v>606</v>
      </c>
      <c r="H156" s="262">
        <v>4171.287</v>
      </c>
      <c r="I156" s="262"/>
      <c r="J156" s="281">
        <v>5305.114</v>
      </c>
      <c r="K156" s="281">
        <v>6631.482</v>
      </c>
    </row>
    <row r="157" spans="1:11" ht="15">
      <c r="A157" s="184"/>
      <c r="B157" s="252" t="s">
        <v>587</v>
      </c>
      <c r="C157" s="202"/>
      <c r="D157" s="202" t="s">
        <v>461</v>
      </c>
      <c r="E157" s="202" t="s">
        <v>208</v>
      </c>
      <c r="F157" s="202" t="s">
        <v>536</v>
      </c>
      <c r="G157" s="202" t="s">
        <v>210</v>
      </c>
      <c r="H157" s="281">
        <f>1775.713-0.713</f>
        <v>1775</v>
      </c>
      <c r="I157" s="281"/>
      <c r="J157" s="281">
        <f>999.886-0.886</f>
        <v>999</v>
      </c>
      <c r="K157" s="281">
        <v>328</v>
      </c>
    </row>
    <row r="158" spans="1:11" ht="15">
      <c r="A158" s="184"/>
      <c r="B158" s="252" t="s">
        <v>609</v>
      </c>
      <c r="C158" s="202"/>
      <c r="D158" s="202" t="s">
        <v>461</v>
      </c>
      <c r="E158" s="202" t="s">
        <v>208</v>
      </c>
      <c r="F158" s="202" t="s">
        <v>536</v>
      </c>
      <c r="G158" s="202" t="s">
        <v>607</v>
      </c>
      <c r="H158" s="271">
        <v>0.713</v>
      </c>
      <c r="I158" s="271"/>
      <c r="J158" s="271">
        <v>0.886</v>
      </c>
      <c r="K158" s="271">
        <v>0.518</v>
      </c>
    </row>
    <row r="159" spans="1:11" ht="30.75" customHeight="1">
      <c r="A159" s="184"/>
      <c r="B159" s="198" t="s">
        <v>537</v>
      </c>
      <c r="C159" s="207"/>
      <c r="D159" s="207" t="s">
        <v>461</v>
      </c>
      <c r="E159" s="207" t="s">
        <v>538</v>
      </c>
      <c r="F159" s="202"/>
      <c r="G159" s="202"/>
      <c r="H159" s="268">
        <f>H160</f>
        <v>1205.5</v>
      </c>
      <c r="I159" s="268"/>
      <c r="J159" s="268">
        <f aca="true" t="shared" si="5" ref="J159:K162">J160</f>
        <v>1278.5</v>
      </c>
      <c r="K159" s="268">
        <f t="shared" si="5"/>
        <v>1238.5</v>
      </c>
    </row>
    <row r="160" spans="1:11" ht="39" customHeight="1">
      <c r="A160" s="184"/>
      <c r="B160" s="198" t="s">
        <v>618</v>
      </c>
      <c r="C160" s="207"/>
      <c r="D160" s="207" t="s">
        <v>461</v>
      </c>
      <c r="E160" s="207" t="s">
        <v>538</v>
      </c>
      <c r="F160" s="207" t="s">
        <v>81</v>
      </c>
      <c r="G160" s="284"/>
      <c r="H160" s="285">
        <f>H161</f>
        <v>1205.5</v>
      </c>
      <c r="I160" s="285"/>
      <c r="J160" s="285">
        <f t="shared" si="5"/>
        <v>1278.5</v>
      </c>
      <c r="K160" s="285">
        <f t="shared" si="5"/>
        <v>1238.5</v>
      </c>
    </row>
    <row r="161" spans="1:11" ht="85.5" customHeight="1">
      <c r="A161" s="184"/>
      <c r="B161" s="221" t="s">
        <v>239</v>
      </c>
      <c r="C161" s="202"/>
      <c r="D161" s="202" t="s">
        <v>461</v>
      </c>
      <c r="E161" s="202" t="s">
        <v>538</v>
      </c>
      <c r="F161" s="202" t="s">
        <v>539</v>
      </c>
      <c r="G161" s="202"/>
      <c r="H161" s="281">
        <f>H162</f>
        <v>1205.5</v>
      </c>
      <c r="I161" s="281"/>
      <c r="J161" s="281">
        <f t="shared" si="5"/>
        <v>1278.5</v>
      </c>
      <c r="K161" s="281">
        <f t="shared" si="5"/>
        <v>1238.5</v>
      </c>
    </row>
    <row r="162" spans="1:11" ht="15">
      <c r="A162" s="184"/>
      <c r="B162" s="201" t="s">
        <v>540</v>
      </c>
      <c r="C162" s="202"/>
      <c r="D162" s="202" t="s">
        <v>461</v>
      </c>
      <c r="E162" s="202" t="s">
        <v>538</v>
      </c>
      <c r="F162" s="202" t="s">
        <v>541</v>
      </c>
      <c r="G162" s="202"/>
      <c r="H162" s="281">
        <f>H163</f>
        <v>1205.5</v>
      </c>
      <c r="I162" s="281"/>
      <c r="J162" s="281">
        <f t="shared" si="5"/>
        <v>1278.5</v>
      </c>
      <c r="K162" s="281">
        <f t="shared" si="5"/>
        <v>1238.5</v>
      </c>
    </row>
    <row r="163" spans="1:11" ht="15">
      <c r="A163" s="184"/>
      <c r="B163" s="252" t="s">
        <v>587</v>
      </c>
      <c r="C163" s="202"/>
      <c r="D163" s="202" t="s">
        <v>461</v>
      </c>
      <c r="E163" s="202" t="s">
        <v>538</v>
      </c>
      <c r="F163" s="202" t="s">
        <v>541</v>
      </c>
      <c r="G163" s="202" t="s">
        <v>210</v>
      </c>
      <c r="H163" s="281">
        <v>1205.5</v>
      </c>
      <c r="I163" s="281"/>
      <c r="J163" s="281">
        <v>1278.5</v>
      </c>
      <c r="K163" s="281">
        <v>1238.5</v>
      </c>
    </row>
    <row r="164" spans="1:15" s="239" customFormat="1" ht="66" hidden="1">
      <c r="A164" s="184"/>
      <c r="B164" s="237" t="s">
        <v>542</v>
      </c>
      <c r="C164" s="192"/>
      <c r="D164" s="192" t="s">
        <v>461</v>
      </c>
      <c r="E164" s="202" t="s">
        <v>538</v>
      </c>
      <c r="F164" s="192" t="s">
        <v>543</v>
      </c>
      <c r="G164" s="238"/>
      <c r="H164" s="271"/>
      <c r="I164" s="271"/>
      <c r="J164" s="271"/>
      <c r="K164" s="271"/>
      <c r="O164" s="279"/>
    </row>
    <row r="165" spans="1:11" ht="13.5">
      <c r="A165" s="215">
        <v>8</v>
      </c>
      <c r="B165" s="182" t="s">
        <v>544</v>
      </c>
      <c r="C165" s="220"/>
      <c r="D165" s="220" t="s">
        <v>211</v>
      </c>
      <c r="E165" s="220"/>
      <c r="F165" s="220"/>
      <c r="G165" s="220"/>
      <c r="H165" s="272">
        <f>H166+H169</f>
        <v>412.5</v>
      </c>
      <c r="I165" s="272"/>
      <c r="J165" s="272">
        <f>J166+J169</f>
        <v>412.5</v>
      </c>
      <c r="K165" s="272">
        <f>K166+K169</f>
        <v>412.5</v>
      </c>
    </row>
    <row r="166" spans="1:11" ht="15">
      <c r="A166" s="184"/>
      <c r="B166" s="222" t="s">
        <v>212</v>
      </c>
      <c r="C166" s="189"/>
      <c r="D166" s="207" t="s">
        <v>211</v>
      </c>
      <c r="E166" s="207" t="s">
        <v>545</v>
      </c>
      <c r="F166" s="189"/>
      <c r="G166" s="189"/>
      <c r="H166" s="269">
        <f>H167</f>
        <v>240.5</v>
      </c>
      <c r="I166" s="269"/>
      <c r="J166" s="269">
        <f>J167</f>
        <v>240.5</v>
      </c>
      <c r="K166" s="269">
        <f>K167</f>
        <v>240.5</v>
      </c>
    </row>
    <row r="167" spans="1:11" ht="21" customHeight="1">
      <c r="A167" s="184"/>
      <c r="B167" s="223" t="s">
        <v>546</v>
      </c>
      <c r="C167" s="189"/>
      <c r="D167" s="202" t="s">
        <v>211</v>
      </c>
      <c r="E167" s="202" t="s">
        <v>545</v>
      </c>
      <c r="F167" s="240">
        <v>9900308</v>
      </c>
      <c r="G167" s="189"/>
      <c r="H167" s="270">
        <f>H168</f>
        <v>240.5</v>
      </c>
      <c r="I167" s="270"/>
      <c r="J167" s="270">
        <f>J168</f>
        <v>240.5</v>
      </c>
      <c r="K167" s="270">
        <f>K168</f>
        <v>240.5</v>
      </c>
    </row>
    <row r="168" spans="1:11" ht="21" customHeight="1">
      <c r="A168" s="184"/>
      <c r="B168" s="252" t="s">
        <v>613</v>
      </c>
      <c r="C168" s="189"/>
      <c r="D168" s="202" t="s">
        <v>211</v>
      </c>
      <c r="E168" s="202" t="s">
        <v>545</v>
      </c>
      <c r="F168" s="240">
        <v>9900308</v>
      </c>
      <c r="G168" s="192" t="s">
        <v>71</v>
      </c>
      <c r="H168" s="270">
        <v>240.5</v>
      </c>
      <c r="I168" s="270"/>
      <c r="J168" s="270">
        <v>240.5</v>
      </c>
      <c r="K168" s="270">
        <v>240.5</v>
      </c>
    </row>
    <row r="169" spans="1:11" ht="15">
      <c r="A169" s="184"/>
      <c r="B169" s="226" t="s">
        <v>213</v>
      </c>
      <c r="C169" s="207"/>
      <c r="D169" s="207" t="s">
        <v>211</v>
      </c>
      <c r="E169" s="207" t="s">
        <v>547</v>
      </c>
      <c r="F169" s="207"/>
      <c r="G169" s="202"/>
      <c r="H169" s="269">
        <f>H170</f>
        <v>172</v>
      </c>
      <c r="I169" s="269"/>
      <c r="J169" s="269">
        <f>J170</f>
        <v>172</v>
      </c>
      <c r="K169" s="269">
        <f>K170</f>
        <v>172</v>
      </c>
    </row>
    <row r="170" spans="1:11" ht="21" customHeight="1">
      <c r="A170" s="184"/>
      <c r="B170" s="241" t="s">
        <v>254</v>
      </c>
      <c r="C170" s="241"/>
      <c r="D170" s="202" t="s">
        <v>211</v>
      </c>
      <c r="E170" s="202" t="s">
        <v>547</v>
      </c>
      <c r="F170" s="240">
        <v>9901073</v>
      </c>
      <c r="G170" s="202"/>
      <c r="H170" s="270">
        <f>H171</f>
        <v>172</v>
      </c>
      <c r="I170" s="270"/>
      <c r="J170" s="270">
        <f>J171</f>
        <v>172</v>
      </c>
      <c r="K170" s="270">
        <f>K171</f>
        <v>172</v>
      </c>
    </row>
    <row r="171" spans="1:11" ht="21" customHeight="1">
      <c r="A171" s="184"/>
      <c r="B171" s="252" t="s">
        <v>613</v>
      </c>
      <c r="C171" s="241"/>
      <c r="D171" s="202" t="s">
        <v>211</v>
      </c>
      <c r="E171" s="202" t="s">
        <v>547</v>
      </c>
      <c r="F171" s="240">
        <v>9901073</v>
      </c>
      <c r="G171" s="202" t="s">
        <v>71</v>
      </c>
      <c r="H171" s="270">
        <v>172</v>
      </c>
      <c r="I171" s="270"/>
      <c r="J171" s="270">
        <v>172</v>
      </c>
      <c r="K171" s="270">
        <v>172</v>
      </c>
    </row>
    <row r="172" spans="1:11" ht="13.5">
      <c r="A172" s="219">
        <v>9</v>
      </c>
      <c r="B172" s="182" t="s">
        <v>462</v>
      </c>
      <c r="C172" s="220"/>
      <c r="D172" s="220" t="s">
        <v>469</v>
      </c>
      <c r="E172" s="220"/>
      <c r="F172" s="220"/>
      <c r="G172" s="220"/>
      <c r="H172" s="315">
        <f>H174</f>
        <v>3930</v>
      </c>
      <c r="I172" s="315"/>
      <c r="J172" s="315">
        <f>J174</f>
        <v>3930</v>
      </c>
      <c r="K172" s="315">
        <f>K174</f>
        <v>1185</v>
      </c>
    </row>
    <row r="173" spans="1:11" ht="24" customHeight="1">
      <c r="A173" s="242"/>
      <c r="B173" s="198" t="s">
        <v>249</v>
      </c>
      <c r="C173" s="202"/>
      <c r="D173" s="207" t="s">
        <v>469</v>
      </c>
      <c r="E173" s="207" t="s">
        <v>470</v>
      </c>
      <c r="F173" s="207"/>
      <c r="G173" s="207"/>
      <c r="H173" s="301">
        <f>H174</f>
        <v>3930</v>
      </c>
      <c r="I173" s="301"/>
      <c r="J173" s="301">
        <f>J174</f>
        <v>3930</v>
      </c>
      <c r="K173" s="301">
        <f>K174</f>
        <v>1185</v>
      </c>
    </row>
    <row r="174" spans="1:11" ht="58.5" customHeight="1">
      <c r="A174" s="243"/>
      <c r="B174" s="222" t="s">
        <v>612</v>
      </c>
      <c r="C174" s="202"/>
      <c r="D174" s="202" t="s">
        <v>469</v>
      </c>
      <c r="E174" s="202" t="s">
        <v>470</v>
      </c>
      <c r="F174" s="202" t="s">
        <v>77</v>
      </c>
      <c r="G174" s="256"/>
      <c r="H174" s="316">
        <f>H177+H181</f>
        <v>3930</v>
      </c>
      <c r="I174" s="316"/>
      <c r="J174" s="316">
        <f>J177+J181</f>
        <v>3930</v>
      </c>
      <c r="K174" s="316">
        <f>K177+K181</f>
        <v>1185</v>
      </c>
    </row>
    <row r="175" spans="1:11" ht="66" hidden="1">
      <c r="A175" s="243"/>
      <c r="B175" s="221" t="s">
        <v>240</v>
      </c>
      <c r="C175" s="202"/>
      <c r="D175" s="202" t="s">
        <v>469</v>
      </c>
      <c r="E175" s="202" t="s">
        <v>470</v>
      </c>
      <c r="F175" s="202" t="s">
        <v>548</v>
      </c>
      <c r="G175" s="202"/>
      <c r="H175" s="301"/>
      <c r="I175" s="301"/>
      <c r="J175" s="301"/>
      <c r="K175" s="301"/>
    </row>
    <row r="176" spans="1:11" ht="66" hidden="1">
      <c r="A176" s="243"/>
      <c r="B176" s="214" t="s">
        <v>241</v>
      </c>
      <c r="C176" s="202"/>
      <c r="D176" s="202" t="s">
        <v>469</v>
      </c>
      <c r="E176" s="202" t="s">
        <v>470</v>
      </c>
      <c r="F176" s="202" t="s">
        <v>549</v>
      </c>
      <c r="G176" s="202"/>
      <c r="H176" s="301"/>
      <c r="I176" s="301"/>
      <c r="J176" s="301"/>
      <c r="K176" s="301"/>
    </row>
    <row r="177" spans="1:11" ht="66">
      <c r="A177" s="243"/>
      <c r="B177" s="221" t="s">
        <v>550</v>
      </c>
      <c r="C177" s="202"/>
      <c r="D177" s="202" t="s">
        <v>469</v>
      </c>
      <c r="E177" s="202" t="s">
        <v>470</v>
      </c>
      <c r="F177" s="207" t="s">
        <v>551</v>
      </c>
      <c r="G177" s="202"/>
      <c r="H177" s="317">
        <f>H178</f>
        <v>3600</v>
      </c>
      <c r="I177" s="317"/>
      <c r="J177" s="317">
        <f>J178</f>
        <v>3600</v>
      </c>
      <c r="K177" s="317">
        <f>K178</f>
        <v>850</v>
      </c>
    </row>
    <row r="178" spans="1:11" ht="66">
      <c r="A178" s="243"/>
      <c r="B178" s="201" t="s">
        <v>552</v>
      </c>
      <c r="C178" s="202"/>
      <c r="D178" s="202" t="s">
        <v>469</v>
      </c>
      <c r="E178" s="202" t="s">
        <v>470</v>
      </c>
      <c r="F178" s="202" t="s">
        <v>553</v>
      </c>
      <c r="G178" s="202"/>
      <c r="H178" s="301">
        <f>H179</f>
        <v>3600</v>
      </c>
      <c r="I178" s="301"/>
      <c r="J178" s="301">
        <f>J179</f>
        <v>3600</v>
      </c>
      <c r="K178" s="301">
        <f>K179</f>
        <v>850</v>
      </c>
    </row>
    <row r="179" spans="1:11" ht="15">
      <c r="A179" s="244"/>
      <c r="B179" s="255" t="s">
        <v>587</v>
      </c>
      <c r="C179" s="202"/>
      <c r="D179" s="202" t="s">
        <v>469</v>
      </c>
      <c r="E179" s="202" t="s">
        <v>470</v>
      </c>
      <c r="F179" s="202" t="s">
        <v>553</v>
      </c>
      <c r="G179" s="202" t="s">
        <v>210</v>
      </c>
      <c r="H179" s="301">
        <v>3600</v>
      </c>
      <c r="I179" s="301"/>
      <c r="J179" s="301">
        <v>3600</v>
      </c>
      <c r="K179" s="301">
        <v>850</v>
      </c>
    </row>
    <row r="180" spans="1:11" ht="66" hidden="1">
      <c r="A180" s="244"/>
      <c r="B180" s="214" t="s">
        <v>554</v>
      </c>
      <c r="C180" s="202"/>
      <c r="D180" s="202" t="s">
        <v>469</v>
      </c>
      <c r="E180" s="202" t="s">
        <v>470</v>
      </c>
      <c r="F180" s="202" t="s">
        <v>555</v>
      </c>
      <c r="G180" s="202"/>
      <c r="H180" s="270"/>
      <c r="I180" s="270"/>
      <c r="J180" s="270"/>
      <c r="K180" s="270"/>
    </row>
    <row r="181" spans="1:11" ht="66">
      <c r="A181" s="244"/>
      <c r="B181" s="245" t="s">
        <v>242</v>
      </c>
      <c r="C181" s="202"/>
      <c r="D181" s="202" t="s">
        <v>469</v>
      </c>
      <c r="E181" s="202" t="s">
        <v>470</v>
      </c>
      <c r="F181" s="207" t="s">
        <v>556</v>
      </c>
      <c r="G181" s="202"/>
      <c r="H181" s="269">
        <f>H182</f>
        <v>330</v>
      </c>
      <c r="I181" s="269"/>
      <c r="J181" s="269">
        <f>J182</f>
        <v>330</v>
      </c>
      <c r="K181" s="269">
        <f>K182</f>
        <v>335</v>
      </c>
    </row>
    <row r="182" spans="1:11" ht="92.25" customHeight="1">
      <c r="A182" s="244"/>
      <c r="B182" s="214" t="s">
        <v>563</v>
      </c>
      <c r="C182" s="202"/>
      <c r="D182" s="202" t="s">
        <v>469</v>
      </c>
      <c r="E182" s="202" t="s">
        <v>470</v>
      </c>
      <c r="F182" s="202" t="s">
        <v>564</v>
      </c>
      <c r="G182" s="202"/>
      <c r="H182" s="270">
        <f>H183</f>
        <v>330</v>
      </c>
      <c r="I182" s="270"/>
      <c r="J182" s="270">
        <f>J183</f>
        <v>330</v>
      </c>
      <c r="K182" s="270">
        <v>335</v>
      </c>
    </row>
    <row r="183" spans="1:11" ht="13.5" customHeight="1">
      <c r="A183" s="244"/>
      <c r="B183" s="255" t="s">
        <v>587</v>
      </c>
      <c r="C183" s="202"/>
      <c r="D183" s="202" t="s">
        <v>469</v>
      </c>
      <c r="E183" s="202" t="s">
        <v>470</v>
      </c>
      <c r="F183" s="202" t="s">
        <v>564</v>
      </c>
      <c r="G183" s="202" t="s">
        <v>210</v>
      </c>
      <c r="H183" s="270">
        <v>330</v>
      </c>
      <c r="I183" s="270"/>
      <c r="J183" s="270">
        <v>330</v>
      </c>
      <c r="K183" s="270">
        <v>330</v>
      </c>
    </row>
  </sheetData>
  <sheetProtection/>
  <mergeCells count="13">
    <mergeCell ref="G126:H126"/>
    <mergeCell ref="G127:H127"/>
    <mergeCell ref="A16:K16"/>
    <mergeCell ref="A14:K15"/>
    <mergeCell ref="B13:H13"/>
    <mergeCell ref="J2:K2"/>
    <mergeCell ref="J3:K3"/>
    <mergeCell ref="G4:K4"/>
    <mergeCell ref="F5:K5"/>
    <mergeCell ref="J6:K6"/>
    <mergeCell ref="D6:H6"/>
    <mergeCell ref="D2:H2"/>
    <mergeCell ref="D3:H3"/>
  </mergeCells>
  <printOptions/>
  <pageMargins left="0.5905511811023623" right="0.5905511811023623" top="0.3" bottom="0.3" header="0.31" footer="0.32"/>
  <pageSetup firstPageNumber="55" useFirstPageNumber="1" fitToHeight="16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6"/>
  <sheetViews>
    <sheetView zoomScale="90" zoomScaleNormal="90" zoomScaleSheetLayoutView="106" zoomScalePageLayoutView="0" workbookViewId="0" topLeftCell="A1">
      <selection activeCell="X11" sqref="X11"/>
    </sheetView>
  </sheetViews>
  <sheetFormatPr defaultColWidth="9.140625" defaultRowHeight="12.75"/>
  <cols>
    <col min="1" max="1" width="5.28125" style="168" customWidth="1"/>
    <col min="2" max="2" width="62.421875" style="246" customWidth="1"/>
    <col min="3" max="3" width="10.00390625" style="247" customWidth="1"/>
    <col min="4" max="4" width="9.28125" style="248" customWidth="1"/>
    <col min="5" max="5" width="10.421875" style="248" customWidth="1"/>
    <col min="6" max="6" width="11.57421875" style="248" customWidth="1"/>
    <col min="7" max="7" width="10.28125" style="248" customWidth="1"/>
    <col min="8" max="9" width="14.7109375" style="263" hidden="1" customWidth="1"/>
    <col min="10" max="10" width="15.8515625" style="263" hidden="1" customWidth="1"/>
    <col min="11" max="11" width="18.7109375" style="263" hidden="1" customWidth="1"/>
    <col min="12" max="14" width="9.140625" style="168" hidden="1" customWidth="1"/>
    <col min="15" max="15" width="9.140625" style="277" hidden="1" customWidth="1"/>
    <col min="16" max="16" width="14.7109375" style="263" customWidth="1"/>
    <col min="17" max="18" width="8.8515625" style="168" hidden="1" customWidth="1"/>
    <col min="19" max="19" width="15.421875" style="168" hidden="1" customWidth="1"/>
    <col min="20" max="22" width="9.140625" style="168" hidden="1" customWidth="1"/>
    <col min="23" max="16384" width="9.140625" style="168" customWidth="1"/>
  </cols>
  <sheetData>
    <row r="1" ht="15">
      <c r="P1" s="605" t="s">
        <v>499</v>
      </c>
    </row>
    <row r="2" ht="15">
      <c r="P2" s="604" t="s">
        <v>62</v>
      </c>
    </row>
    <row r="3" ht="15">
      <c r="P3" s="604" t="s">
        <v>475</v>
      </c>
    </row>
    <row r="4" ht="15">
      <c r="P4" s="604" t="s">
        <v>63</v>
      </c>
    </row>
    <row r="5" ht="15">
      <c r="P5" s="124" t="s">
        <v>243</v>
      </c>
    </row>
    <row r="7" spans="11:20" ht="15">
      <c r="K7" s="163" t="s">
        <v>584</v>
      </c>
      <c r="L7" s="163"/>
      <c r="M7" s="163"/>
      <c r="N7" s="163"/>
      <c r="O7" s="163"/>
      <c r="P7" s="146" t="s">
        <v>247</v>
      </c>
      <c r="Q7" s="163"/>
      <c r="R7" s="163"/>
      <c r="S7" s="163"/>
      <c r="T7" s="163"/>
    </row>
    <row r="8" spans="5:20" ht="15">
      <c r="E8" s="163"/>
      <c r="F8" s="163"/>
      <c r="G8" s="163"/>
      <c r="H8" s="163"/>
      <c r="K8" s="163" t="s">
        <v>95</v>
      </c>
      <c r="L8" s="163"/>
      <c r="M8" s="163"/>
      <c r="N8" s="163"/>
      <c r="O8" s="163"/>
      <c r="P8" s="146" t="s">
        <v>95</v>
      </c>
      <c r="R8" s="163"/>
      <c r="S8" s="163"/>
      <c r="T8" s="163"/>
    </row>
    <row r="9" spans="5:20" ht="15">
      <c r="E9" s="163"/>
      <c r="F9" s="163"/>
      <c r="G9" s="163"/>
      <c r="H9" s="163"/>
      <c r="K9" s="163" t="s">
        <v>475</v>
      </c>
      <c r="L9" s="163"/>
      <c r="M9" s="163"/>
      <c r="N9" s="163"/>
      <c r="O9" s="163"/>
      <c r="P9" s="146" t="s">
        <v>475</v>
      </c>
      <c r="Q9" s="163"/>
      <c r="R9" s="163"/>
      <c r="S9" s="163"/>
      <c r="T9" s="163"/>
    </row>
    <row r="10" spans="5:20" ht="15">
      <c r="E10" s="163"/>
      <c r="F10" s="163"/>
      <c r="G10" s="163"/>
      <c r="H10" s="163"/>
      <c r="K10" s="163" t="s">
        <v>476</v>
      </c>
      <c r="L10" s="163"/>
      <c r="M10" s="163"/>
      <c r="N10" s="163"/>
      <c r="O10" s="163"/>
      <c r="P10" s="146" t="s">
        <v>476</v>
      </c>
      <c r="Q10" s="163"/>
      <c r="R10" s="163"/>
      <c r="S10" s="163"/>
      <c r="T10" s="163"/>
    </row>
    <row r="11" spans="5:20" ht="15">
      <c r="E11" s="295"/>
      <c r="F11" s="295"/>
      <c r="G11" s="295"/>
      <c r="H11" s="295"/>
      <c r="K11" s="295" t="s">
        <v>103</v>
      </c>
      <c r="L11" s="295"/>
      <c r="M11" s="295"/>
      <c r="N11" s="295"/>
      <c r="O11" s="295"/>
      <c r="P11" s="141" t="s">
        <v>398</v>
      </c>
      <c r="Q11" s="139" t="s">
        <v>91</v>
      </c>
      <c r="S11" s="164"/>
      <c r="T11" s="164"/>
    </row>
    <row r="12" spans="11:20" ht="15">
      <c r="K12" s="248"/>
      <c r="L12" s="248"/>
      <c r="M12" s="248"/>
      <c r="N12" s="248"/>
      <c r="O12" s="263"/>
      <c r="Q12" s="123"/>
      <c r="R12" s="123"/>
      <c r="S12" s="123"/>
      <c r="T12" s="123"/>
    </row>
    <row r="13" spans="5:20" ht="15">
      <c r="E13" s="124"/>
      <c r="F13" s="124"/>
      <c r="G13" s="124"/>
      <c r="H13" s="141" t="s">
        <v>479</v>
      </c>
      <c r="K13" s="248"/>
      <c r="L13" s="124"/>
      <c r="M13" s="124"/>
      <c r="N13" s="124"/>
      <c r="O13" s="141" t="s">
        <v>479</v>
      </c>
      <c r="P13" s="141" t="s">
        <v>479</v>
      </c>
      <c r="Q13" s="123"/>
      <c r="R13" s="123"/>
      <c r="S13" s="123"/>
      <c r="T13" s="123"/>
    </row>
    <row r="14" spans="5:19" ht="15">
      <c r="E14" s="124"/>
      <c r="F14" s="124"/>
      <c r="G14" s="124"/>
      <c r="H14" s="142"/>
      <c r="K14" s="248"/>
      <c r="L14" s="124"/>
      <c r="M14" s="124"/>
      <c r="N14" s="124"/>
      <c r="O14" s="142"/>
      <c r="P14" s="142"/>
      <c r="R14" s="123"/>
      <c r="S14" s="123"/>
    </row>
    <row r="15" spans="5:20" ht="15">
      <c r="E15" s="124"/>
      <c r="F15" s="124"/>
      <c r="G15" s="124"/>
      <c r="H15" s="141" t="s">
        <v>92</v>
      </c>
      <c r="K15" s="248"/>
      <c r="L15" s="124"/>
      <c r="M15" s="124"/>
      <c r="N15" s="124"/>
      <c r="O15" s="141" t="s">
        <v>92</v>
      </c>
      <c r="P15" s="141" t="s">
        <v>92</v>
      </c>
      <c r="Q15" s="123"/>
      <c r="R15" s="123"/>
      <c r="S15" s="123"/>
      <c r="T15" s="123"/>
    </row>
    <row r="16" spans="2:19" ht="15">
      <c r="B16" s="388"/>
      <c r="C16" s="389"/>
      <c r="D16" s="390"/>
      <c r="E16" s="390"/>
      <c r="F16" s="390"/>
      <c r="G16" s="390"/>
      <c r="H16" s="391">
        <v>69983.1</v>
      </c>
      <c r="I16" s="392" t="s">
        <v>414</v>
      </c>
      <c r="J16" s="393">
        <v>72195.9</v>
      </c>
      <c r="K16" s="394">
        <v>73707.5</v>
      </c>
      <c r="L16" s="248"/>
      <c r="M16" s="248"/>
      <c r="N16" s="248"/>
      <c r="O16" s="263"/>
      <c r="P16" s="391">
        <v>69983.1</v>
      </c>
      <c r="Q16" s="123"/>
      <c r="R16" s="123"/>
      <c r="S16" s="123"/>
    </row>
    <row r="17" spans="2:16" ht="12.75">
      <c r="B17" s="388"/>
      <c r="C17" s="389"/>
      <c r="D17" s="390"/>
      <c r="E17" s="390"/>
      <c r="F17" s="390"/>
      <c r="G17" s="395" t="s">
        <v>416</v>
      </c>
      <c r="H17" s="396">
        <f>H16-H24</f>
        <v>0</v>
      </c>
      <c r="I17" s="392" t="s">
        <v>415</v>
      </c>
      <c r="J17" s="393">
        <v>1804.9</v>
      </c>
      <c r="K17" s="397">
        <v>3685.4</v>
      </c>
      <c r="P17" s="396">
        <f>P16-P24</f>
        <v>-58317.100999999995</v>
      </c>
    </row>
    <row r="18" spans="2:16" ht="15">
      <c r="B18" s="870"/>
      <c r="C18" s="870"/>
      <c r="D18" s="870"/>
      <c r="E18" s="870"/>
      <c r="F18" s="870"/>
      <c r="G18" s="870"/>
      <c r="H18" s="870"/>
      <c r="I18" s="398" t="s">
        <v>416</v>
      </c>
      <c r="J18" s="401">
        <f>J16-J17-J24</f>
        <v>0.014660000015283003</v>
      </c>
      <c r="K18" s="402">
        <f>K16-K17-K24</f>
        <v>0.01629619998857379</v>
      </c>
      <c r="P18" s="168"/>
    </row>
    <row r="19" spans="1:16" ht="15" customHeight="1">
      <c r="A19" s="879" t="s">
        <v>248</v>
      </c>
      <c r="B19" s="879"/>
      <c r="C19" s="879"/>
      <c r="D19" s="879"/>
      <c r="E19" s="879"/>
      <c r="F19" s="879"/>
      <c r="G19" s="879"/>
      <c r="H19" s="879"/>
      <c r="I19" s="169"/>
      <c r="J19" s="168"/>
      <c r="K19" s="168"/>
      <c r="P19" s="168"/>
    </row>
    <row r="20" spans="1:16" ht="15" customHeight="1">
      <c r="A20" s="879" t="s">
        <v>1</v>
      </c>
      <c r="B20" s="879"/>
      <c r="C20" s="879"/>
      <c r="D20" s="879"/>
      <c r="E20" s="879"/>
      <c r="F20" s="879"/>
      <c r="G20" s="879"/>
      <c r="H20" s="879"/>
      <c r="I20" s="169"/>
      <c r="J20" s="168"/>
      <c r="K20" s="168"/>
      <c r="P20" s="168"/>
    </row>
    <row r="21" spans="1:16" ht="15" customHeight="1">
      <c r="A21" s="879" t="s">
        <v>604</v>
      </c>
      <c r="B21" s="879"/>
      <c r="C21" s="879"/>
      <c r="D21" s="879"/>
      <c r="E21" s="879"/>
      <c r="F21" s="879"/>
      <c r="G21" s="879"/>
      <c r="H21" s="879"/>
      <c r="I21" s="169"/>
      <c r="J21" s="169"/>
      <c r="K21" s="168"/>
      <c r="P21" s="168"/>
    </row>
    <row r="22" spans="1:16" ht="15">
      <c r="A22" s="170"/>
      <c r="B22" s="171"/>
      <c r="C22" s="172"/>
      <c r="D22" s="173"/>
      <c r="E22" s="173"/>
      <c r="F22" s="173"/>
      <c r="G22" s="173"/>
      <c r="H22" s="264" t="s">
        <v>110</v>
      </c>
      <c r="I22" s="264"/>
      <c r="J22" s="264"/>
      <c r="K22" s="264"/>
      <c r="P22" s="264" t="s">
        <v>110</v>
      </c>
    </row>
    <row r="23" spans="1:16" ht="66">
      <c r="A23" s="174" t="s">
        <v>451</v>
      </c>
      <c r="B23" s="175" t="s">
        <v>452</v>
      </c>
      <c r="C23" s="176" t="s">
        <v>111</v>
      </c>
      <c r="D23" s="176" t="s">
        <v>112</v>
      </c>
      <c r="E23" s="176" t="s">
        <v>360</v>
      </c>
      <c r="F23" s="176" t="s">
        <v>113</v>
      </c>
      <c r="G23" s="176" t="s">
        <v>114</v>
      </c>
      <c r="H23" s="265" t="s">
        <v>115</v>
      </c>
      <c r="I23" s="265"/>
      <c r="J23" s="353" t="s">
        <v>614</v>
      </c>
      <c r="K23" s="353" t="s">
        <v>615</v>
      </c>
      <c r="P23" s="265" t="s">
        <v>115</v>
      </c>
    </row>
    <row r="24" spans="1:19" s="180" customFormat="1" ht="15.75" thickBot="1">
      <c r="A24" s="177"/>
      <c r="B24" s="178" t="s">
        <v>116</v>
      </c>
      <c r="C24" s="179" t="s">
        <v>460</v>
      </c>
      <c r="D24" s="179" t="s">
        <v>460</v>
      </c>
      <c r="E24" s="179" t="s">
        <v>460</v>
      </c>
      <c r="F24" s="179" t="s">
        <v>460</v>
      </c>
      <c r="G24" s="179" t="s">
        <v>460</v>
      </c>
      <c r="H24" s="320">
        <f>H25+H39+H210</f>
        <v>69983.1</v>
      </c>
      <c r="I24" s="266"/>
      <c r="J24" s="320">
        <f>J25+J39+J210</f>
        <v>70390.98533999998</v>
      </c>
      <c r="K24" s="320">
        <f>K25+K39+K210</f>
        <v>70022.08370380002</v>
      </c>
      <c r="O24" s="278"/>
      <c r="P24" s="320">
        <f>P25+P39+P210</f>
        <v>128300.201</v>
      </c>
      <c r="R24" s="180">
        <v>136430.507</v>
      </c>
      <c r="S24" s="598">
        <f>R24-P24</f>
        <v>8130.306000000011</v>
      </c>
    </row>
    <row r="25" spans="1:16" s="180" customFormat="1" ht="47.25" thickBot="1">
      <c r="A25" s="348">
        <v>1</v>
      </c>
      <c r="B25" s="349" t="s">
        <v>484</v>
      </c>
      <c r="C25" s="380" t="s">
        <v>478</v>
      </c>
      <c r="D25" s="350"/>
      <c r="E25" s="350"/>
      <c r="F25" s="350"/>
      <c r="G25" s="350"/>
      <c r="H25" s="351">
        <f>H30+H35</f>
        <v>2255.091</v>
      </c>
      <c r="I25" s="352"/>
      <c r="J25" s="351">
        <f>J30+J35</f>
        <v>2384.43816</v>
      </c>
      <c r="K25" s="351">
        <f>K30+K35</f>
        <v>2544.3974812</v>
      </c>
      <c r="O25" s="278"/>
      <c r="P25" s="351">
        <f>P30+P35</f>
        <v>2398.919</v>
      </c>
    </row>
    <row r="26" spans="1:16" s="278" customFormat="1" ht="15">
      <c r="A26" s="342"/>
      <c r="B26" s="343" t="s">
        <v>297</v>
      </c>
      <c r="C26" s="344"/>
      <c r="D26" s="345" t="s">
        <v>471</v>
      </c>
      <c r="E26" s="345"/>
      <c r="F26" s="345"/>
      <c r="G26" s="345"/>
      <c r="H26" s="346">
        <f>H30+H35</f>
        <v>2255.091</v>
      </c>
      <c r="I26" s="347"/>
      <c r="J26" s="346">
        <f>J30+J35</f>
        <v>2384.43816</v>
      </c>
      <c r="K26" s="346">
        <f>K30+K35</f>
        <v>2544.3974812</v>
      </c>
      <c r="P26" s="346">
        <f>P30+P35</f>
        <v>2398.919</v>
      </c>
    </row>
    <row r="27" spans="1:16" s="180" customFormat="1" ht="26.25" hidden="1">
      <c r="A27" s="184"/>
      <c r="B27" s="185" t="s">
        <v>117</v>
      </c>
      <c r="C27" s="186"/>
      <c r="D27" s="187" t="s">
        <v>471</v>
      </c>
      <c r="E27" s="187" t="s">
        <v>118</v>
      </c>
      <c r="F27" s="188"/>
      <c r="G27" s="186"/>
      <c r="H27" s="268"/>
      <c r="I27" s="268"/>
      <c r="J27" s="268"/>
      <c r="K27" s="268"/>
      <c r="O27" s="278"/>
      <c r="P27" s="268"/>
    </row>
    <row r="28" spans="1:16" s="180" customFormat="1" ht="39" hidden="1">
      <c r="A28" s="184"/>
      <c r="B28" s="185" t="s">
        <v>119</v>
      </c>
      <c r="C28" s="186"/>
      <c r="D28" s="189" t="s">
        <v>471</v>
      </c>
      <c r="E28" s="189" t="s">
        <v>118</v>
      </c>
      <c r="F28" s="190">
        <v>9100000</v>
      </c>
      <c r="G28" s="186"/>
      <c r="H28" s="268"/>
      <c r="I28" s="268"/>
      <c r="J28" s="268"/>
      <c r="K28" s="268"/>
      <c r="O28" s="278"/>
      <c r="P28" s="268"/>
    </row>
    <row r="29" spans="1:16" s="180" customFormat="1" ht="25.5" customHeight="1" hidden="1">
      <c r="A29" s="184"/>
      <c r="B29" s="191" t="s">
        <v>120</v>
      </c>
      <c r="C29" s="186"/>
      <c r="D29" s="192" t="s">
        <v>471</v>
      </c>
      <c r="E29" s="192" t="s">
        <v>118</v>
      </c>
      <c r="F29" s="193">
        <v>9100003</v>
      </c>
      <c r="G29" s="186"/>
      <c r="H29" s="268"/>
      <c r="I29" s="268"/>
      <c r="J29" s="268"/>
      <c r="K29" s="268"/>
      <c r="O29" s="278"/>
      <c r="P29" s="268"/>
    </row>
    <row r="30" spans="1:16" s="180" customFormat="1" ht="39">
      <c r="A30" s="184"/>
      <c r="B30" s="185" t="s">
        <v>72</v>
      </c>
      <c r="C30" s="186"/>
      <c r="D30" s="187" t="s">
        <v>471</v>
      </c>
      <c r="E30" s="187" t="s">
        <v>121</v>
      </c>
      <c r="F30" s="193"/>
      <c r="G30" s="186"/>
      <c r="H30" s="317">
        <f>H31</f>
        <v>2155.786</v>
      </c>
      <c r="I30" s="268"/>
      <c r="J30" s="317">
        <f>J31</f>
        <v>2285.1331600000003</v>
      </c>
      <c r="K30" s="317">
        <f>K31</f>
        <v>2445.0924812000003</v>
      </c>
      <c r="O30" s="278"/>
      <c r="P30" s="317">
        <f>P31</f>
        <v>2299.614</v>
      </c>
    </row>
    <row r="31" spans="1:16" s="180" customFormat="1" ht="39">
      <c r="A31" s="184"/>
      <c r="B31" s="194" t="s">
        <v>119</v>
      </c>
      <c r="C31" s="186"/>
      <c r="D31" s="189" t="s">
        <v>471</v>
      </c>
      <c r="E31" s="187" t="s">
        <v>121</v>
      </c>
      <c r="F31" s="188">
        <v>9100000</v>
      </c>
      <c r="G31" s="186"/>
      <c r="H31" s="317">
        <f>H32</f>
        <v>2155.786</v>
      </c>
      <c r="I31" s="317"/>
      <c r="J31" s="317">
        <f>J32</f>
        <v>2285.1331600000003</v>
      </c>
      <c r="K31" s="317">
        <f>K32</f>
        <v>2445.0924812000003</v>
      </c>
      <c r="O31" s="278"/>
      <c r="P31" s="317">
        <f>P32</f>
        <v>2299.614</v>
      </c>
    </row>
    <row r="32" spans="1:16" s="180" customFormat="1" ht="21.75" customHeight="1">
      <c r="A32" s="184"/>
      <c r="B32" s="195" t="s">
        <v>122</v>
      </c>
      <c r="C32" s="186"/>
      <c r="D32" s="192" t="s">
        <v>471</v>
      </c>
      <c r="E32" s="196" t="s">
        <v>121</v>
      </c>
      <c r="F32" s="188">
        <v>9100004</v>
      </c>
      <c r="G32" s="186"/>
      <c r="H32" s="317">
        <f>H33+H34</f>
        <v>2155.786</v>
      </c>
      <c r="I32" s="268"/>
      <c r="J32" s="317">
        <f>J33+J34</f>
        <v>2285.1331600000003</v>
      </c>
      <c r="K32" s="317">
        <f>K33+K34</f>
        <v>2445.0924812000003</v>
      </c>
      <c r="O32" s="278"/>
      <c r="P32" s="317">
        <f>P33+P34</f>
        <v>2299.614</v>
      </c>
    </row>
    <row r="33" spans="1:16" s="180" customFormat="1" ht="15.75" customHeight="1">
      <c r="A33" s="184"/>
      <c r="B33" s="252" t="s">
        <v>559</v>
      </c>
      <c r="C33" s="186"/>
      <c r="D33" s="192" t="s">
        <v>471</v>
      </c>
      <c r="E33" s="196" t="s">
        <v>121</v>
      </c>
      <c r="F33" s="197">
        <v>9100004</v>
      </c>
      <c r="G33" s="254">
        <v>120</v>
      </c>
      <c r="H33" s="281">
        <v>1300.211</v>
      </c>
      <c r="I33" s="317"/>
      <c r="J33" s="301">
        <f>H33*106%</f>
        <v>1378.22366</v>
      </c>
      <c r="K33" s="301">
        <f>J33*107%</f>
        <v>1474.6993162</v>
      </c>
      <c r="O33" s="278"/>
      <c r="P33" s="281">
        <v>1300.211</v>
      </c>
    </row>
    <row r="34" spans="1:17" s="180" customFormat="1" ht="24.75" customHeight="1">
      <c r="A34" s="184"/>
      <c r="B34" s="578" t="s">
        <v>560</v>
      </c>
      <c r="C34" s="328"/>
      <c r="D34" s="329" t="s">
        <v>471</v>
      </c>
      <c r="E34" s="330" t="s">
        <v>121</v>
      </c>
      <c r="F34" s="331">
        <v>9100004</v>
      </c>
      <c r="G34" s="332">
        <v>240</v>
      </c>
      <c r="H34" s="333">
        <v>855.575</v>
      </c>
      <c r="I34" s="334"/>
      <c r="J34" s="335">
        <f>H34*106%</f>
        <v>906.9095000000001</v>
      </c>
      <c r="K34" s="335">
        <f>J34*107%</f>
        <v>970.3931650000002</v>
      </c>
      <c r="O34" s="278"/>
      <c r="P34" s="333">
        <f>855.575+143.828</f>
        <v>999.403</v>
      </c>
      <c r="Q34" s="180">
        <v>1</v>
      </c>
    </row>
    <row r="35" spans="1:16" s="180" customFormat="1" ht="42.75" customHeight="1">
      <c r="A35" s="184"/>
      <c r="B35" s="198" t="s">
        <v>73</v>
      </c>
      <c r="C35" s="202"/>
      <c r="D35" s="200" t="s">
        <v>471</v>
      </c>
      <c r="E35" s="207" t="s">
        <v>264</v>
      </c>
      <c r="F35" s="200" t="s">
        <v>460</v>
      </c>
      <c r="G35" s="200" t="s">
        <v>460</v>
      </c>
      <c r="H35" s="269">
        <f>H36</f>
        <v>99.305</v>
      </c>
      <c r="I35" s="269"/>
      <c r="J35" s="269">
        <f aca="true" t="shared" si="0" ref="J35:K37">J36</f>
        <v>99.305</v>
      </c>
      <c r="K35" s="269">
        <f t="shared" si="0"/>
        <v>99.305</v>
      </c>
      <c r="O35" s="278"/>
      <c r="P35" s="269">
        <f>P36</f>
        <v>99.305</v>
      </c>
    </row>
    <row r="36" spans="1:16" s="180" customFormat="1" ht="39.75" customHeight="1">
      <c r="A36" s="184"/>
      <c r="B36" s="198" t="s">
        <v>119</v>
      </c>
      <c r="C36" s="202"/>
      <c r="D36" s="200" t="s">
        <v>471</v>
      </c>
      <c r="E36" s="200" t="s">
        <v>264</v>
      </c>
      <c r="F36" s="207" t="s">
        <v>135</v>
      </c>
      <c r="G36" s="208"/>
      <c r="H36" s="269">
        <f>H37</f>
        <v>99.305</v>
      </c>
      <c r="I36" s="269"/>
      <c r="J36" s="269">
        <f t="shared" si="0"/>
        <v>99.305</v>
      </c>
      <c r="K36" s="269">
        <f t="shared" si="0"/>
        <v>99.305</v>
      </c>
      <c r="O36" s="278"/>
      <c r="P36" s="269">
        <f>P37</f>
        <v>99.305</v>
      </c>
    </row>
    <row r="37" spans="1:16" s="180" customFormat="1" ht="42" customHeight="1">
      <c r="A37" s="184"/>
      <c r="B37" s="203" t="s">
        <v>572</v>
      </c>
      <c r="C37" s="202"/>
      <c r="D37" s="199" t="s">
        <v>471</v>
      </c>
      <c r="E37" s="199" t="s">
        <v>264</v>
      </c>
      <c r="F37" s="202" t="s">
        <v>136</v>
      </c>
      <c r="G37" s="202"/>
      <c r="H37" s="271">
        <f>H38</f>
        <v>99.305</v>
      </c>
      <c r="I37" s="271"/>
      <c r="J37" s="271">
        <f t="shared" si="0"/>
        <v>99.305</v>
      </c>
      <c r="K37" s="271">
        <f t="shared" si="0"/>
        <v>99.305</v>
      </c>
      <c r="O37" s="278"/>
      <c r="P37" s="271">
        <f>P38</f>
        <v>99.305</v>
      </c>
    </row>
    <row r="38" spans="1:16" s="180" customFormat="1" ht="18" customHeight="1">
      <c r="A38" s="184"/>
      <c r="B38" s="252" t="s">
        <v>86</v>
      </c>
      <c r="C38" s="202"/>
      <c r="D38" s="199" t="s">
        <v>471</v>
      </c>
      <c r="E38" s="199" t="s">
        <v>264</v>
      </c>
      <c r="F38" s="202" t="s">
        <v>136</v>
      </c>
      <c r="G38" s="202" t="s">
        <v>601</v>
      </c>
      <c r="H38" s="271">
        <v>99.305</v>
      </c>
      <c r="I38" s="271"/>
      <c r="J38" s="271">
        <v>99.305</v>
      </c>
      <c r="K38" s="271">
        <v>99.305</v>
      </c>
      <c r="O38" s="278"/>
      <c r="P38" s="271">
        <v>99.305</v>
      </c>
    </row>
    <row r="39" spans="1:16" s="180" customFormat="1" ht="51" customHeight="1" thickBot="1">
      <c r="A39" s="336">
        <v>2</v>
      </c>
      <c r="B39" s="337" t="s">
        <v>295</v>
      </c>
      <c r="C39" s="380" t="s">
        <v>478</v>
      </c>
      <c r="D39" s="338"/>
      <c r="E39" s="338"/>
      <c r="F39" s="339"/>
      <c r="G39" s="340"/>
      <c r="H39" s="424">
        <f>H40+H72+H77+H91+H116+H166+H188+H195</f>
        <v>60575.509</v>
      </c>
      <c r="I39" s="341"/>
      <c r="J39" s="424">
        <f>J40+J72+J77+J91+J116+J166+J188+J195</f>
        <v>60423.047179999994</v>
      </c>
      <c r="K39" s="424">
        <f>K40+K72+K77+K91+K116+K166+K188+K195</f>
        <v>59279.18622260001</v>
      </c>
      <c r="O39" s="278"/>
      <c r="P39" s="424">
        <f>P40+P72+P77+P91+P116+P166+P188+P195</f>
        <v>114804.689</v>
      </c>
    </row>
    <row r="40" spans="1:16" s="224" customFormat="1" ht="51" customHeight="1">
      <c r="A40" s="417"/>
      <c r="B40" s="411" t="s">
        <v>297</v>
      </c>
      <c r="C40" s="412"/>
      <c r="D40" s="418" t="s">
        <v>471</v>
      </c>
      <c r="E40" s="419"/>
      <c r="F40" s="420"/>
      <c r="G40" s="421"/>
      <c r="H40" s="423">
        <f>H41+H62+H66</f>
        <v>13940.6</v>
      </c>
      <c r="I40" s="422"/>
      <c r="J40" s="423">
        <f>J41+J62+J66</f>
        <v>14595.62918</v>
      </c>
      <c r="K40" s="423">
        <f>K41+K62+K66</f>
        <v>15391.951222600002</v>
      </c>
      <c r="P40" s="423">
        <f>P41+P62+P66</f>
        <v>15862.126</v>
      </c>
    </row>
    <row r="41" spans="1:16" ht="39">
      <c r="A41" s="184"/>
      <c r="B41" s="198" t="s">
        <v>123</v>
      </c>
      <c r="C41" s="199" t="s">
        <v>356</v>
      </c>
      <c r="D41" s="200" t="s">
        <v>471</v>
      </c>
      <c r="E41" s="200" t="s">
        <v>124</v>
      </c>
      <c r="F41" s="200" t="s">
        <v>460</v>
      </c>
      <c r="G41" s="200" t="s">
        <v>460</v>
      </c>
      <c r="H41" s="313">
        <f>H42</f>
        <v>11843.717</v>
      </c>
      <c r="I41" s="269"/>
      <c r="J41" s="313">
        <f>J42</f>
        <v>12487.62918</v>
      </c>
      <c r="K41" s="313">
        <f>K42</f>
        <v>13283.951222600002</v>
      </c>
      <c r="P41" s="313">
        <f>P42</f>
        <v>13770.164</v>
      </c>
    </row>
    <row r="42" spans="1:16" ht="25.5" customHeight="1">
      <c r="A42" s="184"/>
      <c r="B42" s="198" t="s">
        <v>119</v>
      </c>
      <c r="C42" s="200" t="s">
        <v>356</v>
      </c>
      <c r="D42" s="200" t="s">
        <v>471</v>
      </c>
      <c r="E42" s="200" t="s">
        <v>124</v>
      </c>
      <c r="F42" s="200">
        <v>9100000</v>
      </c>
      <c r="G42" s="200" t="s">
        <v>460</v>
      </c>
      <c r="H42" s="313">
        <f>H43+H46+H48+H50+H53+H56</f>
        <v>11843.717</v>
      </c>
      <c r="I42" s="269"/>
      <c r="J42" s="313">
        <f>J43+J46+J48+J50+J53+J56</f>
        <v>12487.62918</v>
      </c>
      <c r="K42" s="313">
        <f>K43+K46+K48+K50+K53+K56</f>
        <v>13283.951222600002</v>
      </c>
      <c r="P42" s="313">
        <f>P43+P46+P48+P50+P53+P56</f>
        <v>13770.164</v>
      </c>
    </row>
    <row r="43" spans="1:16" ht="27.75" customHeight="1">
      <c r="A43" s="184"/>
      <c r="B43" s="201" t="s">
        <v>122</v>
      </c>
      <c r="C43" s="199" t="s">
        <v>356</v>
      </c>
      <c r="D43" s="199" t="s">
        <v>471</v>
      </c>
      <c r="E43" s="199" t="s">
        <v>124</v>
      </c>
      <c r="F43" s="200">
        <v>9100004</v>
      </c>
      <c r="G43" s="199" t="s">
        <v>460</v>
      </c>
      <c r="H43" s="259">
        <f>H44+H45</f>
        <v>9577.492</v>
      </c>
      <c r="I43" s="270"/>
      <c r="J43" s="259">
        <f>J44+J45</f>
        <v>10152.14152</v>
      </c>
      <c r="K43" s="259">
        <f>K44+K45</f>
        <v>10862.791426400001</v>
      </c>
      <c r="P43" s="259">
        <f>P44+P45</f>
        <v>11503.939</v>
      </c>
    </row>
    <row r="44" spans="1:16" ht="25.5" customHeight="1">
      <c r="A44" s="184"/>
      <c r="B44" s="255" t="s">
        <v>559</v>
      </c>
      <c r="C44" s="199"/>
      <c r="D44" s="199" t="s">
        <v>471</v>
      </c>
      <c r="E44" s="199" t="s">
        <v>124</v>
      </c>
      <c r="F44" s="199">
        <v>9100004</v>
      </c>
      <c r="G44" s="199">
        <v>120</v>
      </c>
      <c r="H44" s="301">
        <v>7361.933</v>
      </c>
      <c r="I44" s="301"/>
      <c r="J44" s="301">
        <f>H44*106%</f>
        <v>7803.64898</v>
      </c>
      <c r="K44" s="301">
        <f>J44*107%</f>
        <v>8349.904408600001</v>
      </c>
      <c r="P44" s="301">
        <v>7361.933</v>
      </c>
    </row>
    <row r="45" spans="1:17" ht="24.75" customHeight="1">
      <c r="A45" s="184"/>
      <c r="B45" s="578" t="s">
        <v>560</v>
      </c>
      <c r="C45" s="199"/>
      <c r="D45" s="199" t="s">
        <v>471</v>
      </c>
      <c r="E45" s="199" t="s">
        <v>124</v>
      </c>
      <c r="F45" s="199">
        <v>9100004</v>
      </c>
      <c r="G45" s="199">
        <v>240</v>
      </c>
      <c r="H45" s="301">
        <f>2215.573-0.014</f>
        <v>2215.5589999999997</v>
      </c>
      <c r="I45" s="301"/>
      <c r="J45" s="301">
        <f>H45*106%</f>
        <v>2348.4925399999997</v>
      </c>
      <c r="K45" s="301">
        <f>J45*107%</f>
        <v>2512.8870177999997</v>
      </c>
      <c r="P45" s="301">
        <f>2215.573-0.014+2089.79-163.343</f>
        <v>4142.006</v>
      </c>
      <c r="Q45" s="168" t="s">
        <v>68</v>
      </c>
    </row>
    <row r="46" spans="1:16" ht="26.25">
      <c r="A46" s="184"/>
      <c r="B46" s="201" t="s">
        <v>125</v>
      </c>
      <c r="C46" s="199" t="s">
        <v>356</v>
      </c>
      <c r="D46" s="199" t="s">
        <v>471</v>
      </c>
      <c r="E46" s="199" t="s">
        <v>124</v>
      </c>
      <c r="F46" s="207" t="s">
        <v>126</v>
      </c>
      <c r="G46" s="202"/>
      <c r="H46" s="281">
        <f>H47</f>
        <v>1154.611</v>
      </c>
      <c r="I46" s="281"/>
      <c r="J46" s="281">
        <f>J47</f>
        <v>1223.88766</v>
      </c>
      <c r="K46" s="281">
        <f>K47</f>
        <v>1309.5597962000002</v>
      </c>
      <c r="P46" s="281">
        <f>P47</f>
        <v>1154.611</v>
      </c>
    </row>
    <row r="47" spans="1:16" ht="15">
      <c r="A47" s="184"/>
      <c r="B47" s="255" t="s">
        <v>559</v>
      </c>
      <c r="C47" s="199"/>
      <c r="D47" s="199" t="s">
        <v>471</v>
      </c>
      <c r="E47" s="199" t="s">
        <v>124</v>
      </c>
      <c r="F47" s="202" t="s">
        <v>126</v>
      </c>
      <c r="G47" s="199">
        <v>120</v>
      </c>
      <c r="H47" s="281">
        <v>1154.611</v>
      </c>
      <c r="I47" s="281"/>
      <c r="J47" s="301">
        <f>H47*106%</f>
        <v>1223.88766</v>
      </c>
      <c r="K47" s="301">
        <f>J47*107%</f>
        <v>1309.5597962000002</v>
      </c>
      <c r="P47" s="281">
        <v>1154.611</v>
      </c>
    </row>
    <row r="48" spans="1:16" ht="26.25">
      <c r="A48" s="184"/>
      <c r="B48" s="577" t="s">
        <v>568</v>
      </c>
      <c r="C48" s="199"/>
      <c r="D48" s="199" t="s">
        <v>471</v>
      </c>
      <c r="E48" s="199" t="s">
        <v>124</v>
      </c>
      <c r="F48" s="207" t="s">
        <v>127</v>
      </c>
      <c r="G48" s="202"/>
      <c r="H48" s="269">
        <f>H49</f>
        <v>171.8</v>
      </c>
      <c r="I48" s="269"/>
      <c r="J48" s="269">
        <f>J49</f>
        <v>171.8</v>
      </c>
      <c r="K48" s="269">
        <f>K49</f>
        <v>171.8</v>
      </c>
      <c r="P48" s="269">
        <f>P49</f>
        <v>171.8</v>
      </c>
    </row>
    <row r="49" spans="1:16" ht="15">
      <c r="A49" s="184"/>
      <c r="B49" s="252" t="s">
        <v>605</v>
      </c>
      <c r="C49" s="199"/>
      <c r="D49" s="199" t="s">
        <v>471</v>
      </c>
      <c r="E49" s="199" t="s">
        <v>124</v>
      </c>
      <c r="F49" s="202" t="s">
        <v>127</v>
      </c>
      <c r="G49" s="202" t="s">
        <v>602</v>
      </c>
      <c r="H49" s="270">
        <v>171.8</v>
      </c>
      <c r="I49" s="270"/>
      <c r="J49" s="270">
        <v>171.8</v>
      </c>
      <c r="K49" s="270">
        <v>171.8</v>
      </c>
      <c r="P49" s="270">
        <v>171.8</v>
      </c>
    </row>
    <row r="50" spans="1:16" ht="24.75" customHeight="1">
      <c r="A50" s="184"/>
      <c r="B50" s="203" t="s">
        <v>569</v>
      </c>
      <c r="C50" s="199"/>
      <c r="D50" s="202" t="s">
        <v>471</v>
      </c>
      <c r="E50" s="202" t="s">
        <v>124</v>
      </c>
      <c r="F50" s="207" t="s">
        <v>128</v>
      </c>
      <c r="G50" s="202"/>
      <c r="H50" s="269">
        <f>H52</f>
        <v>263</v>
      </c>
      <c r="I50" s="269"/>
      <c r="J50" s="269">
        <f>J52</f>
        <v>263</v>
      </c>
      <c r="K50" s="269">
        <f>K52</f>
        <v>263</v>
      </c>
      <c r="P50" s="269">
        <f>P52</f>
        <v>263</v>
      </c>
    </row>
    <row r="51" spans="1:16" ht="46.5" customHeight="1" hidden="1">
      <c r="A51" s="184"/>
      <c r="B51" s="249" t="s">
        <v>570</v>
      </c>
      <c r="C51" s="202"/>
      <c r="D51" s="202" t="s">
        <v>471</v>
      </c>
      <c r="E51" s="202" t="s">
        <v>124</v>
      </c>
      <c r="F51" s="202" t="s">
        <v>129</v>
      </c>
      <c r="G51" s="202"/>
      <c r="H51" s="271"/>
      <c r="I51" s="271"/>
      <c r="J51" s="271"/>
      <c r="K51" s="271"/>
      <c r="P51" s="271"/>
    </row>
    <row r="52" spans="1:16" ht="15" customHeight="1">
      <c r="A52" s="184"/>
      <c r="B52" s="252" t="s">
        <v>86</v>
      </c>
      <c r="C52" s="202"/>
      <c r="D52" s="202" t="s">
        <v>471</v>
      </c>
      <c r="E52" s="202" t="s">
        <v>124</v>
      </c>
      <c r="F52" s="202" t="s">
        <v>128</v>
      </c>
      <c r="G52" s="202" t="s">
        <v>601</v>
      </c>
      <c r="H52" s="271">
        <v>263</v>
      </c>
      <c r="I52" s="271"/>
      <c r="J52" s="271">
        <v>263</v>
      </c>
      <c r="K52" s="271">
        <v>263</v>
      </c>
      <c r="P52" s="271">
        <v>263</v>
      </c>
    </row>
    <row r="53" spans="1:16" ht="51.75" customHeight="1">
      <c r="A53" s="184"/>
      <c r="B53" s="204" t="s">
        <v>571</v>
      </c>
      <c r="C53" s="202"/>
      <c r="D53" s="202" t="s">
        <v>471</v>
      </c>
      <c r="E53" s="202" t="s">
        <v>124</v>
      </c>
      <c r="F53" s="207" t="s">
        <v>130</v>
      </c>
      <c r="G53" s="202"/>
      <c r="H53" s="268">
        <f>H54</f>
        <v>130.1</v>
      </c>
      <c r="I53" s="268"/>
      <c r="J53" s="268">
        <f>J54</f>
        <v>130.1</v>
      </c>
      <c r="K53" s="268">
        <f>K54</f>
        <v>130.1</v>
      </c>
      <c r="P53" s="268">
        <f>P54</f>
        <v>130.1</v>
      </c>
    </row>
    <row r="54" spans="1:16" ht="15" customHeight="1">
      <c r="A54" s="184"/>
      <c r="B54" s="252" t="s">
        <v>86</v>
      </c>
      <c r="C54" s="202"/>
      <c r="D54" s="202" t="s">
        <v>471</v>
      </c>
      <c r="E54" s="202" t="s">
        <v>124</v>
      </c>
      <c r="F54" s="202" t="s">
        <v>130</v>
      </c>
      <c r="G54" s="202" t="s">
        <v>601</v>
      </c>
      <c r="H54" s="271">
        <v>130.1</v>
      </c>
      <c r="I54" s="271"/>
      <c r="J54" s="271">
        <v>130.1</v>
      </c>
      <c r="K54" s="271">
        <v>130.1</v>
      </c>
      <c r="P54" s="271">
        <v>130.1</v>
      </c>
    </row>
    <row r="55" spans="1:16" ht="27.75" customHeight="1" hidden="1">
      <c r="A55" s="184"/>
      <c r="B55" s="205" t="s">
        <v>131</v>
      </c>
      <c r="C55" s="199"/>
      <c r="D55" s="199" t="s">
        <v>471</v>
      </c>
      <c r="E55" s="199" t="s">
        <v>124</v>
      </c>
      <c r="F55" s="202" t="s">
        <v>132</v>
      </c>
      <c r="G55" s="202"/>
      <c r="H55" s="271"/>
      <c r="I55" s="271"/>
      <c r="J55" s="271"/>
      <c r="K55" s="271"/>
      <c r="P55" s="271"/>
    </row>
    <row r="56" spans="1:16" ht="52.5">
      <c r="A56" s="184"/>
      <c r="B56" s="206" t="s">
        <v>133</v>
      </c>
      <c r="C56" s="199"/>
      <c r="D56" s="199" t="s">
        <v>471</v>
      </c>
      <c r="E56" s="199" t="s">
        <v>124</v>
      </c>
      <c r="F56" s="207" t="s">
        <v>134</v>
      </c>
      <c r="G56" s="202"/>
      <c r="H56" s="268">
        <f>H57+H58</f>
        <v>546.714</v>
      </c>
      <c r="I56" s="268"/>
      <c r="J56" s="268">
        <f>J57+J58</f>
        <v>546.7</v>
      </c>
      <c r="K56" s="268">
        <f>K57+K58</f>
        <v>546.7</v>
      </c>
      <c r="P56" s="268">
        <f>P57+P58</f>
        <v>546.714</v>
      </c>
    </row>
    <row r="57" spans="1:16" ht="15">
      <c r="A57" s="184"/>
      <c r="B57" s="255" t="s">
        <v>559</v>
      </c>
      <c r="C57" s="199"/>
      <c r="D57" s="199" t="s">
        <v>471</v>
      </c>
      <c r="E57" s="199" t="s">
        <v>124</v>
      </c>
      <c r="F57" s="202" t="s">
        <v>134</v>
      </c>
      <c r="G57" s="202" t="s">
        <v>585</v>
      </c>
      <c r="H57" s="271">
        <f>546.7-45.2+0.014</f>
        <v>501.51400000000007</v>
      </c>
      <c r="I57" s="271"/>
      <c r="J57" s="271">
        <f>546.7-45.2</f>
        <v>501.50000000000006</v>
      </c>
      <c r="K57" s="271">
        <f>546.7-45.2</f>
        <v>501.50000000000006</v>
      </c>
      <c r="P57" s="271">
        <f>546.7-45.2+0.014+8</f>
        <v>509.51400000000007</v>
      </c>
    </row>
    <row r="58" spans="1:16" s="277" customFormat="1" ht="24.75" customHeight="1">
      <c r="A58" s="342"/>
      <c r="B58" s="624" t="s">
        <v>560</v>
      </c>
      <c r="C58" s="449"/>
      <c r="D58" s="449" t="s">
        <v>471</v>
      </c>
      <c r="E58" s="449" t="s">
        <v>124</v>
      </c>
      <c r="F58" s="452" t="s">
        <v>134</v>
      </c>
      <c r="G58" s="452" t="s">
        <v>210</v>
      </c>
      <c r="H58" s="276">
        <v>45.2</v>
      </c>
      <c r="I58" s="276"/>
      <c r="J58" s="276">
        <v>45.2</v>
      </c>
      <c r="K58" s="276">
        <v>45.2</v>
      </c>
      <c r="P58" s="276">
        <f>45.2-8</f>
        <v>37.2</v>
      </c>
    </row>
    <row r="59" spans="1:16" ht="15" hidden="1">
      <c r="A59" s="184"/>
      <c r="B59" s="209" t="s">
        <v>74</v>
      </c>
      <c r="C59" s="210"/>
      <c r="D59" s="211" t="s">
        <v>471</v>
      </c>
      <c r="E59" s="212" t="s">
        <v>137</v>
      </c>
      <c r="F59" s="202"/>
      <c r="G59" s="202"/>
      <c r="H59" s="271"/>
      <c r="I59" s="271"/>
      <c r="J59" s="271"/>
      <c r="K59" s="271"/>
      <c r="P59" s="271"/>
    </row>
    <row r="60" spans="1:16" ht="39" hidden="1">
      <c r="A60" s="184"/>
      <c r="B60" s="198" t="s">
        <v>138</v>
      </c>
      <c r="C60" s="202"/>
      <c r="D60" s="200" t="s">
        <v>471</v>
      </c>
      <c r="E60" s="207" t="s">
        <v>137</v>
      </c>
      <c r="F60" s="207" t="s">
        <v>139</v>
      </c>
      <c r="G60" s="202"/>
      <c r="H60" s="271"/>
      <c r="I60" s="271"/>
      <c r="J60" s="271"/>
      <c r="K60" s="271"/>
      <c r="P60" s="271"/>
    </row>
    <row r="61" spans="1:16" ht="26.25" hidden="1">
      <c r="A61" s="184"/>
      <c r="B61" s="213" t="s">
        <v>75</v>
      </c>
      <c r="C61" s="210"/>
      <c r="D61" s="199" t="s">
        <v>471</v>
      </c>
      <c r="E61" s="202" t="s">
        <v>137</v>
      </c>
      <c r="F61" s="202" t="s">
        <v>140</v>
      </c>
      <c r="G61" s="202"/>
      <c r="H61" s="271"/>
      <c r="I61" s="271"/>
      <c r="J61" s="271"/>
      <c r="K61" s="271"/>
      <c r="P61" s="271"/>
    </row>
    <row r="62" spans="1:16" ht="15">
      <c r="A62" s="184"/>
      <c r="B62" s="198" t="s">
        <v>80</v>
      </c>
      <c r="C62" s="202"/>
      <c r="D62" s="440" t="s">
        <v>471</v>
      </c>
      <c r="E62" s="451" t="s">
        <v>141</v>
      </c>
      <c r="F62" s="200" t="s">
        <v>460</v>
      </c>
      <c r="G62" s="200" t="s">
        <v>460</v>
      </c>
      <c r="H62" s="313">
        <f>H63</f>
        <v>2000</v>
      </c>
      <c r="I62" s="313"/>
      <c r="J62" s="313">
        <f aca="true" t="shared" si="1" ref="J62:K64">J63</f>
        <v>2000</v>
      </c>
      <c r="K62" s="313">
        <f t="shared" si="1"/>
        <v>2000</v>
      </c>
      <c r="P62" s="313">
        <f>P63</f>
        <v>1795.151</v>
      </c>
    </row>
    <row r="63" spans="1:16" s="180" customFormat="1" ht="39">
      <c r="A63" s="184"/>
      <c r="B63" s="198" t="s">
        <v>624</v>
      </c>
      <c r="C63" s="202"/>
      <c r="D63" s="440" t="s">
        <v>471</v>
      </c>
      <c r="E63" s="451" t="s">
        <v>141</v>
      </c>
      <c r="F63" s="200">
        <v>9900000</v>
      </c>
      <c r="G63" s="200"/>
      <c r="H63" s="301">
        <f>H64</f>
        <v>2000</v>
      </c>
      <c r="I63" s="301"/>
      <c r="J63" s="301">
        <f t="shared" si="1"/>
        <v>2000</v>
      </c>
      <c r="K63" s="301">
        <f t="shared" si="1"/>
        <v>2000</v>
      </c>
      <c r="O63" s="278"/>
      <c r="P63" s="301">
        <f>P64</f>
        <v>1795.151</v>
      </c>
    </row>
    <row r="64" spans="1:16" ht="26.25">
      <c r="A64" s="184"/>
      <c r="B64" s="201" t="s">
        <v>142</v>
      </c>
      <c r="C64" s="202"/>
      <c r="D64" s="449" t="s">
        <v>471</v>
      </c>
      <c r="E64" s="452" t="s">
        <v>141</v>
      </c>
      <c r="F64" s="202" t="s">
        <v>143</v>
      </c>
      <c r="G64" s="199" t="s">
        <v>460</v>
      </c>
      <c r="H64" s="301">
        <f>H65</f>
        <v>2000</v>
      </c>
      <c r="I64" s="301"/>
      <c r="J64" s="301">
        <f t="shared" si="1"/>
        <v>2000</v>
      </c>
      <c r="K64" s="301">
        <f t="shared" si="1"/>
        <v>2000</v>
      </c>
      <c r="P64" s="301">
        <f>P65</f>
        <v>1795.151</v>
      </c>
    </row>
    <row r="65" spans="1:16" ht="15">
      <c r="A65" s="184"/>
      <c r="B65" s="252" t="s">
        <v>610</v>
      </c>
      <c r="C65" s="202"/>
      <c r="D65" s="449" t="s">
        <v>471</v>
      </c>
      <c r="E65" s="452" t="s">
        <v>141</v>
      </c>
      <c r="F65" s="202" t="s">
        <v>143</v>
      </c>
      <c r="G65" s="199">
        <v>870</v>
      </c>
      <c r="H65" s="301">
        <v>2000</v>
      </c>
      <c r="I65" s="301"/>
      <c r="J65" s="301">
        <v>2000</v>
      </c>
      <c r="K65" s="301">
        <v>2000</v>
      </c>
      <c r="P65" s="301">
        <v>1795.151</v>
      </c>
    </row>
    <row r="66" spans="1:16" s="277" customFormat="1" ht="15">
      <c r="A66" s="342"/>
      <c r="B66" s="512" t="s">
        <v>83</v>
      </c>
      <c r="C66" s="449"/>
      <c r="D66" s="440" t="s">
        <v>471</v>
      </c>
      <c r="E66" s="451" t="s">
        <v>298</v>
      </c>
      <c r="F66" s="451"/>
      <c r="G66" s="440"/>
      <c r="H66" s="445">
        <f>H67</f>
        <v>96.883</v>
      </c>
      <c r="I66" s="445"/>
      <c r="J66" s="445">
        <f>J67</f>
        <v>108</v>
      </c>
      <c r="K66" s="445">
        <f>K67</f>
        <v>108</v>
      </c>
      <c r="P66" s="445">
        <f>P67+P70</f>
        <v>296.811</v>
      </c>
    </row>
    <row r="67" spans="1:16" ht="26.25">
      <c r="A67" s="184"/>
      <c r="B67" s="198" t="s">
        <v>84</v>
      </c>
      <c r="C67" s="207"/>
      <c r="D67" s="207" t="s">
        <v>471</v>
      </c>
      <c r="E67" s="207" t="s">
        <v>298</v>
      </c>
      <c r="F67" s="207" t="s">
        <v>152</v>
      </c>
      <c r="G67" s="207"/>
      <c r="H67" s="269">
        <f>H68</f>
        <v>96.883</v>
      </c>
      <c r="I67" s="269"/>
      <c r="J67" s="269">
        <f>J68</f>
        <v>108</v>
      </c>
      <c r="K67" s="269">
        <f>K68</f>
        <v>108</v>
      </c>
      <c r="P67" s="269">
        <f>P68</f>
        <v>115.28399999999999</v>
      </c>
    </row>
    <row r="68" spans="1:16" ht="15">
      <c r="A68" s="184"/>
      <c r="B68" s="214" t="s">
        <v>153</v>
      </c>
      <c r="C68" s="207"/>
      <c r="D68" s="202" t="s">
        <v>471</v>
      </c>
      <c r="E68" s="202" t="s">
        <v>298</v>
      </c>
      <c r="F68" s="202" t="s">
        <v>154</v>
      </c>
      <c r="G68" s="207"/>
      <c r="H68" s="270">
        <f>H69+H71</f>
        <v>96.883</v>
      </c>
      <c r="I68" s="270"/>
      <c r="J68" s="270">
        <f>J69+J71</f>
        <v>108</v>
      </c>
      <c r="K68" s="270">
        <f>K69+K71</f>
        <v>108</v>
      </c>
      <c r="P68" s="270">
        <f>P69+P71</f>
        <v>115.28399999999999</v>
      </c>
    </row>
    <row r="69" spans="1:17" ht="24.75" customHeight="1">
      <c r="A69" s="184"/>
      <c r="B69" s="578" t="s">
        <v>560</v>
      </c>
      <c r="C69" s="207"/>
      <c r="D69" s="202" t="s">
        <v>471</v>
      </c>
      <c r="E69" s="202" t="s">
        <v>298</v>
      </c>
      <c r="F69" s="202" t="s">
        <v>154</v>
      </c>
      <c r="G69" s="202" t="s">
        <v>210</v>
      </c>
      <c r="H69" s="296">
        <f>105-11.117</f>
        <v>93.883</v>
      </c>
      <c r="I69" s="296"/>
      <c r="J69" s="296">
        <v>105</v>
      </c>
      <c r="K69" s="296">
        <v>105</v>
      </c>
      <c r="P69" s="296">
        <f>105-11.117+18.401-18.401</f>
        <v>93.883</v>
      </c>
      <c r="Q69" s="168">
        <v>5</v>
      </c>
    </row>
    <row r="70" spans="1:18" ht="24.75" customHeight="1">
      <c r="A70" s="184"/>
      <c r="B70" s="593" t="s">
        <v>38</v>
      </c>
      <c r="C70" s="207"/>
      <c r="D70" s="202" t="s">
        <v>471</v>
      </c>
      <c r="E70" s="202" t="s">
        <v>298</v>
      </c>
      <c r="F70" s="202" t="s">
        <v>154</v>
      </c>
      <c r="G70" s="202" t="s">
        <v>36</v>
      </c>
      <c r="H70" s="296"/>
      <c r="I70" s="296"/>
      <c r="J70" s="296"/>
      <c r="K70" s="296"/>
      <c r="P70" s="296">
        <f>18.184+163.343</f>
        <v>181.527</v>
      </c>
      <c r="Q70" s="168">
        <v>5</v>
      </c>
      <c r="R70" s="168" t="s">
        <v>67</v>
      </c>
    </row>
    <row r="71" spans="1:16" ht="15">
      <c r="A71" s="184"/>
      <c r="B71" s="252" t="s">
        <v>609</v>
      </c>
      <c r="C71" s="207"/>
      <c r="D71" s="202" t="s">
        <v>471</v>
      </c>
      <c r="E71" s="202" t="s">
        <v>298</v>
      </c>
      <c r="F71" s="202" t="s">
        <v>154</v>
      </c>
      <c r="G71" s="202" t="s">
        <v>607</v>
      </c>
      <c r="H71" s="296">
        <v>3</v>
      </c>
      <c r="I71" s="296"/>
      <c r="J71" s="296">
        <v>3</v>
      </c>
      <c r="K71" s="296">
        <v>3</v>
      </c>
      <c r="P71" s="296">
        <f>3+18.401</f>
        <v>21.401</v>
      </c>
    </row>
    <row r="72" spans="1:16" s="232" customFormat="1" ht="13.5">
      <c r="A72" s="405"/>
      <c r="B72" s="406" t="s">
        <v>155</v>
      </c>
      <c r="C72" s="407"/>
      <c r="D72" s="407" t="s">
        <v>156</v>
      </c>
      <c r="E72" s="407"/>
      <c r="F72" s="407"/>
      <c r="G72" s="407"/>
      <c r="H72" s="410">
        <f>H73</f>
        <v>617</v>
      </c>
      <c r="I72" s="410"/>
      <c r="J72" s="410">
        <f>J73</f>
        <v>605.883</v>
      </c>
      <c r="K72" s="410">
        <f>K73</f>
        <v>605.883</v>
      </c>
      <c r="P72" s="410">
        <f>P73</f>
        <v>599.166</v>
      </c>
    </row>
    <row r="73" spans="1:16" ht="15">
      <c r="A73" s="184"/>
      <c r="B73" s="198" t="s">
        <v>157</v>
      </c>
      <c r="C73" s="207"/>
      <c r="D73" s="207" t="s">
        <v>156</v>
      </c>
      <c r="E73" s="207" t="s">
        <v>158</v>
      </c>
      <c r="F73" s="207"/>
      <c r="G73" s="207"/>
      <c r="H73" s="270">
        <f>H74</f>
        <v>617</v>
      </c>
      <c r="I73" s="270"/>
      <c r="J73" s="270">
        <f>J74</f>
        <v>605.883</v>
      </c>
      <c r="K73" s="270">
        <f>K74</f>
        <v>605.883</v>
      </c>
      <c r="P73" s="270">
        <f>P74</f>
        <v>599.166</v>
      </c>
    </row>
    <row r="74" spans="1:16" ht="26.25">
      <c r="A74" s="184"/>
      <c r="B74" s="203" t="s">
        <v>159</v>
      </c>
      <c r="C74" s="202"/>
      <c r="D74" s="202" t="s">
        <v>156</v>
      </c>
      <c r="E74" s="202" t="s">
        <v>158</v>
      </c>
      <c r="F74" s="218" t="s">
        <v>160</v>
      </c>
      <c r="G74" s="202"/>
      <c r="H74" s="270">
        <f>H75+H76</f>
        <v>617</v>
      </c>
      <c r="I74" s="270"/>
      <c r="J74" s="270">
        <f>J75+J76</f>
        <v>605.883</v>
      </c>
      <c r="K74" s="270">
        <f>K75+K76</f>
        <v>605.883</v>
      </c>
      <c r="P74" s="270">
        <f>P75+P76</f>
        <v>599.166</v>
      </c>
    </row>
    <row r="75" spans="1:16" ht="15">
      <c r="A75" s="184"/>
      <c r="B75" s="252" t="s">
        <v>559</v>
      </c>
      <c r="C75" s="202"/>
      <c r="D75" s="202" t="s">
        <v>156</v>
      </c>
      <c r="E75" s="202" t="s">
        <v>158</v>
      </c>
      <c r="F75" s="218" t="s">
        <v>160</v>
      </c>
      <c r="G75" s="202" t="s">
        <v>585</v>
      </c>
      <c r="H75" s="270">
        <v>555.32</v>
      </c>
      <c r="I75" s="270"/>
      <c r="J75" s="270">
        <v>555.32</v>
      </c>
      <c r="K75" s="270">
        <v>555.32</v>
      </c>
      <c r="P75" s="270">
        <v>555.32</v>
      </c>
    </row>
    <row r="76" spans="1:16" ht="24.75" customHeight="1">
      <c r="A76" s="184"/>
      <c r="B76" s="578" t="s">
        <v>560</v>
      </c>
      <c r="C76" s="202"/>
      <c r="D76" s="202" t="s">
        <v>156</v>
      </c>
      <c r="E76" s="202" t="s">
        <v>158</v>
      </c>
      <c r="F76" s="218" t="s">
        <v>160</v>
      </c>
      <c r="G76" s="202" t="s">
        <v>210</v>
      </c>
      <c r="H76" s="270">
        <f>50.563+11.117</f>
        <v>61.68000000000001</v>
      </c>
      <c r="I76" s="270"/>
      <c r="J76" s="270">
        <v>50.563</v>
      </c>
      <c r="K76" s="270">
        <v>50.563</v>
      </c>
      <c r="P76" s="270">
        <f>50.563+11.117-17.834</f>
        <v>43.846000000000004</v>
      </c>
    </row>
    <row r="77" spans="1:16" s="232" customFormat="1" ht="32.25" customHeight="1">
      <c r="A77" s="415"/>
      <c r="B77" s="411" t="s">
        <v>474</v>
      </c>
      <c r="C77" s="412"/>
      <c r="D77" s="412" t="s">
        <v>251</v>
      </c>
      <c r="E77" s="412"/>
      <c r="F77" s="412"/>
      <c r="G77" s="412"/>
      <c r="H77" s="416">
        <f>H78</f>
        <v>1397</v>
      </c>
      <c r="I77" s="416"/>
      <c r="J77" s="416">
        <f>J78</f>
        <v>1182</v>
      </c>
      <c r="K77" s="416">
        <f>K78</f>
        <v>1022</v>
      </c>
      <c r="P77" s="416">
        <f>P78</f>
        <v>1397</v>
      </c>
    </row>
    <row r="78" spans="1:16" ht="26.25">
      <c r="A78" s="184"/>
      <c r="B78" s="198" t="s">
        <v>161</v>
      </c>
      <c r="C78" s="202"/>
      <c r="D78" s="207" t="s">
        <v>251</v>
      </c>
      <c r="E78" s="207" t="s">
        <v>252</v>
      </c>
      <c r="F78" s="202"/>
      <c r="G78" s="202"/>
      <c r="H78" s="301">
        <f>H79</f>
        <v>1397</v>
      </c>
      <c r="I78" s="301"/>
      <c r="J78" s="301">
        <f>J79</f>
        <v>1182</v>
      </c>
      <c r="K78" s="301">
        <f>K79</f>
        <v>1022</v>
      </c>
      <c r="P78" s="301">
        <f>P79</f>
        <v>1397</v>
      </c>
    </row>
    <row r="79" spans="1:16" ht="39" customHeight="1">
      <c r="A79" s="184"/>
      <c r="B79" s="198" t="s">
        <v>565</v>
      </c>
      <c r="C79" s="207"/>
      <c r="D79" s="207" t="s">
        <v>251</v>
      </c>
      <c r="E79" s="207" t="s">
        <v>252</v>
      </c>
      <c r="F79" s="207" t="s">
        <v>162</v>
      </c>
      <c r="G79" s="284"/>
      <c r="H79" s="285">
        <f>H80+H85</f>
        <v>1397</v>
      </c>
      <c r="I79" s="285"/>
      <c r="J79" s="285">
        <f>J80+J85</f>
        <v>1182</v>
      </c>
      <c r="K79" s="285">
        <f>K80+K85</f>
        <v>1022</v>
      </c>
      <c r="P79" s="285">
        <f>P80+P85</f>
        <v>1397</v>
      </c>
    </row>
    <row r="80" spans="1:16" ht="92.25">
      <c r="A80" s="184"/>
      <c r="B80" s="221" t="s">
        <v>33</v>
      </c>
      <c r="C80" s="202"/>
      <c r="D80" s="202" t="s">
        <v>251</v>
      </c>
      <c r="E80" s="202" t="s">
        <v>252</v>
      </c>
      <c r="F80" s="207" t="s">
        <v>82</v>
      </c>
      <c r="G80" s="199"/>
      <c r="H80" s="270">
        <f>H81+H83</f>
        <v>711</v>
      </c>
      <c r="I80" s="270"/>
      <c r="J80" s="270">
        <f>J81+J83</f>
        <v>496</v>
      </c>
      <c r="K80" s="270">
        <f>K81+K83</f>
        <v>336</v>
      </c>
      <c r="P80" s="270">
        <f>P81+P83</f>
        <v>711</v>
      </c>
    </row>
    <row r="81" spans="1:16" ht="118.5">
      <c r="A81" s="184"/>
      <c r="B81" s="201" t="s">
        <v>504</v>
      </c>
      <c r="C81" s="202"/>
      <c r="D81" s="202" t="s">
        <v>251</v>
      </c>
      <c r="E81" s="202" t="s">
        <v>252</v>
      </c>
      <c r="F81" s="207" t="s">
        <v>163</v>
      </c>
      <c r="G81" s="199"/>
      <c r="H81" s="270">
        <f>H82</f>
        <v>426</v>
      </c>
      <c r="I81" s="270"/>
      <c r="J81" s="270">
        <f>J82</f>
        <v>296</v>
      </c>
      <c r="K81" s="270">
        <f>K82</f>
        <v>136</v>
      </c>
      <c r="P81" s="270">
        <f>P82</f>
        <v>426</v>
      </c>
    </row>
    <row r="82" spans="1:16" ht="24.75" customHeight="1">
      <c r="A82" s="184"/>
      <c r="B82" s="578" t="s">
        <v>560</v>
      </c>
      <c r="C82" s="202"/>
      <c r="D82" s="202" t="s">
        <v>251</v>
      </c>
      <c r="E82" s="202" t="s">
        <v>252</v>
      </c>
      <c r="F82" s="202" t="s">
        <v>163</v>
      </c>
      <c r="G82" s="199">
        <v>240</v>
      </c>
      <c r="H82" s="270">
        <v>426</v>
      </c>
      <c r="I82" s="270"/>
      <c r="J82" s="270">
        <v>296</v>
      </c>
      <c r="K82" s="270">
        <v>136</v>
      </c>
      <c r="P82" s="270">
        <v>426</v>
      </c>
    </row>
    <row r="83" spans="1:16" ht="65.25" customHeight="1">
      <c r="A83" s="184"/>
      <c r="B83" s="201" t="s">
        <v>69</v>
      </c>
      <c r="C83" s="202"/>
      <c r="D83" s="202" t="s">
        <v>251</v>
      </c>
      <c r="E83" s="202" t="s">
        <v>252</v>
      </c>
      <c r="F83" s="207" t="s">
        <v>164</v>
      </c>
      <c r="G83" s="199"/>
      <c r="H83" s="270">
        <f>H84</f>
        <v>285</v>
      </c>
      <c r="I83" s="270"/>
      <c r="J83" s="270">
        <f>J84</f>
        <v>200</v>
      </c>
      <c r="K83" s="270">
        <f>K84</f>
        <v>200</v>
      </c>
      <c r="P83" s="270">
        <f>P84</f>
        <v>285</v>
      </c>
    </row>
    <row r="84" spans="1:16" ht="24.75" customHeight="1">
      <c r="A84" s="184"/>
      <c r="B84" s="578" t="s">
        <v>560</v>
      </c>
      <c r="C84" s="202"/>
      <c r="D84" s="202" t="s">
        <v>251</v>
      </c>
      <c r="E84" s="202" t="s">
        <v>252</v>
      </c>
      <c r="F84" s="202" t="s">
        <v>164</v>
      </c>
      <c r="G84" s="199">
        <v>240</v>
      </c>
      <c r="H84" s="270">
        <v>285</v>
      </c>
      <c r="I84" s="270"/>
      <c r="J84" s="270">
        <v>200</v>
      </c>
      <c r="K84" s="270">
        <v>200</v>
      </c>
      <c r="P84" s="270">
        <v>285</v>
      </c>
    </row>
    <row r="85" spans="1:16" ht="66">
      <c r="A85" s="184"/>
      <c r="B85" s="221" t="s">
        <v>70</v>
      </c>
      <c r="C85" s="207"/>
      <c r="D85" s="202" t="s">
        <v>251</v>
      </c>
      <c r="E85" s="202" t="s">
        <v>252</v>
      </c>
      <c r="F85" s="207" t="s">
        <v>165</v>
      </c>
      <c r="G85" s="207"/>
      <c r="H85" s="269">
        <f>H86</f>
        <v>686</v>
      </c>
      <c r="I85" s="269"/>
      <c r="J85" s="269">
        <f>J86</f>
        <v>686</v>
      </c>
      <c r="K85" s="269">
        <f>K86</f>
        <v>686</v>
      </c>
      <c r="P85" s="269">
        <f>P86</f>
        <v>686</v>
      </c>
    </row>
    <row r="86" spans="1:16" ht="105">
      <c r="A86" s="184"/>
      <c r="B86" s="201" t="s">
        <v>480</v>
      </c>
      <c r="C86" s="207"/>
      <c r="D86" s="202" t="s">
        <v>251</v>
      </c>
      <c r="E86" s="202" t="s">
        <v>252</v>
      </c>
      <c r="F86" s="202" t="s">
        <v>166</v>
      </c>
      <c r="G86" s="207"/>
      <c r="H86" s="270">
        <f>H88</f>
        <v>686</v>
      </c>
      <c r="I86" s="270"/>
      <c r="J86" s="270">
        <f>J88</f>
        <v>686</v>
      </c>
      <c r="K86" s="270">
        <f>K88</f>
        <v>686</v>
      </c>
      <c r="P86" s="270">
        <f>P88</f>
        <v>686</v>
      </c>
    </row>
    <row r="87" spans="1:16" ht="40.5" customHeight="1" hidden="1">
      <c r="A87" s="184"/>
      <c r="B87" s="249" t="s">
        <v>573</v>
      </c>
      <c r="C87" s="250"/>
      <c r="D87" s="238" t="s">
        <v>251</v>
      </c>
      <c r="E87" s="238" t="s">
        <v>252</v>
      </c>
      <c r="F87" s="238" t="s">
        <v>574</v>
      </c>
      <c r="G87" s="251"/>
      <c r="H87" s="273"/>
      <c r="I87" s="273"/>
      <c r="J87" s="273"/>
      <c r="K87" s="273"/>
      <c r="P87" s="273"/>
    </row>
    <row r="88" spans="1:16" ht="24.75" customHeight="1">
      <c r="A88" s="184"/>
      <c r="B88" s="578" t="s">
        <v>560</v>
      </c>
      <c r="C88" s="250"/>
      <c r="D88" s="202" t="s">
        <v>251</v>
      </c>
      <c r="E88" s="202" t="s">
        <v>252</v>
      </c>
      <c r="F88" s="202" t="s">
        <v>166</v>
      </c>
      <c r="G88" s="192" t="s">
        <v>210</v>
      </c>
      <c r="H88" s="270">
        <v>686</v>
      </c>
      <c r="I88" s="273"/>
      <c r="J88" s="270">
        <v>686</v>
      </c>
      <c r="K88" s="270">
        <v>686</v>
      </c>
      <c r="P88" s="270">
        <v>686</v>
      </c>
    </row>
    <row r="89" spans="1:16" ht="44.25" customHeight="1" hidden="1">
      <c r="A89" s="184"/>
      <c r="B89" s="198" t="s">
        <v>582</v>
      </c>
      <c r="C89" s="202"/>
      <c r="D89" s="207" t="s">
        <v>251</v>
      </c>
      <c r="E89" s="207" t="s">
        <v>252</v>
      </c>
      <c r="F89" s="207" t="s">
        <v>167</v>
      </c>
      <c r="G89" s="284"/>
      <c r="H89" s="284"/>
      <c r="I89" s="284"/>
      <c r="J89" s="168"/>
      <c r="K89" s="300"/>
      <c r="P89" s="284"/>
    </row>
    <row r="90" spans="1:16" ht="39" hidden="1">
      <c r="A90" s="184"/>
      <c r="B90" s="201" t="s">
        <v>168</v>
      </c>
      <c r="C90" s="202"/>
      <c r="D90" s="202" t="s">
        <v>251</v>
      </c>
      <c r="E90" s="202" t="s">
        <v>252</v>
      </c>
      <c r="F90" s="202" t="s">
        <v>169</v>
      </c>
      <c r="G90" s="199"/>
      <c r="H90" s="270"/>
      <c r="I90" s="270"/>
      <c r="J90" s="270"/>
      <c r="K90" s="270"/>
      <c r="P90" s="270"/>
    </row>
    <row r="91" spans="1:16" s="224" customFormat="1" ht="13.5">
      <c r="A91" s="405"/>
      <c r="B91" s="411" t="s">
        <v>465</v>
      </c>
      <c r="C91" s="412"/>
      <c r="D91" s="412" t="s">
        <v>466</v>
      </c>
      <c r="E91" s="412" t="s">
        <v>356</v>
      </c>
      <c r="F91" s="412" t="s">
        <v>356</v>
      </c>
      <c r="G91" s="412" t="s">
        <v>356</v>
      </c>
      <c r="H91" s="413">
        <f>H92+H104</f>
        <v>18097.09</v>
      </c>
      <c r="I91" s="414"/>
      <c r="J91" s="413">
        <f>J92+J104</f>
        <v>11814.485</v>
      </c>
      <c r="K91" s="413">
        <f>K92+K104</f>
        <v>14413.347</v>
      </c>
      <c r="P91" s="413">
        <f>P92+P104</f>
        <v>24122.354000000003</v>
      </c>
    </row>
    <row r="92" spans="1:16" s="180" customFormat="1" ht="15">
      <c r="A92" s="184"/>
      <c r="B92" s="222" t="s">
        <v>170</v>
      </c>
      <c r="C92" s="189"/>
      <c r="D92" s="189" t="s">
        <v>466</v>
      </c>
      <c r="E92" s="189" t="s">
        <v>171</v>
      </c>
      <c r="F92" s="189"/>
      <c r="G92" s="189"/>
      <c r="H92" s="313">
        <f>H93</f>
        <v>17447.29</v>
      </c>
      <c r="I92" s="270"/>
      <c r="J92" s="313">
        <f>J93</f>
        <v>11444.685000000001</v>
      </c>
      <c r="K92" s="313">
        <f>K93</f>
        <v>14038.547</v>
      </c>
      <c r="O92" s="278"/>
      <c r="P92" s="313">
        <f>P93+P101</f>
        <v>23023.554000000004</v>
      </c>
    </row>
    <row r="93" spans="1:16" s="180" customFormat="1" ht="38.25" customHeight="1">
      <c r="A93" s="184"/>
      <c r="B93" s="198" t="s">
        <v>566</v>
      </c>
      <c r="C93" s="189"/>
      <c r="D93" s="189" t="s">
        <v>466</v>
      </c>
      <c r="E93" s="189" t="s">
        <v>171</v>
      </c>
      <c r="F93" s="189" t="s">
        <v>209</v>
      </c>
      <c r="G93" s="284"/>
      <c r="H93" s="285">
        <f>H94+H98</f>
        <v>17447.29</v>
      </c>
      <c r="I93" s="312"/>
      <c r="J93" s="285">
        <f>J94+J98</f>
        <v>11444.685000000001</v>
      </c>
      <c r="K93" s="285">
        <f>K94+K98</f>
        <v>14038.547</v>
      </c>
      <c r="O93" s="278"/>
      <c r="P93" s="285">
        <f>P94+P98</f>
        <v>17447.29</v>
      </c>
    </row>
    <row r="94" spans="1:16" s="180" customFormat="1" ht="66">
      <c r="A94" s="184"/>
      <c r="B94" s="221" t="s">
        <v>503</v>
      </c>
      <c r="C94" s="192"/>
      <c r="D94" s="192" t="s">
        <v>466</v>
      </c>
      <c r="E94" s="192" t="s">
        <v>171</v>
      </c>
      <c r="F94" s="189" t="s">
        <v>172</v>
      </c>
      <c r="G94" s="189"/>
      <c r="H94" s="313">
        <f>H95</f>
        <v>16806.29</v>
      </c>
      <c r="I94" s="269"/>
      <c r="J94" s="269">
        <f>J95</f>
        <v>10777.685000000001</v>
      </c>
      <c r="K94" s="313">
        <f>K95</f>
        <v>13305.547</v>
      </c>
      <c r="O94" s="278"/>
      <c r="P94" s="313">
        <f>P95</f>
        <v>16806.29</v>
      </c>
    </row>
    <row r="95" spans="1:16" s="180" customFormat="1" ht="78.75">
      <c r="A95" s="184"/>
      <c r="B95" s="223" t="s">
        <v>481</v>
      </c>
      <c r="C95" s="192"/>
      <c r="D95" s="192" t="s">
        <v>466</v>
      </c>
      <c r="E95" s="192" t="s">
        <v>171</v>
      </c>
      <c r="F95" s="192" t="s">
        <v>174</v>
      </c>
      <c r="G95" s="192"/>
      <c r="H95" s="301">
        <f>H96</f>
        <v>16806.29</v>
      </c>
      <c r="I95" s="270"/>
      <c r="J95" s="301">
        <f>J96</f>
        <v>10777.685000000001</v>
      </c>
      <c r="K95" s="301">
        <f>K96</f>
        <v>13305.547</v>
      </c>
      <c r="O95" s="278"/>
      <c r="P95" s="301">
        <f>P96</f>
        <v>16806.29</v>
      </c>
    </row>
    <row r="96" spans="1:16" s="180" customFormat="1" ht="24.75" customHeight="1">
      <c r="A96" s="184"/>
      <c r="B96" s="578" t="s">
        <v>560</v>
      </c>
      <c r="C96" s="192"/>
      <c r="D96" s="192" t="s">
        <v>466</v>
      </c>
      <c r="E96" s="192" t="s">
        <v>171</v>
      </c>
      <c r="F96" s="192" t="s">
        <v>174</v>
      </c>
      <c r="G96" s="192" t="s">
        <v>210</v>
      </c>
      <c r="H96" s="301">
        <f>7156.753+13430-3780.463</f>
        <v>16806.29</v>
      </c>
      <c r="I96" s="270"/>
      <c r="J96" s="325">
        <f>22480.2-11702.515</f>
        <v>10777.685000000001</v>
      </c>
      <c r="K96" s="325">
        <v>13305.547</v>
      </c>
      <c r="O96" s="278"/>
      <c r="P96" s="301">
        <f>7156.753+13430-3780.463</f>
        <v>16806.29</v>
      </c>
    </row>
    <row r="97" spans="1:16" s="180" customFormat="1" ht="52.5" hidden="1">
      <c r="A97" s="184"/>
      <c r="B97" s="223" t="s">
        <v>175</v>
      </c>
      <c r="C97" s="189"/>
      <c r="D97" s="192" t="s">
        <v>466</v>
      </c>
      <c r="E97" s="192" t="s">
        <v>171</v>
      </c>
      <c r="F97" s="192" t="s">
        <v>176</v>
      </c>
      <c r="G97" s="189"/>
      <c r="H97" s="270"/>
      <c r="I97" s="270"/>
      <c r="J97" s="270"/>
      <c r="K97" s="270"/>
      <c r="O97" s="278"/>
      <c r="P97" s="270"/>
    </row>
    <row r="98" spans="1:16" s="180" customFormat="1" ht="66">
      <c r="A98" s="184"/>
      <c r="B98" s="221" t="s">
        <v>501</v>
      </c>
      <c r="C98" s="189"/>
      <c r="D98" s="192" t="s">
        <v>466</v>
      </c>
      <c r="E98" s="192" t="s">
        <v>171</v>
      </c>
      <c r="F98" s="189" t="s">
        <v>85</v>
      </c>
      <c r="G98" s="199"/>
      <c r="H98" s="269">
        <f>H99</f>
        <v>641</v>
      </c>
      <c r="I98" s="269"/>
      <c r="J98" s="269">
        <f>J99</f>
        <v>667</v>
      </c>
      <c r="K98" s="269">
        <f>K99</f>
        <v>733</v>
      </c>
      <c r="O98" s="278"/>
      <c r="P98" s="269">
        <f>P99</f>
        <v>641</v>
      </c>
    </row>
    <row r="99" spans="1:16" s="180" customFormat="1" ht="78.75">
      <c r="A99" s="184"/>
      <c r="B99" s="201" t="s">
        <v>502</v>
      </c>
      <c r="C99" s="189"/>
      <c r="D99" s="192" t="s">
        <v>466</v>
      </c>
      <c r="E99" s="192" t="s">
        <v>171</v>
      </c>
      <c r="F99" s="192" t="s">
        <v>177</v>
      </c>
      <c r="G99" s="199"/>
      <c r="H99" s="270">
        <f>H100</f>
        <v>641</v>
      </c>
      <c r="I99" s="270"/>
      <c r="J99" s="270">
        <f>J100</f>
        <v>667</v>
      </c>
      <c r="K99" s="270">
        <f>K100</f>
        <v>733</v>
      </c>
      <c r="O99" s="278"/>
      <c r="P99" s="270">
        <f>P100</f>
        <v>641</v>
      </c>
    </row>
    <row r="100" spans="1:16" s="180" customFormat="1" ht="24.75" customHeight="1">
      <c r="A100" s="184"/>
      <c r="B100" s="578" t="s">
        <v>560</v>
      </c>
      <c r="C100" s="189"/>
      <c r="D100" s="192" t="s">
        <v>466</v>
      </c>
      <c r="E100" s="192" t="s">
        <v>171</v>
      </c>
      <c r="F100" s="192" t="s">
        <v>177</v>
      </c>
      <c r="G100" s="199">
        <v>240</v>
      </c>
      <c r="H100" s="270">
        <v>641</v>
      </c>
      <c r="I100" s="270"/>
      <c r="J100" s="270">
        <v>667</v>
      </c>
      <c r="K100" s="270">
        <v>733</v>
      </c>
      <c r="O100" s="278"/>
      <c r="P100" s="270">
        <v>641</v>
      </c>
    </row>
    <row r="101" spans="1:16" s="180" customFormat="1" ht="24.75" customHeight="1">
      <c r="A101" s="184"/>
      <c r="B101" s="198" t="s">
        <v>624</v>
      </c>
      <c r="C101" s="202"/>
      <c r="D101" s="207" t="s">
        <v>466</v>
      </c>
      <c r="E101" s="207" t="s">
        <v>171</v>
      </c>
      <c r="F101" s="207" t="s">
        <v>139</v>
      </c>
      <c r="G101" s="207"/>
      <c r="H101" s="270"/>
      <c r="I101" s="270"/>
      <c r="J101" s="270"/>
      <c r="K101" s="270"/>
      <c r="O101" s="278"/>
      <c r="P101" s="313">
        <f>P102</f>
        <v>5576.264000000001</v>
      </c>
    </row>
    <row r="102" spans="1:16" s="180" customFormat="1" ht="24.75" customHeight="1">
      <c r="A102" s="184"/>
      <c r="B102" s="578" t="s">
        <v>39</v>
      </c>
      <c r="C102" s="189"/>
      <c r="D102" s="202" t="s">
        <v>466</v>
      </c>
      <c r="E102" s="202" t="s">
        <v>171</v>
      </c>
      <c r="F102" s="207" t="s">
        <v>40</v>
      </c>
      <c r="G102" s="199"/>
      <c r="H102" s="270"/>
      <c r="I102" s="270"/>
      <c r="J102" s="270"/>
      <c r="K102" s="270"/>
      <c r="O102" s="278"/>
      <c r="P102" s="301">
        <f>P103</f>
        <v>5576.264000000001</v>
      </c>
    </row>
    <row r="103" spans="1:17" s="180" customFormat="1" ht="24.75" customHeight="1">
      <c r="A103" s="184"/>
      <c r="B103" s="578" t="s">
        <v>560</v>
      </c>
      <c r="C103" s="189"/>
      <c r="D103" s="202" t="s">
        <v>466</v>
      </c>
      <c r="E103" s="202" t="s">
        <v>171</v>
      </c>
      <c r="F103" s="202" t="s">
        <v>40</v>
      </c>
      <c r="G103" s="199">
        <v>240</v>
      </c>
      <c r="H103" s="270"/>
      <c r="I103" s="270"/>
      <c r="J103" s="270"/>
      <c r="K103" s="270"/>
      <c r="O103" s="278"/>
      <c r="P103" s="301">
        <f>17407.649+600-3976.2-111.622-1416.24-2618.217-4309.106</f>
        <v>5576.264000000001</v>
      </c>
      <c r="Q103" s="180">
        <v>6</v>
      </c>
    </row>
    <row r="104" spans="1:16" s="180" customFormat="1" ht="15">
      <c r="A104" s="184"/>
      <c r="B104" s="185" t="s">
        <v>467</v>
      </c>
      <c r="C104" s="189"/>
      <c r="D104" s="207" t="s">
        <v>466</v>
      </c>
      <c r="E104" s="207" t="s">
        <v>468</v>
      </c>
      <c r="F104" s="192"/>
      <c r="G104" s="199"/>
      <c r="H104" s="311">
        <f>H105+H109</f>
        <v>649.8</v>
      </c>
      <c r="I104" s="311"/>
      <c r="J104" s="311">
        <f>J105+J109</f>
        <v>369.8</v>
      </c>
      <c r="K104" s="311">
        <f>K105+K109</f>
        <v>374.8</v>
      </c>
      <c r="O104" s="278"/>
      <c r="P104" s="311">
        <f>P105+P109</f>
        <v>1098.8</v>
      </c>
    </row>
    <row r="105" spans="1:16" s="180" customFormat="1" ht="51.75" customHeight="1">
      <c r="A105" s="184"/>
      <c r="B105" s="198" t="s">
        <v>144</v>
      </c>
      <c r="C105" s="202"/>
      <c r="D105" s="207" t="s">
        <v>466</v>
      </c>
      <c r="E105" s="207" t="s">
        <v>468</v>
      </c>
      <c r="F105" s="207" t="s">
        <v>178</v>
      </c>
      <c r="G105" s="284"/>
      <c r="H105" s="285">
        <f>H107</f>
        <v>300</v>
      </c>
      <c r="I105" s="285"/>
      <c r="J105" s="285">
        <f>J107</f>
        <v>305</v>
      </c>
      <c r="K105" s="285">
        <f>K107</f>
        <v>310</v>
      </c>
      <c r="O105" s="278"/>
      <c r="P105" s="285">
        <f>P107</f>
        <v>300</v>
      </c>
    </row>
    <row r="106" spans="1:16" s="180" customFormat="1" ht="78" customHeight="1" hidden="1">
      <c r="A106" s="184"/>
      <c r="B106" s="191" t="s">
        <v>12</v>
      </c>
      <c r="C106" s="224"/>
      <c r="D106" s="192" t="s">
        <v>466</v>
      </c>
      <c r="E106" s="192" t="s">
        <v>468</v>
      </c>
      <c r="F106" s="192" t="s">
        <v>179</v>
      </c>
      <c r="G106" s="202"/>
      <c r="H106" s="269"/>
      <c r="I106" s="269"/>
      <c r="J106" s="269"/>
      <c r="K106" s="269"/>
      <c r="O106" s="278"/>
      <c r="P106" s="269"/>
    </row>
    <row r="107" spans="1:16" s="180" customFormat="1" ht="96.75">
      <c r="A107" s="184"/>
      <c r="B107" s="310" t="s">
        <v>145</v>
      </c>
      <c r="C107" s="202"/>
      <c r="D107" s="192" t="s">
        <v>466</v>
      </c>
      <c r="E107" s="192" t="s">
        <v>468</v>
      </c>
      <c r="F107" s="192" t="s">
        <v>575</v>
      </c>
      <c r="G107" s="202"/>
      <c r="H107" s="269">
        <f>H108</f>
        <v>300</v>
      </c>
      <c r="I107" s="269"/>
      <c r="J107" s="269">
        <f>J108</f>
        <v>305</v>
      </c>
      <c r="K107" s="269">
        <f>K108</f>
        <v>310</v>
      </c>
      <c r="O107" s="278"/>
      <c r="P107" s="269">
        <f>P108</f>
        <v>300</v>
      </c>
    </row>
    <row r="108" spans="1:16" s="180" customFormat="1" ht="24.75" customHeight="1">
      <c r="A108" s="184"/>
      <c r="B108" s="578" t="s">
        <v>560</v>
      </c>
      <c r="C108" s="202"/>
      <c r="D108" s="192" t="s">
        <v>466</v>
      </c>
      <c r="E108" s="192" t="s">
        <v>468</v>
      </c>
      <c r="F108" s="192" t="s">
        <v>575</v>
      </c>
      <c r="G108" s="202" t="s">
        <v>210</v>
      </c>
      <c r="H108" s="270">
        <v>300</v>
      </c>
      <c r="I108" s="269"/>
      <c r="J108" s="270">
        <v>305</v>
      </c>
      <c r="K108" s="270">
        <v>310</v>
      </c>
      <c r="O108" s="278"/>
      <c r="P108" s="270">
        <v>300</v>
      </c>
    </row>
    <row r="109" spans="1:16" s="180" customFormat="1" ht="39">
      <c r="A109" s="184"/>
      <c r="B109" s="198" t="s">
        <v>624</v>
      </c>
      <c r="C109" s="202"/>
      <c r="D109" s="207" t="s">
        <v>466</v>
      </c>
      <c r="E109" s="207" t="s">
        <v>468</v>
      </c>
      <c r="F109" s="207" t="s">
        <v>139</v>
      </c>
      <c r="G109" s="207"/>
      <c r="H109" s="269">
        <f>H110+H112+H114</f>
        <v>349.8</v>
      </c>
      <c r="I109" s="269"/>
      <c r="J109" s="269">
        <f>J110+J112+J114</f>
        <v>64.8</v>
      </c>
      <c r="K109" s="269">
        <f>K110+K112+K114</f>
        <v>64.8</v>
      </c>
      <c r="O109" s="278"/>
      <c r="P109" s="269">
        <f>P110+P112+P114</f>
        <v>798.8</v>
      </c>
    </row>
    <row r="110" spans="1:16" s="180" customFormat="1" ht="15">
      <c r="A110" s="184"/>
      <c r="B110" s="201" t="s">
        <v>180</v>
      </c>
      <c r="C110" s="202"/>
      <c r="D110" s="202" t="s">
        <v>466</v>
      </c>
      <c r="E110" s="202" t="s">
        <v>468</v>
      </c>
      <c r="F110" s="207" t="s">
        <v>181</v>
      </c>
      <c r="G110" s="207"/>
      <c r="H110" s="269">
        <f>H111</f>
        <v>195</v>
      </c>
      <c r="I110" s="269"/>
      <c r="J110" s="269">
        <f>J111</f>
        <v>0</v>
      </c>
      <c r="K110" s="269">
        <f>K111</f>
        <v>0</v>
      </c>
      <c r="O110" s="278"/>
      <c r="P110" s="269">
        <f>P111</f>
        <v>644</v>
      </c>
    </row>
    <row r="111" spans="1:16" s="180" customFormat="1" ht="24.75" customHeight="1">
      <c r="A111" s="184"/>
      <c r="B111" s="578" t="s">
        <v>560</v>
      </c>
      <c r="C111" s="202"/>
      <c r="D111" s="202" t="s">
        <v>466</v>
      </c>
      <c r="E111" s="202" t="s">
        <v>468</v>
      </c>
      <c r="F111" s="202" t="s">
        <v>181</v>
      </c>
      <c r="G111" s="202" t="s">
        <v>210</v>
      </c>
      <c r="H111" s="270">
        <v>195</v>
      </c>
      <c r="I111" s="270"/>
      <c r="J111" s="270"/>
      <c r="K111" s="270"/>
      <c r="O111" s="278"/>
      <c r="P111" s="270">
        <f>195+449</f>
        <v>644</v>
      </c>
    </row>
    <row r="112" spans="1:16" s="180" customFormat="1" ht="15">
      <c r="A112" s="184"/>
      <c r="B112" s="201" t="s">
        <v>182</v>
      </c>
      <c r="C112" s="202"/>
      <c r="D112" s="202" t="s">
        <v>466</v>
      </c>
      <c r="E112" s="202" t="s">
        <v>468</v>
      </c>
      <c r="F112" s="207" t="s">
        <v>183</v>
      </c>
      <c r="G112" s="202"/>
      <c r="H112" s="269">
        <f>H113</f>
        <v>64.8</v>
      </c>
      <c r="I112" s="269"/>
      <c r="J112" s="269">
        <f>J113</f>
        <v>64.8</v>
      </c>
      <c r="K112" s="269">
        <f>K113</f>
        <v>64.8</v>
      </c>
      <c r="O112" s="278"/>
      <c r="P112" s="269">
        <f>P113</f>
        <v>64.8</v>
      </c>
    </row>
    <row r="113" spans="1:16" s="180" customFormat="1" ht="24.75" customHeight="1">
      <c r="A113" s="184"/>
      <c r="B113" s="578" t="s">
        <v>560</v>
      </c>
      <c r="C113" s="202"/>
      <c r="D113" s="202" t="s">
        <v>466</v>
      </c>
      <c r="E113" s="202" t="s">
        <v>468</v>
      </c>
      <c r="F113" s="202" t="s">
        <v>183</v>
      </c>
      <c r="G113" s="202" t="s">
        <v>210</v>
      </c>
      <c r="H113" s="270">
        <v>64.8</v>
      </c>
      <c r="I113" s="270"/>
      <c r="J113" s="270">
        <v>64.8</v>
      </c>
      <c r="K113" s="270">
        <v>64.8</v>
      </c>
      <c r="L113" s="291" t="s">
        <v>17</v>
      </c>
      <c r="O113" s="278"/>
      <c r="P113" s="270">
        <v>64.8</v>
      </c>
    </row>
    <row r="114" spans="1:16" s="180" customFormat="1" ht="15">
      <c r="A114" s="184"/>
      <c r="B114" s="201" t="s">
        <v>88</v>
      </c>
      <c r="C114" s="202"/>
      <c r="D114" s="202" t="s">
        <v>466</v>
      </c>
      <c r="E114" s="202" t="s">
        <v>468</v>
      </c>
      <c r="F114" s="207" t="s">
        <v>184</v>
      </c>
      <c r="G114" s="202"/>
      <c r="H114" s="269">
        <f>H115</f>
        <v>90</v>
      </c>
      <c r="I114" s="269"/>
      <c r="J114" s="269">
        <f>J115</f>
        <v>0</v>
      </c>
      <c r="K114" s="269">
        <f>K115</f>
        <v>0</v>
      </c>
      <c r="O114" s="278"/>
      <c r="P114" s="269">
        <f>P115</f>
        <v>90</v>
      </c>
    </row>
    <row r="115" spans="1:16" s="180" customFormat="1" ht="24.75" customHeight="1">
      <c r="A115" s="184"/>
      <c r="B115" s="578" t="s">
        <v>560</v>
      </c>
      <c r="C115" s="202"/>
      <c r="D115" s="202" t="s">
        <v>466</v>
      </c>
      <c r="E115" s="202" t="s">
        <v>468</v>
      </c>
      <c r="F115" s="202" t="s">
        <v>184</v>
      </c>
      <c r="G115" s="202" t="s">
        <v>210</v>
      </c>
      <c r="H115" s="270">
        <v>90</v>
      </c>
      <c r="I115" s="269"/>
      <c r="J115" s="269"/>
      <c r="K115" s="269"/>
      <c r="O115" s="278"/>
      <c r="P115" s="270">
        <v>90</v>
      </c>
    </row>
    <row r="116" spans="1:16" s="224" customFormat="1" ht="13.5">
      <c r="A116" s="405"/>
      <c r="B116" s="406" t="s">
        <v>453</v>
      </c>
      <c r="C116" s="407"/>
      <c r="D116" s="407" t="s">
        <v>454</v>
      </c>
      <c r="E116" s="408"/>
      <c r="F116" s="408"/>
      <c r="G116" s="408"/>
      <c r="H116" s="409">
        <f>H117+H132+H147+H156</f>
        <v>22021.318999999996</v>
      </c>
      <c r="I116" s="410"/>
      <c r="J116" s="409">
        <f>J117+J132+J147+J156</f>
        <v>27710.55</v>
      </c>
      <c r="K116" s="409">
        <f>K117+K132+K147+K156</f>
        <v>26064.505</v>
      </c>
      <c r="P116" s="409">
        <f>P117+P132+P147+P156</f>
        <v>65833.143</v>
      </c>
    </row>
    <row r="117" spans="1:16" ht="15">
      <c r="A117" s="184"/>
      <c r="B117" s="198" t="s">
        <v>89</v>
      </c>
      <c r="C117" s="207"/>
      <c r="D117" s="207" t="s">
        <v>454</v>
      </c>
      <c r="E117" s="451" t="s">
        <v>299</v>
      </c>
      <c r="F117" s="202"/>
      <c r="G117" s="202"/>
      <c r="H117" s="301">
        <f>H118+H123</f>
        <v>9048</v>
      </c>
      <c r="I117" s="301"/>
      <c r="J117" s="301">
        <f>J118+J123</f>
        <v>10000</v>
      </c>
      <c r="K117" s="301">
        <f>K118+K123</f>
        <v>10000</v>
      </c>
      <c r="P117" s="301">
        <f>P118+P123</f>
        <v>11531.105</v>
      </c>
    </row>
    <row r="118" spans="1:16" ht="53.25" customHeight="1" hidden="1">
      <c r="A118" s="184"/>
      <c r="B118" s="226" t="s">
        <v>6</v>
      </c>
      <c r="C118" s="207"/>
      <c r="D118" s="200" t="s">
        <v>454</v>
      </c>
      <c r="E118" s="451" t="s">
        <v>299</v>
      </c>
      <c r="F118" s="207" t="s">
        <v>185</v>
      </c>
      <c r="G118" s="284"/>
      <c r="H118" s="284"/>
      <c r="I118" s="284"/>
      <c r="J118" s="168"/>
      <c r="K118" s="288"/>
      <c r="P118" s="284"/>
    </row>
    <row r="119" spans="1:16" ht="66" hidden="1">
      <c r="A119" s="184"/>
      <c r="B119" s="227" t="s">
        <v>229</v>
      </c>
      <c r="C119" s="202"/>
      <c r="D119" s="199" t="s">
        <v>454</v>
      </c>
      <c r="E119" s="452" t="s">
        <v>299</v>
      </c>
      <c r="F119" s="202" t="s">
        <v>78</v>
      </c>
      <c r="G119" s="202"/>
      <c r="H119" s="268"/>
      <c r="I119" s="268"/>
      <c r="J119" s="268"/>
      <c r="K119" s="268"/>
      <c r="P119" s="268"/>
    </row>
    <row r="120" spans="1:16" ht="81" customHeight="1" hidden="1">
      <c r="A120" s="184"/>
      <c r="B120" s="228" t="s">
        <v>230</v>
      </c>
      <c r="C120" s="202"/>
      <c r="D120" s="199" t="s">
        <v>454</v>
      </c>
      <c r="E120" s="452" t="s">
        <v>299</v>
      </c>
      <c r="F120" s="202" t="s">
        <v>186</v>
      </c>
      <c r="G120" s="202"/>
      <c r="H120" s="268"/>
      <c r="I120" s="268"/>
      <c r="J120" s="268"/>
      <c r="K120" s="268"/>
      <c r="P120" s="268"/>
    </row>
    <row r="121" spans="1:16" ht="63" customHeight="1" hidden="1">
      <c r="A121" s="184"/>
      <c r="B121" s="227" t="s">
        <v>231</v>
      </c>
      <c r="C121" s="202"/>
      <c r="D121" s="199" t="s">
        <v>454</v>
      </c>
      <c r="E121" s="452" t="s">
        <v>299</v>
      </c>
      <c r="F121" s="202" t="s">
        <v>187</v>
      </c>
      <c r="G121" s="202"/>
      <c r="H121" s="269"/>
      <c r="I121" s="269"/>
      <c r="J121" s="269"/>
      <c r="K121" s="269"/>
      <c r="P121" s="269"/>
    </row>
    <row r="122" spans="1:16" ht="53.25" hidden="1">
      <c r="A122" s="229"/>
      <c r="B122" s="228" t="s">
        <v>188</v>
      </c>
      <c r="C122" s="202"/>
      <c r="D122" s="199" t="s">
        <v>454</v>
      </c>
      <c r="E122" s="452" t="s">
        <v>299</v>
      </c>
      <c r="F122" s="202" t="s">
        <v>189</v>
      </c>
      <c r="G122" s="202"/>
      <c r="H122" s="269"/>
      <c r="I122" s="269"/>
      <c r="J122" s="269"/>
      <c r="K122" s="269"/>
      <c r="P122" s="269"/>
    </row>
    <row r="123" spans="1:16" ht="39" customHeight="1">
      <c r="A123" s="229"/>
      <c r="B123" s="198" t="s">
        <v>624</v>
      </c>
      <c r="C123" s="202"/>
      <c r="D123" s="207" t="s">
        <v>454</v>
      </c>
      <c r="E123" s="451" t="s">
        <v>299</v>
      </c>
      <c r="F123" s="207" t="s">
        <v>139</v>
      </c>
      <c r="G123" s="233"/>
      <c r="H123" s="287">
        <f>H126+H128</f>
        <v>9048</v>
      </c>
      <c r="I123" s="308"/>
      <c r="J123" s="287">
        <f>J126+J128</f>
        <v>10000</v>
      </c>
      <c r="K123" s="287">
        <f>K126+K128</f>
        <v>10000</v>
      </c>
      <c r="P123" s="287">
        <f>P126+P128+P124+P130</f>
        <v>11531.105</v>
      </c>
    </row>
    <row r="124" spans="1:16" ht="39" customHeight="1">
      <c r="A124" s="229"/>
      <c r="B124" s="230" t="s">
        <v>227</v>
      </c>
      <c r="C124" s="202"/>
      <c r="D124" s="202" t="s">
        <v>454</v>
      </c>
      <c r="E124" s="452" t="s">
        <v>299</v>
      </c>
      <c r="F124" s="202" t="s">
        <v>228</v>
      </c>
      <c r="G124" s="233"/>
      <c r="H124" s="297">
        <f>H125</f>
        <v>8628</v>
      </c>
      <c r="I124" s="287"/>
      <c r="J124" s="297">
        <f>J125</f>
        <v>10000</v>
      </c>
      <c r="K124" s="297">
        <f>K125</f>
        <v>10000</v>
      </c>
      <c r="P124" s="297">
        <f>P125</f>
        <v>7579</v>
      </c>
    </row>
    <row r="125" spans="1:16" ht="39" customHeight="1">
      <c r="A125" s="229"/>
      <c r="B125" s="580" t="s">
        <v>225</v>
      </c>
      <c r="C125" s="202"/>
      <c r="D125" s="202" t="s">
        <v>454</v>
      </c>
      <c r="E125" s="452" t="s">
        <v>299</v>
      </c>
      <c r="F125" s="202" t="s">
        <v>228</v>
      </c>
      <c r="G125" s="202" t="s">
        <v>223</v>
      </c>
      <c r="H125" s="298">
        <v>8628</v>
      </c>
      <c r="I125" s="293"/>
      <c r="J125" s="305">
        <v>10000</v>
      </c>
      <c r="K125" s="306">
        <v>10000</v>
      </c>
      <c r="P125" s="298">
        <f>8628-1049</f>
        <v>7579</v>
      </c>
    </row>
    <row r="126" spans="1:16" ht="15">
      <c r="A126" s="229"/>
      <c r="B126" s="230" t="s">
        <v>190</v>
      </c>
      <c r="C126" s="202"/>
      <c r="D126" s="202" t="s">
        <v>454</v>
      </c>
      <c r="E126" s="452" t="s">
        <v>299</v>
      </c>
      <c r="F126" s="202" t="s">
        <v>191</v>
      </c>
      <c r="G126" s="233"/>
      <c r="H126" s="287">
        <f>H127</f>
        <v>420</v>
      </c>
      <c r="I126" s="308"/>
      <c r="J126" s="287">
        <f>J127</f>
        <v>0</v>
      </c>
      <c r="K126" s="287">
        <f>K127</f>
        <v>0</v>
      </c>
      <c r="P126" s="287">
        <f>P127</f>
        <v>3280</v>
      </c>
    </row>
    <row r="127" spans="1:17" ht="24.75" customHeight="1">
      <c r="A127" s="229"/>
      <c r="B127" s="578" t="s">
        <v>560</v>
      </c>
      <c r="C127" s="202"/>
      <c r="D127" s="202" t="s">
        <v>454</v>
      </c>
      <c r="E127" s="452" t="s">
        <v>299</v>
      </c>
      <c r="F127" s="202" t="s">
        <v>191</v>
      </c>
      <c r="G127" s="202" t="s">
        <v>210</v>
      </c>
      <c r="H127" s="297">
        <v>420</v>
      </c>
      <c r="I127" s="309"/>
      <c r="J127" s="299"/>
      <c r="K127" s="286"/>
      <c r="P127" s="297">
        <f>420+3621.201-89.096-672.105</f>
        <v>3280</v>
      </c>
      <c r="Q127" s="168">
        <v>7</v>
      </c>
    </row>
    <row r="128" spans="1:16" ht="28.5" customHeight="1" hidden="1">
      <c r="A128" s="229"/>
      <c r="B128" s="230" t="s">
        <v>227</v>
      </c>
      <c r="C128" s="202"/>
      <c r="D128" s="202" t="s">
        <v>454</v>
      </c>
      <c r="E128" s="452" t="s">
        <v>299</v>
      </c>
      <c r="F128" s="202" t="s">
        <v>228</v>
      </c>
      <c r="G128" s="233"/>
      <c r="H128" s="297">
        <f>H129</f>
        <v>8628</v>
      </c>
      <c r="I128" s="287"/>
      <c r="J128" s="297">
        <f>J129</f>
        <v>10000</v>
      </c>
      <c r="K128" s="297">
        <f>K129</f>
        <v>10000</v>
      </c>
      <c r="P128" s="297"/>
    </row>
    <row r="129" spans="1:16" ht="25.5" customHeight="1" hidden="1">
      <c r="A129" s="229"/>
      <c r="B129" s="580" t="s">
        <v>225</v>
      </c>
      <c r="C129" s="202"/>
      <c r="D129" s="202" t="s">
        <v>454</v>
      </c>
      <c r="E129" s="452" t="s">
        <v>299</v>
      </c>
      <c r="F129" s="202" t="s">
        <v>228</v>
      </c>
      <c r="G129" s="202" t="s">
        <v>223</v>
      </c>
      <c r="H129" s="298">
        <v>8628</v>
      </c>
      <c r="I129" s="293"/>
      <c r="J129" s="305">
        <v>10000</v>
      </c>
      <c r="K129" s="306">
        <v>10000</v>
      </c>
      <c r="P129" s="298"/>
    </row>
    <row r="130" spans="1:16" ht="25.5" customHeight="1">
      <c r="A130" s="229"/>
      <c r="B130" s="628" t="s">
        <v>14</v>
      </c>
      <c r="C130" s="202"/>
      <c r="D130" s="202" t="s">
        <v>454</v>
      </c>
      <c r="E130" s="202" t="s">
        <v>299</v>
      </c>
      <c r="F130" s="202" t="s">
        <v>13</v>
      </c>
      <c r="G130" s="452"/>
      <c r="H130" s="298"/>
      <c r="I130" s="293"/>
      <c r="J130" s="305"/>
      <c r="K130" s="306"/>
      <c r="P130" s="298">
        <f>P131</f>
        <v>672.105</v>
      </c>
    </row>
    <row r="131" spans="1:16" ht="25.5" customHeight="1">
      <c r="A131" s="229"/>
      <c r="B131" s="629" t="s">
        <v>609</v>
      </c>
      <c r="C131" s="202"/>
      <c r="D131" s="202" t="s">
        <v>454</v>
      </c>
      <c r="E131" s="202" t="s">
        <v>299</v>
      </c>
      <c r="F131" s="202" t="s">
        <v>13</v>
      </c>
      <c r="G131" s="452" t="s">
        <v>607</v>
      </c>
      <c r="H131" s="298"/>
      <c r="I131" s="293"/>
      <c r="J131" s="305"/>
      <c r="K131" s="306"/>
      <c r="P131" s="298">
        <v>672.105</v>
      </c>
    </row>
    <row r="132" spans="1:16" ht="15">
      <c r="A132" s="229"/>
      <c r="B132" s="198" t="s">
        <v>194</v>
      </c>
      <c r="C132" s="207"/>
      <c r="D132" s="207" t="s">
        <v>454</v>
      </c>
      <c r="E132" s="451" t="s">
        <v>455</v>
      </c>
      <c r="F132" s="202"/>
      <c r="G132" s="202"/>
      <c r="H132" s="313">
        <f>H133+H140</f>
        <v>1214.55</v>
      </c>
      <c r="I132" s="269"/>
      <c r="J132" s="258">
        <f>J133+J140</f>
        <v>4085</v>
      </c>
      <c r="K132" s="269">
        <f>K133+K140</f>
        <v>85</v>
      </c>
      <c r="P132" s="313">
        <f>P133+P140</f>
        <v>13182.235999999997</v>
      </c>
    </row>
    <row r="133" spans="1:16" ht="57.75" customHeight="1">
      <c r="A133" s="229"/>
      <c r="B133" s="231" t="s">
        <v>629</v>
      </c>
      <c r="C133" s="207"/>
      <c r="D133" s="200" t="s">
        <v>454</v>
      </c>
      <c r="E133" s="207" t="s">
        <v>455</v>
      </c>
      <c r="F133" s="207" t="s">
        <v>195</v>
      </c>
      <c r="G133" s="284"/>
      <c r="H133" s="307">
        <f>H134</f>
        <v>1129.55</v>
      </c>
      <c r="I133" s="285"/>
      <c r="J133" s="307">
        <f>J134</f>
        <v>4000</v>
      </c>
      <c r="K133" s="307">
        <f>K134</f>
        <v>0</v>
      </c>
      <c r="P133" s="307">
        <f>P134</f>
        <v>1129.55</v>
      </c>
    </row>
    <row r="134" spans="1:16" ht="78.75">
      <c r="A134" s="229"/>
      <c r="B134" s="230" t="s">
        <v>630</v>
      </c>
      <c r="C134" s="202"/>
      <c r="D134" s="199" t="s">
        <v>454</v>
      </c>
      <c r="E134" s="202" t="s">
        <v>455</v>
      </c>
      <c r="F134" s="202" t="s">
        <v>196</v>
      </c>
      <c r="G134" s="202"/>
      <c r="H134" s="258">
        <f>H135</f>
        <v>1129.55</v>
      </c>
      <c r="I134" s="258"/>
      <c r="J134" s="258">
        <f>J135</f>
        <v>4000</v>
      </c>
      <c r="K134" s="269">
        <f>K135</f>
        <v>0</v>
      </c>
      <c r="P134" s="258">
        <f>P135</f>
        <v>1129.55</v>
      </c>
    </row>
    <row r="135" spans="1:16" ht="15">
      <c r="A135" s="229"/>
      <c r="B135" s="230" t="s">
        <v>225</v>
      </c>
      <c r="C135" s="202"/>
      <c r="D135" s="199" t="s">
        <v>454</v>
      </c>
      <c r="E135" s="202" t="s">
        <v>455</v>
      </c>
      <c r="F135" s="202" t="s">
        <v>196</v>
      </c>
      <c r="G135" s="202" t="s">
        <v>223</v>
      </c>
      <c r="H135" s="259">
        <v>1129.55</v>
      </c>
      <c r="I135" s="258"/>
      <c r="J135" s="259">
        <v>4000</v>
      </c>
      <c r="K135" s="269"/>
      <c r="P135" s="259">
        <v>1129.55</v>
      </c>
    </row>
    <row r="136" spans="1:16" ht="52.5" hidden="1">
      <c r="A136" s="229"/>
      <c r="B136" s="230" t="s">
        <v>631</v>
      </c>
      <c r="C136" s="202"/>
      <c r="D136" s="199" t="s">
        <v>454</v>
      </c>
      <c r="E136" s="202" t="s">
        <v>455</v>
      </c>
      <c r="F136" s="202" t="s">
        <v>197</v>
      </c>
      <c r="G136" s="202"/>
      <c r="H136" s="269"/>
      <c r="I136" s="269"/>
      <c r="J136" s="269"/>
      <c r="K136" s="269"/>
      <c r="P136" s="269"/>
    </row>
    <row r="137" spans="1:16" ht="42.75" customHeight="1" hidden="1">
      <c r="A137" s="229"/>
      <c r="B137" s="231" t="s">
        <v>583</v>
      </c>
      <c r="C137" s="207"/>
      <c r="D137" s="200" t="s">
        <v>454</v>
      </c>
      <c r="E137" s="207" t="s">
        <v>455</v>
      </c>
      <c r="F137" s="207" t="s">
        <v>198</v>
      </c>
      <c r="G137" s="284"/>
      <c r="H137" s="284"/>
      <c r="I137" s="292"/>
      <c r="J137" s="168"/>
      <c r="K137" s="288"/>
      <c r="P137" s="284"/>
    </row>
    <row r="138" spans="1:16" ht="72.75" customHeight="1" hidden="1">
      <c r="A138" s="229"/>
      <c r="B138" s="201" t="s">
        <v>199</v>
      </c>
      <c r="C138" s="202"/>
      <c r="D138" s="199" t="s">
        <v>454</v>
      </c>
      <c r="E138" s="202" t="s">
        <v>455</v>
      </c>
      <c r="F138" s="202" t="s">
        <v>200</v>
      </c>
      <c r="G138" s="202"/>
      <c r="H138" s="269"/>
      <c r="I138" s="269"/>
      <c r="J138" s="269"/>
      <c r="K138" s="269"/>
      <c r="P138" s="269"/>
    </row>
    <row r="139" spans="1:16" ht="57" customHeight="1" hidden="1">
      <c r="A139" s="229"/>
      <c r="B139" s="230" t="s">
        <v>201</v>
      </c>
      <c r="C139" s="207"/>
      <c r="D139" s="199" t="s">
        <v>454</v>
      </c>
      <c r="E139" s="202" t="s">
        <v>455</v>
      </c>
      <c r="F139" s="202" t="s">
        <v>202</v>
      </c>
      <c r="G139" s="202"/>
      <c r="H139" s="269"/>
      <c r="I139" s="269"/>
      <c r="J139" s="269"/>
      <c r="K139" s="269"/>
      <c r="P139" s="269"/>
    </row>
    <row r="140" spans="1:16" s="232" customFormat="1" ht="39" customHeight="1">
      <c r="A140" s="229"/>
      <c r="B140" s="198" t="s">
        <v>624</v>
      </c>
      <c r="C140" s="202"/>
      <c r="D140" s="207" t="s">
        <v>454</v>
      </c>
      <c r="E140" s="207" t="s">
        <v>455</v>
      </c>
      <c r="F140" s="207" t="s">
        <v>139</v>
      </c>
      <c r="G140" s="233"/>
      <c r="H140" s="285">
        <f>H143</f>
        <v>85</v>
      </c>
      <c r="I140" s="285"/>
      <c r="J140" s="285">
        <f>J143</f>
        <v>85</v>
      </c>
      <c r="K140" s="285">
        <f>K143</f>
        <v>85</v>
      </c>
      <c r="O140" s="277"/>
      <c r="P140" s="285">
        <f>P143+P141</f>
        <v>12052.685999999998</v>
      </c>
    </row>
    <row r="141" spans="1:16" s="232" customFormat="1" ht="39" customHeight="1" hidden="1">
      <c r="A141" s="229"/>
      <c r="B141" s="201" t="s">
        <v>44</v>
      </c>
      <c r="C141" s="202"/>
      <c r="D141" s="202" t="s">
        <v>454</v>
      </c>
      <c r="E141" s="202" t="s">
        <v>455</v>
      </c>
      <c r="F141" s="202" t="s">
        <v>43</v>
      </c>
      <c r="G141" s="233"/>
      <c r="H141" s="285"/>
      <c r="I141" s="285"/>
      <c r="J141" s="285"/>
      <c r="K141" s="285"/>
      <c r="O141" s="277"/>
      <c r="P141" s="285">
        <f>P142</f>
        <v>0</v>
      </c>
    </row>
    <row r="142" spans="1:17" s="232" customFormat="1" ht="18.75" customHeight="1" hidden="1">
      <c r="A142" s="229"/>
      <c r="B142" s="230" t="s">
        <v>225</v>
      </c>
      <c r="C142" s="202"/>
      <c r="D142" s="202" t="s">
        <v>454</v>
      </c>
      <c r="E142" s="202" t="s">
        <v>455</v>
      </c>
      <c r="F142" s="202" t="s">
        <v>43</v>
      </c>
      <c r="G142" s="192" t="s">
        <v>223</v>
      </c>
      <c r="H142" s="285"/>
      <c r="I142" s="285"/>
      <c r="J142" s="285"/>
      <c r="K142" s="285"/>
      <c r="O142" s="277"/>
      <c r="P142" s="285"/>
      <c r="Q142" s="232">
        <v>8</v>
      </c>
    </row>
    <row r="143" spans="1:16" s="232" customFormat="1" ht="43.5" customHeight="1">
      <c r="A143" s="229"/>
      <c r="B143" s="201" t="s">
        <v>203</v>
      </c>
      <c r="C143" s="202"/>
      <c r="D143" s="202" t="s">
        <v>454</v>
      </c>
      <c r="E143" s="202" t="s">
        <v>455</v>
      </c>
      <c r="F143" s="202" t="s">
        <v>204</v>
      </c>
      <c r="G143" s="233"/>
      <c r="H143" s="287">
        <f>H146</f>
        <v>85</v>
      </c>
      <c r="I143" s="287"/>
      <c r="J143" s="287">
        <f>J146</f>
        <v>85</v>
      </c>
      <c r="K143" s="287">
        <f>K146</f>
        <v>85</v>
      </c>
      <c r="O143" s="277"/>
      <c r="P143" s="287">
        <f>P146</f>
        <v>12052.685999999998</v>
      </c>
    </row>
    <row r="144" spans="1:15" s="232" customFormat="1" ht="60.75" customHeight="1" hidden="1">
      <c r="A144" s="229"/>
      <c r="B144" s="249" t="s">
        <v>576</v>
      </c>
      <c r="C144" s="238"/>
      <c r="D144" s="238" t="s">
        <v>454</v>
      </c>
      <c r="E144" s="238" t="s">
        <v>455</v>
      </c>
      <c r="F144" s="238" t="s">
        <v>577</v>
      </c>
      <c r="G144" s="872" t="s">
        <v>578</v>
      </c>
      <c r="H144" s="873"/>
      <c r="I144" s="294"/>
      <c r="O144" s="277"/>
    </row>
    <row r="145" spans="1:15" s="232" customFormat="1" ht="48" customHeight="1" hidden="1">
      <c r="A145" s="229"/>
      <c r="B145" s="249" t="s">
        <v>579</v>
      </c>
      <c r="C145" s="238"/>
      <c r="D145" s="238" t="s">
        <v>454</v>
      </c>
      <c r="E145" s="238" t="s">
        <v>455</v>
      </c>
      <c r="F145" s="238" t="s">
        <v>580</v>
      </c>
      <c r="G145" s="874" t="s">
        <v>581</v>
      </c>
      <c r="H145" s="875"/>
      <c r="I145" s="294"/>
      <c r="O145" s="277"/>
    </row>
    <row r="146" spans="1:17" s="232" customFormat="1" ht="24.75" customHeight="1">
      <c r="A146" s="229"/>
      <c r="B146" s="578" t="s">
        <v>560</v>
      </c>
      <c r="C146" s="238"/>
      <c r="D146" s="202" t="s">
        <v>454</v>
      </c>
      <c r="E146" s="202" t="s">
        <v>455</v>
      </c>
      <c r="F146" s="202" t="s">
        <v>204</v>
      </c>
      <c r="G146" s="192" t="s">
        <v>210</v>
      </c>
      <c r="H146" s="303">
        <v>85</v>
      </c>
      <c r="I146" s="302"/>
      <c r="J146" s="304">
        <v>85</v>
      </c>
      <c r="K146" s="303">
        <v>85</v>
      </c>
      <c r="L146" s="232" t="s">
        <v>412</v>
      </c>
      <c r="O146" s="277"/>
      <c r="P146" s="303">
        <f>85+10469.643+89.096-812.7-21.244+2242.891</f>
        <v>12052.685999999998</v>
      </c>
      <c r="Q146" s="232">
        <v>9</v>
      </c>
    </row>
    <row r="147" spans="1:16" ht="20.25" customHeight="1">
      <c r="A147" s="184"/>
      <c r="B147" s="198" t="s">
        <v>463</v>
      </c>
      <c r="C147" s="202"/>
      <c r="D147" s="207" t="s">
        <v>454</v>
      </c>
      <c r="E147" s="451" t="s">
        <v>464</v>
      </c>
      <c r="F147" s="202"/>
      <c r="G147" s="202"/>
      <c r="H147" s="318">
        <f>H148+H151</f>
        <v>11758.768999999998</v>
      </c>
      <c r="I147" s="269"/>
      <c r="J147" s="318">
        <f>J148+J151</f>
        <v>13625.55</v>
      </c>
      <c r="K147" s="318">
        <f>K148+K151</f>
        <v>15979.505000000001</v>
      </c>
      <c r="P147" s="318">
        <f>P148+P151+P161</f>
        <v>41119.802</v>
      </c>
    </row>
    <row r="148" spans="1:16" ht="54.75" customHeight="1">
      <c r="A148" s="184"/>
      <c r="B148" s="290" t="s">
        <v>627</v>
      </c>
      <c r="C148" s="207"/>
      <c r="D148" s="200" t="s">
        <v>454</v>
      </c>
      <c r="E148" s="207" t="s">
        <v>464</v>
      </c>
      <c r="F148" s="207" t="s">
        <v>205</v>
      </c>
      <c r="G148" s="284"/>
      <c r="H148" s="285">
        <f>H149</f>
        <v>2275.006</v>
      </c>
      <c r="I148" s="285"/>
      <c r="J148" s="285">
        <f>J149</f>
        <v>6008.35</v>
      </c>
      <c r="K148" s="285">
        <f>K149</f>
        <v>8515.705</v>
      </c>
      <c r="P148" s="285">
        <f>P149</f>
        <v>2275.006</v>
      </c>
    </row>
    <row r="149" spans="1:16" ht="69.75" customHeight="1">
      <c r="A149" s="184"/>
      <c r="B149" s="230" t="s">
        <v>497</v>
      </c>
      <c r="C149" s="202"/>
      <c r="D149" s="199" t="s">
        <v>454</v>
      </c>
      <c r="E149" s="202" t="s">
        <v>464</v>
      </c>
      <c r="F149" s="202" t="s">
        <v>206</v>
      </c>
      <c r="G149" s="202"/>
      <c r="H149" s="313">
        <f>H150</f>
        <v>2275.006</v>
      </c>
      <c r="I149" s="269"/>
      <c r="J149" s="313">
        <f>J150</f>
        <v>6008.35</v>
      </c>
      <c r="K149" s="313">
        <f>K150</f>
        <v>8515.705</v>
      </c>
      <c r="P149" s="313">
        <f>P150</f>
        <v>2275.006</v>
      </c>
    </row>
    <row r="150" spans="1:16" ht="24.75" customHeight="1">
      <c r="A150" s="184"/>
      <c r="B150" s="578" t="s">
        <v>560</v>
      </c>
      <c r="C150" s="202"/>
      <c r="D150" s="199" t="s">
        <v>454</v>
      </c>
      <c r="E150" s="202" t="s">
        <v>464</v>
      </c>
      <c r="F150" s="202" t="s">
        <v>206</v>
      </c>
      <c r="G150" s="202" t="s">
        <v>210</v>
      </c>
      <c r="H150" s="324">
        <v>2275.006</v>
      </c>
      <c r="I150" s="322"/>
      <c r="J150" s="327">
        <v>6008.35</v>
      </c>
      <c r="K150" s="327">
        <v>8515.705</v>
      </c>
      <c r="P150" s="324">
        <v>2275.006</v>
      </c>
    </row>
    <row r="151" spans="1:16" ht="56.25" customHeight="1">
      <c r="A151" s="184"/>
      <c r="B151" s="231" t="s">
        <v>625</v>
      </c>
      <c r="C151" s="202"/>
      <c r="D151" s="207" t="s">
        <v>454</v>
      </c>
      <c r="E151" s="207" t="s">
        <v>464</v>
      </c>
      <c r="F151" s="207" t="s">
        <v>207</v>
      </c>
      <c r="G151" s="284"/>
      <c r="H151" s="285">
        <f>H152+H154</f>
        <v>9483.762999999999</v>
      </c>
      <c r="I151" s="284"/>
      <c r="J151" s="285">
        <f>J152+J154</f>
        <v>7617.2</v>
      </c>
      <c r="K151" s="318">
        <f>K152+K154</f>
        <v>7463.8</v>
      </c>
      <c r="P151" s="285">
        <f>P152+P154</f>
        <v>9483.762999999999</v>
      </c>
    </row>
    <row r="152" spans="1:16" ht="78.75">
      <c r="A152" s="184"/>
      <c r="B152" s="201" t="s">
        <v>491</v>
      </c>
      <c r="C152" s="202"/>
      <c r="D152" s="207" t="s">
        <v>454</v>
      </c>
      <c r="E152" s="207" t="s">
        <v>464</v>
      </c>
      <c r="F152" s="202" t="s">
        <v>521</v>
      </c>
      <c r="G152" s="202"/>
      <c r="H152" s="313">
        <f>H153</f>
        <v>5353.775000000001</v>
      </c>
      <c r="I152" s="269"/>
      <c r="J152" s="269">
        <f>J153</f>
        <v>5406.2</v>
      </c>
      <c r="K152" s="269">
        <f>K153</f>
        <v>5230.3</v>
      </c>
      <c r="P152" s="313">
        <f>P153</f>
        <v>5353.775000000001</v>
      </c>
    </row>
    <row r="153" spans="1:16" ht="24.75" customHeight="1">
      <c r="A153" s="184"/>
      <c r="B153" s="578" t="s">
        <v>560</v>
      </c>
      <c r="C153" s="202"/>
      <c r="D153" s="202" t="s">
        <v>454</v>
      </c>
      <c r="E153" s="202" t="s">
        <v>464</v>
      </c>
      <c r="F153" s="202" t="s">
        <v>521</v>
      </c>
      <c r="G153" s="202" t="s">
        <v>210</v>
      </c>
      <c r="H153" s="325">
        <f>5356.1-4835.3+2500.3+2332.675</f>
        <v>5353.775000000001</v>
      </c>
      <c r="I153" s="322"/>
      <c r="J153" s="325">
        <v>5406.2</v>
      </c>
      <c r="K153" s="325">
        <v>5230.3</v>
      </c>
      <c r="P153" s="325">
        <f>5356.1-4835.3+2500.3+2332.675</f>
        <v>5353.775000000001</v>
      </c>
    </row>
    <row r="154" spans="1:16" ht="78.75" customHeight="1">
      <c r="A154" s="184"/>
      <c r="B154" s="201" t="s">
        <v>493</v>
      </c>
      <c r="C154" s="202"/>
      <c r="D154" s="207" t="s">
        <v>454</v>
      </c>
      <c r="E154" s="207" t="s">
        <v>464</v>
      </c>
      <c r="F154" s="202" t="s">
        <v>522</v>
      </c>
      <c r="G154" s="202"/>
      <c r="H154" s="313">
        <f>H155</f>
        <v>4129.987999999999</v>
      </c>
      <c r="I154" s="313"/>
      <c r="J154" s="313">
        <f>J155</f>
        <v>2211</v>
      </c>
      <c r="K154" s="313">
        <f>K155</f>
        <v>2233.5</v>
      </c>
      <c r="P154" s="313">
        <f>P155</f>
        <v>4129.987999999999</v>
      </c>
    </row>
    <row r="155" spans="1:16" ht="24.75" customHeight="1">
      <c r="A155" s="184"/>
      <c r="B155" s="578" t="s">
        <v>560</v>
      </c>
      <c r="C155" s="202"/>
      <c r="D155" s="202" t="s">
        <v>454</v>
      </c>
      <c r="E155" s="202" t="s">
        <v>464</v>
      </c>
      <c r="F155" s="202" t="s">
        <v>522</v>
      </c>
      <c r="G155" s="202" t="s">
        <v>210</v>
      </c>
      <c r="H155" s="324">
        <f>2142.2+1447.788+540</f>
        <v>4129.987999999999</v>
      </c>
      <c r="I155" s="324"/>
      <c r="J155" s="324">
        <v>2211</v>
      </c>
      <c r="K155" s="324">
        <v>2233.5</v>
      </c>
      <c r="P155" s="324">
        <f>2142.2+1447.788+540</f>
        <v>4129.987999999999</v>
      </c>
    </row>
    <row r="156" spans="1:16" ht="19.5" customHeight="1" hidden="1">
      <c r="A156" s="184"/>
      <c r="B156" s="198" t="s">
        <v>523</v>
      </c>
      <c r="C156" s="202"/>
      <c r="D156" s="207" t="s">
        <v>454</v>
      </c>
      <c r="E156" s="207" t="s">
        <v>524</v>
      </c>
      <c r="F156" s="202"/>
      <c r="G156" s="202"/>
      <c r="H156" s="269">
        <f>H157</f>
        <v>0</v>
      </c>
      <c r="I156" s="269"/>
      <c r="J156" s="269">
        <f aca="true" t="shared" si="2" ref="J156:K159">J157</f>
        <v>0</v>
      </c>
      <c r="K156" s="269">
        <f t="shared" si="2"/>
        <v>0</v>
      </c>
      <c r="P156" s="269">
        <f>P157</f>
        <v>0</v>
      </c>
    </row>
    <row r="157" spans="1:16" s="232" customFormat="1" ht="39" hidden="1">
      <c r="A157" s="229"/>
      <c r="B157" s="198" t="s">
        <v>624</v>
      </c>
      <c r="C157" s="202"/>
      <c r="D157" s="207" t="s">
        <v>454</v>
      </c>
      <c r="E157" s="207" t="s">
        <v>524</v>
      </c>
      <c r="F157" s="202"/>
      <c r="G157" s="202"/>
      <c r="H157" s="269">
        <f>H158</f>
        <v>0</v>
      </c>
      <c r="I157" s="269"/>
      <c r="J157" s="269">
        <f t="shared" si="2"/>
        <v>0</v>
      </c>
      <c r="K157" s="269">
        <f t="shared" si="2"/>
        <v>0</v>
      </c>
      <c r="O157" s="277"/>
      <c r="P157" s="269">
        <f>P158</f>
        <v>0</v>
      </c>
    </row>
    <row r="158" spans="1:16" s="232" customFormat="1" ht="30.75" customHeight="1" hidden="1">
      <c r="A158" s="229"/>
      <c r="B158" s="198" t="s">
        <v>525</v>
      </c>
      <c r="C158" s="202"/>
      <c r="D158" s="207" t="s">
        <v>454</v>
      </c>
      <c r="E158" s="207" t="s">
        <v>524</v>
      </c>
      <c r="F158" s="202" t="s">
        <v>526</v>
      </c>
      <c r="G158" s="233"/>
      <c r="H158" s="275">
        <f>H159</f>
        <v>0</v>
      </c>
      <c r="I158" s="275"/>
      <c r="J158" s="275">
        <f t="shared" si="2"/>
        <v>0</v>
      </c>
      <c r="K158" s="275">
        <f t="shared" si="2"/>
        <v>0</v>
      </c>
      <c r="L158" s="232" t="s">
        <v>411</v>
      </c>
      <c r="O158" s="277"/>
      <c r="P158" s="275">
        <f>P159</f>
        <v>0</v>
      </c>
    </row>
    <row r="159" spans="1:16" s="232" customFormat="1" ht="26.25" hidden="1">
      <c r="A159" s="229"/>
      <c r="B159" s="214" t="s">
        <v>527</v>
      </c>
      <c r="C159" s="202"/>
      <c r="D159" s="207" t="s">
        <v>454</v>
      </c>
      <c r="E159" s="207" t="s">
        <v>524</v>
      </c>
      <c r="F159" s="202" t="s">
        <v>528</v>
      </c>
      <c r="G159" s="233"/>
      <c r="H159" s="275">
        <f>H160</f>
        <v>0</v>
      </c>
      <c r="I159" s="275"/>
      <c r="J159" s="275">
        <f t="shared" si="2"/>
        <v>0</v>
      </c>
      <c r="K159" s="275">
        <f t="shared" si="2"/>
        <v>0</v>
      </c>
      <c r="O159" s="277"/>
      <c r="P159" s="275">
        <f>P160</f>
        <v>0</v>
      </c>
    </row>
    <row r="160" spans="1:16" s="232" customFormat="1" ht="15" hidden="1">
      <c r="A160" s="229"/>
      <c r="B160" s="214"/>
      <c r="C160" s="202"/>
      <c r="D160" s="207" t="s">
        <v>454</v>
      </c>
      <c r="E160" s="207" t="s">
        <v>524</v>
      </c>
      <c r="F160" s="202" t="s">
        <v>528</v>
      </c>
      <c r="G160" s="233"/>
      <c r="H160" s="275"/>
      <c r="I160" s="275"/>
      <c r="J160" s="275"/>
      <c r="K160" s="275"/>
      <c r="O160" s="277"/>
      <c r="P160" s="275"/>
    </row>
    <row r="161" spans="1:16" s="232" customFormat="1" ht="39">
      <c r="A161" s="229"/>
      <c r="B161" s="198" t="s">
        <v>624</v>
      </c>
      <c r="C161" s="202"/>
      <c r="D161" s="207" t="s">
        <v>454</v>
      </c>
      <c r="E161" s="207" t="s">
        <v>464</v>
      </c>
      <c r="F161" s="207" t="s">
        <v>139</v>
      </c>
      <c r="G161" s="233"/>
      <c r="H161" s="275"/>
      <c r="I161" s="275"/>
      <c r="J161" s="275"/>
      <c r="K161" s="275"/>
      <c r="O161" s="277"/>
      <c r="P161" s="318">
        <f>P162+P164</f>
        <v>29361.033000000003</v>
      </c>
    </row>
    <row r="162" spans="1:16" s="232" customFormat="1" ht="26.25">
      <c r="A162" s="229"/>
      <c r="B162" s="214" t="s">
        <v>48</v>
      </c>
      <c r="C162" s="202"/>
      <c r="D162" s="202" t="s">
        <v>454</v>
      </c>
      <c r="E162" s="202" t="s">
        <v>464</v>
      </c>
      <c r="F162" s="202" t="s">
        <v>47</v>
      </c>
      <c r="G162" s="233"/>
      <c r="H162" s="275"/>
      <c r="I162" s="275"/>
      <c r="J162" s="275"/>
      <c r="K162" s="275"/>
      <c r="O162" s="277"/>
      <c r="P162" s="594">
        <f>P163</f>
        <v>16610.751</v>
      </c>
    </row>
    <row r="163" spans="1:16" s="232" customFormat="1" ht="26.25">
      <c r="A163" s="229"/>
      <c r="B163" s="578" t="s">
        <v>560</v>
      </c>
      <c r="C163" s="202"/>
      <c r="D163" s="202" t="s">
        <v>454</v>
      </c>
      <c r="E163" s="202" t="s">
        <v>464</v>
      </c>
      <c r="F163" s="202" t="s">
        <v>47</v>
      </c>
      <c r="G163" s="192" t="s">
        <v>210</v>
      </c>
      <c r="H163" s="275"/>
      <c r="I163" s="275"/>
      <c r="J163" s="275"/>
      <c r="K163" s="275"/>
      <c r="O163" s="277"/>
      <c r="P163" s="594">
        <f>10885.405+1416.24+4309.106</f>
        <v>16610.751</v>
      </c>
    </row>
    <row r="164" spans="1:16" s="232" customFormat="1" ht="39">
      <c r="A164" s="229"/>
      <c r="B164" s="578" t="s">
        <v>58</v>
      </c>
      <c r="C164" s="202"/>
      <c r="D164" s="202" t="s">
        <v>454</v>
      </c>
      <c r="E164" s="202" t="s">
        <v>464</v>
      </c>
      <c r="F164" s="202" t="s">
        <v>50</v>
      </c>
      <c r="G164" s="233"/>
      <c r="H164" s="275"/>
      <c r="I164" s="275"/>
      <c r="J164" s="275"/>
      <c r="K164" s="275"/>
      <c r="O164" s="277"/>
      <c r="P164" s="594">
        <f>P165</f>
        <v>12750.282000000001</v>
      </c>
    </row>
    <row r="165" spans="1:16" s="232" customFormat="1" ht="26.25">
      <c r="A165" s="229"/>
      <c r="B165" s="578" t="s">
        <v>560</v>
      </c>
      <c r="C165" s="202"/>
      <c r="D165" s="202" t="s">
        <v>454</v>
      </c>
      <c r="E165" s="202" t="s">
        <v>464</v>
      </c>
      <c r="F165" s="202" t="s">
        <v>50</v>
      </c>
      <c r="G165" s="192" t="s">
        <v>210</v>
      </c>
      <c r="H165" s="275"/>
      <c r="I165" s="275"/>
      <c r="J165" s="275"/>
      <c r="K165" s="275"/>
      <c r="O165" s="277"/>
      <c r="P165" s="594">
        <f>12993.173+2000-2242.891</f>
        <v>12750.282000000001</v>
      </c>
    </row>
    <row r="166" spans="1:16" s="277" customFormat="1" ht="13.5">
      <c r="A166" s="354"/>
      <c r="B166" s="374" t="s">
        <v>456</v>
      </c>
      <c r="C166" s="375"/>
      <c r="D166" s="375" t="s">
        <v>457</v>
      </c>
      <c r="E166" s="376"/>
      <c r="F166" s="377"/>
      <c r="G166" s="378"/>
      <c r="H166" s="379">
        <f>H167</f>
        <v>160</v>
      </c>
      <c r="I166" s="379"/>
      <c r="J166" s="379">
        <f aca="true" t="shared" si="3" ref="J166:K168">J167</f>
        <v>172</v>
      </c>
      <c r="K166" s="379">
        <f t="shared" si="3"/>
        <v>184</v>
      </c>
      <c r="P166" s="379">
        <f>P167</f>
        <v>160</v>
      </c>
    </row>
    <row r="167" spans="1:16" ht="15">
      <c r="A167" s="184"/>
      <c r="B167" s="198" t="s">
        <v>458</v>
      </c>
      <c r="C167" s="207"/>
      <c r="D167" s="207" t="s">
        <v>457</v>
      </c>
      <c r="E167" s="207" t="s">
        <v>459</v>
      </c>
      <c r="F167" s="232"/>
      <c r="G167" s="202"/>
      <c r="H167" s="276">
        <f>H168</f>
        <v>160</v>
      </c>
      <c r="I167" s="276"/>
      <c r="J167" s="276">
        <f t="shared" si="3"/>
        <v>172</v>
      </c>
      <c r="K167" s="276">
        <f t="shared" si="3"/>
        <v>184</v>
      </c>
      <c r="P167" s="276">
        <f>P168</f>
        <v>160</v>
      </c>
    </row>
    <row r="168" spans="1:16" ht="53.25" customHeight="1">
      <c r="A168" s="184"/>
      <c r="B168" s="198" t="s">
        <v>618</v>
      </c>
      <c r="C168" s="207"/>
      <c r="D168" s="207" t="s">
        <v>457</v>
      </c>
      <c r="E168" s="207" t="s">
        <v>459</v>
      </c>
      <c r="F168" s="207" t="s">
        <v>81</v>
      </c>
      <c r="G168" s="284"/>
      <c r="H168" s="285">
        <f>H169</f>
        <v>160</v>
      </c>
      <c r="I168" s="285"/>
      <c r="J168" s="285">
        <f t="shared" si="3"/>
        <v>172</v>
      </c>
      <c r="K168" s="285">
        <f t="shared" si="3"/>
        <v>184</v>
      </c>
      <c r="P168" s="285">
        <f>P169</f>
        <v>160</v>
      </c>
    </row>
    <row r="169" spans="1:16" ht="78.75">
      <c r="A169" s="184"/>
      <c r="B169" s="221" t="s">
        <v>146</v>
      </c>
      <c r="C169" s="207"/>
      <c r="D169" s="207" t="s">
        <v>457</v>
      </c>
      <c r="E169" s="207" t="s">
        <v>459</v>
      </c>
      <c r="F169" s="207" t="s">
        <v>529</v>
      </c>
      <c r="G169" s="202"/>
      <c r="H169" s="276">
        <f>H172</f>
        <v>160</v>
      </c>
      <c r="I169" s="276"/>
      <c r="J169" s="276">
        <f>J172</f>
        <v>172</v>
      </c>
      <c r="K169" s="276">
        <f>K172</f>
        <v>184</v>
      </c>
      <c r="P169" s="276">
        <f>P172</f>
        <v>160</v>
      </c>
    </row>
    <row r="170" spans="1:16" ht="75" customHeight="1" hidden="1">
      <c r="A170" s="184"/>
      <c r="B170" s="223" t="s">
        <v>530</v>
      </c>
      <c r="C170" s="207"/>
      <c r="D170" s="207" t="s">
        <v>457</v>
      </c>
      <c r="E170" s="207" t="s">
        <v>459</v>
      </c>
      <c r="F170" s="202" t="s">
        <v>531</v>
      </c>
      <c r="G170" s="202"/>
      <c r="H170" s="276"/>
      <c r="I170" s="276"/>
      <c r="J170" s="276"/>
      <c r="K170" s="276"/>
      <c r="P170" s="276"/>
    </row>
    <row r="171" spans="1:16" ht="24.75" customHeight="1" hidden="1">
      <c r="A171" s="184"/>
      <c r="B171" s="578" t="s">
        <v>560</v>
      </c>
      <c r="C171" s="207"/>
      <c r="D171" s="207" t="s">
        <v>457</v>
      </c>
      <c r="E171" s="207" t="s">
        <v>459</v>
      </c>
      <c r="F171" s="202" t="s">
        <v>531</v>
      </c>
      <c r="G171" s="202" t="s">
        <v>210</v>
      </c>
      <c r="H171" s="276"/>
      <c r="I171" s="276"/>
      <c r="J171" s="276"/>
      <c r="K171" s="276"/>
      <c r="P171" s="276"/>
    </row>
    <row r="172" spans="1:16" ht="77.25" customHeight="1">
      <c r="A172" s="184"/>
      <c r="B172" s="201" t="s">
        <v>147</v>
      </c>
      <c r="C172" s="207"/>
      <c r="D172" s="207" t="s">
        <v>457</v>
      </c>
      <c r="E172" s="207" t="s">
        <v>459</v>
      </c>
      <c r="F172" s="202" t="s">
        <v>532</v>
      </c>
      <c r="G172" s="202"/>
      <c r="H172" s="276">
        <f>H173</f>
        <v>160</v>
      </c>
      <c r="I172" s="276"/>
      <c r="J172" s="276">
        <f>J173</f>
        <v>172</v>
      </c>
      <c r="K172" s="276">
        <f>K173</f>
        <v>184</v>
      </c>
      <c r="P172" s="276">
        <f>P173</f>
        <v>160</v>
      </c>
    </row>
    <row r="173" spans="1:16" ht="24.75" customHeight="1">
      <c r="A173" s="184"/>
      <c r="B173" s="578" t="s">
        <v>560</v>
      </c>
      <c r="C173" s="207"/>
      <c r="D173" s="207" t="s">
        <v>457</v>
      </c>
      <c r="E173" s="207" t="s">
        <v>459</v>
      </c>
      <c r="F173" s="202" t="s">
        <v>532</v>
      </c>
      <c r="G173" s="202" t="s">
        <v>210</v>
      </c>
      <c r="H173" s="276">
        <v>160</v>
      </c>
      <c r="I173" s="276"/>
      <c r="J173" s="276">
        <v>172</v>
      </c>
      <c r="K173" s="276">
        <v>184</v>
      </c>
      <c r="P173" s="276">
        <v>160</v>
      </c>
    </row>
    <row r="174" spans="1:16" ht="13.5" hidden="1">
      <c r="A174" s="215">
        <v>7</v>
      </c>
      <c r="B174" s="182" t="s">
        <v>533</v>
      </c>
      <c r="C174" s="220"/>
      <c r="D174" s="220" t="s">
        <v>461</v>
      </c>
      <c r="E174" s="220"/>
      <c r="F174" s="220"/>
      <c r="G174" s="220"/>
      <c r="H174" s="267">
        <f>H175+H182</f>
        <v>7152.5</v>
      </c>
      <c r="I174" s="267"/>
      <c r="J174" s="267">
        <f>J175+J182</f>
        <v>7583.5</v>
      </c>
      <c r="K174" s="267">
        <f>K175+K182</f>
        <v>8198.5</v>
      </c>
      <c r="P174" s="267">
        <f>P175+P182</f>
        <v>7152.5</v>
      </c>
    </row>
    <row r="175" spans="1:16" ht="15" hidden="1">
      <c r="A175" s="184"/>
      <c r="B175" s="198" t="s">
        <v>534</v>
      </c>
      <c r="C175" s="207"/>
      <c r="D175" s="207" t="s">
        <v>461</v>
      </c>
      <c r="E175" s="207" t="s">
        <v>208</v>
      </c>
      <c r="F175" s="207"/>
      <c r="G175" s="207"/>
      <c r="H175" s="268">
        <f>H176</f>
        <v>5947</v>
      </c>
      <c r="I175" s="268"/>
      <c r="J175" s="268">
        <f aca="true" t="shared" si="4" ref="J175:K177">J176</f>
        <v>6305</v>
      </c>
      <c r="K175" s="268">
        <f t="shared" si="4"/>
        <v>6960</v>
      </c>
      <c r="P175" s="268">
        <f>P176</f>
        <v>5947</v>
      </c>
    </row>
    <row r="176" spans="1:16" ht="55.5" customHeight="1" hidden="1">
      <c r="A176" s="184"/>
      <c r="B176" s="198" t="s">
        <v>618</v>
      </c>
      <c r="C176" s="207"/>
      <c r="D176" s="207" t="s">
        <v>461</v>
      </c>
      <c r="E176" s="207" t="s">
        <v>208</v>
      </c>
      <c r="F176" s="207" t="s">
        <v>81</v>
      </c>
      <c r="G176" s="284"/>
      <c r="H176" s="285">
        <f>H177</f>
        <v>5947</v>
      </c>
      <c r="I176" s="285"/>
      <c r="J176" s="285">
        <f t="shared" si="4"/>
        <v>6305</v>
      </c>
      <c r="K176" s="285">
        <f t="shared" si="4"/>
        <v>6960</v>
      </c>
      <c r="P176" s="285">
        <f>P177</f>
        <v>5947</v>
      </c>
    </row>
    <row r="177" spans="1:16" ht="83.25" customHeight="1" hidden="1">
      <c r="A177" s="184"/>
      <c r="B177" s="221" t="s">
        <v>237</v>
      </c>
      <c r="C177" s="202"/>
      <c r="D177" s="202" t="s">
        <v>461</v>
      </c>
      <c r="E177" s="202" t="s">
        <v>208</v>
      </c>
      <c r="F177" s="202" t="s">
        <v>535</v>
      </c>
      <c r="G177" s="202"/>
      <c r="H177" s="281">
        <f>H178</f>
        <v>5947</v>
      </c>
      <c r="I177" s="281"/>
      <c r="J177" s="281">
        <f t="shared" si="4"/>
        <v>6305</v>
      </c>
      <c r="K177" s="281">
        <f t="shared" si="4"/>
        <v>6960</v>
      </c>
      <c r="P177" s="281">
        <f>P178</f>
        <v>5947</v>
      </c>
    </row>
    <row r="178" spans="1:16" ht="66" hidden="1">
      <c r="A178" s="184"/>
      <c r="B178" s="201" t="s">
        <v>238</v>
      </c>
      <c r="C178" s="202"/>
      <c r="D178" s="202" t="s">
        <v>461</v>
      </c>
      <c r="E178" s="202" t="s">
        <v>208</v>
      </c>
      <c r="F178" s="202" t="s">
        <v>536</v>
      </c>
      <c r="G178" s="202"/>
      <c r="H178" s="281">
        <f>H179+H180+H181</f>
        <v>5947</v>
      </c>
      <c r="I178" s="281"/>
      <c r="J178" s="281">
        <f>J179+J180+J181</f>
        <v>6305</v>
      </c>
      <c r="K178" s="281">
        <f>K179+K180+K181</f>
        <v>6960</v>
      </c>
      <c r="P178" s="281">
        <f>P179+P180+P181</f>
        <v>5947</v>
      </c>
    </row>
    <row r="179" spans="1:16" ht="15" hidden="1">
      <c r="A179" s="184"/>
      <c r="B179" s="252" t="s">
        <v>608</v>
      </c>
      <c r="C179" s="202"/>
      <c r="D179" s="202" t="s">
        <v>461</v>
      </c>
      <c r="E179" s="202" t="s">
        <v>208</v>
      </c>
      <c r="F179" s="202" t="s">
        <v>536</v>
      </c>
      <c r="G179" s="202" t="s">
        <v>606</v>
      </c>
      <c r="H179" s="262">
        <v>4171.287</v>
      </c>
      <c r="I179" s="262"/>
      <c r="J179" s="281">
        <v>5305.114</v>
      </c>
      <c r="K179" s="281">
        <v>6631.482</v>
      </c>
      <c r="P179" s="262">
        <v>4171.287</v>
      </c>
    </row>
    <row r="180" spans="1:16" ht="24.75" customHeight="1" hidden="1">
      <c r="A180" s="184"/>
      <c r="B180" s="578" t="s">
        <v>560</v>
      </c>
      <c r="C180" s="202"/>
      <c r="D180" s="202" t="s">
        <v>461</v>
      </c>
      <c r="E180" s="202" t="s">
        <v>208</v>
      </c>
      <c r="F180" s="202" t="s">
        <v>536</v>
      </c>
      <c r="G180" s="202" t="s">
        <v>210</v>
      </c>
      <c r="H180" s="281">
        <f>1775.713-0.713</f>
        <v>1775</v>
      </c>
      <c r="I180" s="281"/>
      <c r="J180" s="281">
        <f>999.886-0.886</f>
        <v>999</v>
      </c>
      <c r="K180" s="281">
        <v>328</v>
      </c>
      <c r="P180" s="281">
        <f>1775.713-0.713</f>
        <v>1775</v>
      </c>
    </row>
    <row r="181" spans="1:16" ht="15" hidden="1">
      <c r="A181" s="184"/>
      <c r="B181" s="252" t="s">
        <v>609</v>
      </c>
      <c r="C181" s="202"/>
      <c r="D181" s="202" t="s">
        <v>461</v>
      </c>
      <c r="E181" s="202" t="s">
        <v>208</v>
      </c>
      <c r="F181" s="202" t="s">
        <v>536</v>
      </c>
      <c r="G181" s="202" t="s">
        <v>607</v>
      </c>
      <c r="H181" s="271">
        <v>0.713</v>
      </c>
      <c r="I181" s="271"/>
      <c r="J181" s="271">
        <v>0.886</v>
      </c>
      <c r="K181" s="271">
        <v>0.518</v>
      </c>
      <c r="P181" s="271">
        <v>0.713</v>
      </c>
    </row>
    <row r="182" spans="1:16" ht="30.75" customHeight="1" hidden="1">
      <c r="A182" s="184"/>
      <c r="B182" s="198" t="s">
        <v>537</v>
      </c>
      <c r="C182" s="207"/>
      <c r="D182" s="207" t="s">
        <v>461</v>
      </c>
      <c r="E182" s="207" t="s">
        <v>538</v>
      </c>
      <c r="F182" s="202"/>
      <c r="G182" s="202"/>
      <c r="H182" s="268">
        <f>H183</f>
        <v>1205.5</v>
      </c>
      <c r="I182" s="268"/>
      <c r="J182" s="268">
        <f aca="true" t="shared" si="5" ref="J182:K185">J183</f>
        <v>1278.5</v>
      </c>
      <c r="K182" s="268">
        <f t="shared" si="5"/>
        <v>1238.5</v>
      </c>
      <c r="P182" s="268">
        <f>P183</f>
        <v>1205.5</v>
      </c>
    </row>
    <row r="183" spans="1:16" ht="39" customHeight="1" hidden="1">
      <c r="A183" s="184"/>
      <c r="B183" s="198" t="s">
        <v>618</v>
      </c>
      <c r="C183" s="207"/>
      <c r="D183" s="207" t="s">
        <v>461</v>
      </c>
      <c r="E183" s="207" t="s">
        <v>538</v>
      </c>
      <c r="F183" s="207" t="s">
        <v>81</v>
      </c>
      <c r="G183" s="284"/>
      <c r="H183" s="285">
        <f>H184</f>
        <v>1205.5</v>
      </c>
      <c r="I183" s="285"/>
      <c r="J183" s="285">
        <f t="shared" si="5"/>
        <v>1278.5</v>
      </c>
      <c r="K183" s="285">
        <f t="shared" si="5"/>
        <v>1238.5</v>
      </c>
      <c r="P183" s="285">
        <f>P184</f>
        <v>1205.5</v>
      </c>
    </row>
    <row r="184" spans="1:16" ht="85.5" customHeight="1" hidden="1">
      <c r="A184" s="184"/>
      <c r="B184" s="221" t="s">
        <v>239</v>
      </c>
      <c r="C184" s="202"/>
      <c r="D184" s="202" t="s">
        <v>461</v>
      </c>
      <c r="E184" s="202" t="s">
        <v>538</v>
      </c>
      <c r="F184" s="202" t="s">
        <v>539</v>
      </c>
      <c r="G184" s="202"/>
      <c r="H184" s="281">
        <f>H185</f>
        <v>1205.5</v>
      </c>
      <c r="I184" s="281"/>
      <c r="J184" s="281">
        <f t="shared" si="5"/>
        <v>1278.5</v>
      </c>
      <c r="K184" s="281">
        <f t="shared" si="5"/>
        <v>1238.5</v>
      </c>
      <c r="P184" s="281">
        <f>P185</f>
        <v>1205.5</v>
      </c>
    </row>
    <row r="185" spans="1:16" ht="15" hidden="1">
      <c r="A185" s="184"/>
      <c r="B185" s="201" t="s">
        <v>540</v>
      </c>
      <c r="C185" s="202"/>
      <c r="D185" s="202" t="s">
        <v>461</v>
      </c>
      <c r="E185" s="202" t="s">
        <v>538</v>
      </c>
      <c r="F185" s="202" t="s">
        <v>541</v>
      </c>
      <c r="G185" s="202"/>
      <c r="H185" s="281">
        <f>H186</f>
        <v>1205.5</v>
      </c>
      <c r="I185" s="281"/>
      <c r="J185" s="281">
        <f t="shared" si="5"/>
        <v>1278.5</v>
      </c>
      <c r="K185" s="281">
        <f t="shared" si="5"/>
        <v>1238.5</v>
      </c>
      <c r="P185" s="281">
        <f>P186</f>
        <v>1205.5</v>
      </c>
    </row>
    <row r="186" spans="1:16" ht="24.75" customHeight="1" hidden="1">
      <c r="A186" s="184"/>
      <c r="B186" s="578" t="s">
        <v>560</v>
      </c>
      <c r="C186" s="202"/>
      <c r="D186" s="202" t="s">
        <v>461</v>
      </c>
      <c r="E186" s="202" t="s">
        <v>538</v>
      </c>
      <c r="F186" s="202" t="s">
        <v>541</v>
      </c>
      <c r="G186" s="202" t="s">
        <v>210</v>
      </c>
      <c r="H186" s="281">
        <v>1205.5</v>
      </c>
      <c r="I186" s="281"/>
      <c r="J186" s="281">
        <v>1278.5</v>
      </c>
      <c r="K186" s="281">
        <v>1238.5</v>
      </c>
      <c r="P186" s="281">
        <v>1205.5</v>
      </c>
    </row>
    <row r="187" spans="1:16" s="239" customFormat="1" ht="52.5" hidden="1">
      <c r="A187" s="184"/>
      <c r="B187" s="237" t="s">
        <v>542</v>
      </c>
      <c r="C187" s="192"/>
      <c r="D187" s="192" t="s">
        <v>461</v>
      </c>
      <c r="E187" s="202" t="s">
        <v>538</v>
      </c>
      <c r="F187" s="192" t="s">
        <v>543</v>
      </c>
      <c r="G187" s="238"/>
      <c r="H187" s="271"/>
      <c r="I187" s="271"/>
      <c r="J187" s="271"/>
      <c r="K187" s="271"/>
      <c r="O187" s="279"/>
      <c r="P187" s="271"/>
    </row>
    <row r="188" spans="1:16" s="277" customFormat="1" ht="13.5">
      <c r="A188" s="354"/>
      <c r="B188" s="368" t="s">
        <v>544</v>
      </c>
      <c r="C188" s="365"/>
      <c r="D188" s="365" t="s">
        <v>211</v>
      </c>
      <c r="E188" s="365"/>
      <c r="F188" s="365"/>
      <c r="G188" s="365"/>
      <c r="H188" s="369">
        <f>H189+H192</f>
        <v>412.5</v>
      </c>
      <c r="I188" s="369"/>
      <c r="J188" s="369">
        <f>J189+J192</f>
        <v>412.5</v>
      </c>
      <c r="K188" s="369">
        <f>K189+K192</f>
        <v>412.5</v>
      </c>
      <c r="P188" s="369">
        <f>P189+P192</f>
        <v>412.5</v>
      </c>
    </row>
    <row r="189" spans="1:16" ht="15">
      <c r="A189" s="184"/>
      <c r="B189" s="222" t="s">
        <v>212</v>
      </c>
      <c r="C189" s="189"/>
      <c r="D189" s="207" t="s">
        <v>211</v>
      </c>
      <c r="E189" s="207" t="s">
        <v>545</v>
      </c>
      <c r="F189" s="189"/>
      <c r="G189" s="189"/>
      <c r="H189" s="269">
        <f>H190</f>
        <v>240.5</v>
      </c>
      <c r="I189" s="269"/>
      <c r="J189" s="269">
        <f>J190</f>
        <v>240.5</v>
      </c>
      <c r="K189" s="269">
        <f>K190</f>
        <v>240.5</v>
      </c>
      <c r="P189" s="269">
        <f>P190</f>
        <v>240.5</v>
      </c>
    </row>
    <row r="190" spans="1:16" ht="21" customHeight="1">
      <c r="A190" s="184"/>
      <c r="B190" s="223" t="s">
        <v>546</v>
      </c>
      <c r="C190" s="189"/>
      <c r="D190" s="202" t="s">
        <v>211</v>
      </c>
      <c r="E190" s="202" t="s">
        <v>545</v>
      </c>
      <c r="F190" s="240">
        <v>9900308</v>
      </c>
      <c r="G190" s="189"/>
      <c r="H190" s="270">
        <f>H191</f>
        <v>240.5</v>
      </c>
      <c r="I190" s="270"/>
      <c r="J190" s="270">
        <f>J191</f>
        <v>240.5</v>
      </c>
      <c r="K190" s="270">
        <f>K191</f>
        <v>240.5</v>
      </c>
      <c r="P190" s="270">
        <f>P191</f>
        <v>240.5</v>
      </c>
    </row>
    <row r="191" spans="1:16" ht="21" customHeight="1">
      <c r="A191" s="184"/>
      <c r="B191" s="252" t="s">
        <v>613</v>
      </c>
      <c r="C191" s="189"/>
      <c r="D191" s="202" t="s">
        <v>211</v>
      </c>
      <c r="E191" s="202" t="s">
        <v>545</v>
      </c>
      <c r="F191" s="240">
        <v>9900308</v>
      </c>
      <c r="G191" s="192" t="s">
        <v>71</v>
      </c>
      <c r="H191" s="270">
        <v>240.5</v>
      </c>
      <c r="I191" s="270"/>
      <c r="J191" s="270">
        <v>240.5</v>
      </c>
      <c r="K191" s="270">
        <v>240.5</v>
      </c>
      <c r="P191" s="270">
        <v>240.5</v>
      </c>
    </row>
    <row r="192" spans="1:16" ht="15">
      <c r="A192" s="184"/>
      <c r="B192" s="226" t="s">
        <v>213</v>
      </c>
      <c r="C192" s="207"/>
      <c r="D192" s="207" t="s">
        <v>211</v>
      </c>
      <c r="E192" s="207" t="s">
        <v>547</v>
      </c>
      <c r="F192" s="207"/>
      <c r="G192" s="202"/>
      <c r="H192" s="269">
        <f>H193</f>
        <v>172</v>
      </c>
      <c r="I192" s="269"/>
      <c r="J192" s="269">
        <f>J193</f>
        <v>172</v>
      </c>
      <c r="K192" s="269">
        <f>K193</f>
        <v>172</v>
      </c>
      <c r="P192" s="269">
        <f>P193</f>
        <v>172</v>
      </c>
    </row>
    <row r="193" spans="1:16" ht="21" customHeight="1">
      <c r="A193" s="184"/>
      <c r="B193" s="241" t="s">
        <v>254</v>
      </c>
      <c r="C193" s="241"/>
      <c r="D193" s="202" t="s">
        <v>211</v>
      </c>
      <c r="E193" s="202" t="s">
        <v>547</v>
      </c>
      <c r="F193" s="240">
        <v>9901073</v>
      </c>
      <c r="G193" s="202"/>
      <c r="H193" s="270">
        <f>H194</f>
        <v>172</v>
      </c>
      <c r="I193" s="270"/>
      <c r="J193" s="270">
        <f>J194</f>
        <v>172</v>
      </c>
      <c r="K193" s="270">
        <f>K194</f>
        <v>172</v>
      </c>
      <c r="P193" s="270">
        <f>P194</f>
        <v>172</v>
      </c>
    </row>
    <row r="194" spans="1:16" ht="21" customHeight="1">
      <c r="A194" s="184"/>
      <c r="B194" s="252" t="s">
        <v>613</v>
      </c>
      <c r="C194" s="363"/>
      <c r="D194" s="202" t="s">
        <v>211</v>
      </c>
      <c r="E194" s="202" t="s">
        <v>547</v>
      </c>
      <c r="F194" s="240">
        <v>9901073</v>
      </c>
      <c r="G194" s="202" t="s">
        <v>71</v>
      </c>
      <c r="H194" s="270">
        <v>172</v>
      </c>
      <c r="I194" s="270"/>
      <c r="J194" s="270">
        <v>172</v>
      </c>
      <c r="K194" s="270">
        <v>172</v>
      </c>
      <c r="P194" s="270">
        <v>172</v>
      </c>
    </row>
    <row r="195" spans="1:16" s="277" customFormat="1" ht="13.5">
      <c r="A195" s="361"/>
      <c r="B195" s="364" t="s">
        <v>462</v>
      </c>
      <c r="C195" s="365"/>
      <c r="D195" s="365" t="s">
        <v>469</v>
      </c>
      <c r="E195" s="365"/>
      <c r="F195" s="365"/>
      <c r="G195" s="365"/>
      <c r="H195" s="366">
        <f>H197</f>
        <v>3930</v>
      </c>
      <c r="I195" s="366"/>
      <c r="J195" s="366">
        <f>J197</f>
        <v>3930</v>
      </c>
      <c r="K195" s="366">
        <f>K197</f>
        <v>1185</v>
      </c>
      <c r="P195" s="366">
        <f>P196</f>
        <v>6418.4</v>
      </c>
    </row>
    <row r="196" spans="1:16" ht="24" customHeight="1">
      <c r="A196" s="242"/>
      <c r="B196" s="198" t="s">
        <v>249</v>
      </c>
      <c r="C196" s="202"/>
      <c r="D196" s="207" t="s">
        <v>469</v>
      </c>
      <c r="E196" s="451" t="s">
        <v>470</v>
      </c>
      <c r="F196" s="207"/>
      <c r="G196" s="207"/>
      <c r="H196" s="301">
        <f>H197</f>
        <v>3930</v>
      </c>
      <c r="I196" s="301"/>
      <c r="J196" s="301">
        <f>J197</f>
        <v>3930</v>
      </c>
      <c r="K196" s="301">
        <f>K197</f>
        <v>1185</v>
      </c>
      <c r="P196" s="301">
        <f>P197+P207</f>
        <v>6418.4</v>
      </c>
    </row>
    <row r="197" spans="1:16" ht="58.5" customHeight="1">
      <c r="A197" s="243"/>
      <c r="B197" s="222" t="s">
        <v>612</v>
      </c>
      <c r="C197" s="202"/>
      <c r="D197" s="202" t="s">
        <v>469</v>
      </c>
      <c r="E197" s="202" t="s">
        <v>470</v>
      </c>
      <c r="F197" s="202" t="s">
        <v>77</v>
      </c>
      <c r="G197" s="256"/>
      <c r="H197" s="316">
        <f>H200+H204</f>
        <v>3930</v>
      </c>
      <c r="I197" s="316"/>
      <c r="J197" s="316">
        <f>J200+J204</f>
        <v>3930</v>
      </c>
      <c r="K197" s="316">
        <f>K200+K204</f>
        <v>1185</v>
      </c>
      <c r="P197" s="316">
        <f>P200+P204</f>
        <v>3930</v>
      </c>
    </row>
    <row r="198" spans="1:16" ht="52.5" hidden="1">
      <c r="A198" s="243"/>
      <c r="B198" s="221" t="s">
        <v>240</v>
      </c>
      <c r="C198" s="202"/>
      <c r="D198" s="202" t="s">
        <v>469</v>
      </c>
      <c r="E198" s="202" t="s">
        <v>470</v>
      </c>
      <c r="F198" s="202" t="s">
        <v>548</v>
      </c>
      <c r="G198" s="202"/>
      <c r="H198" s="301"/>
      <c r="I198" s="301"/>
      <c r="J198" s="301"/>
      <c r="K198" s="301"/>
      <c r="P198" s="301"/>
    </row>
    <row r="199" spans="1:16" ht="52.5" hidden="1">
      <c r="A199" s="243"/>
      <c r="B199" s="214" t="s">
        <v>241</v>
      </c>
      <c r="C199" s="202"/>
      <c r="D199" s="202" t="s">
        <v>469</v>
      </c>
      <c r="E199" s="202" t="s">
        <v>470</v>
      </c>
      <c r="F199" s="202" t="s">
        <v>549</v>
      </c>
      <c r="G199" s="202"/>
      <c r="H199" s="301"/>
      <c r="I199" s="301"/>
      <c r="J199" s="301"/>
      <c r="K199" s="301"/>
      <c r="P199" s="301"/>
    </row>
    <row r="200" spans="1:16" ht="80.25" customHeight="1">
      <c r="A200" s="243"/>
      <c r="B200" s="221" t="s">
        <v>150</v>
      </c>
      <c r="C200" s="202"/>
      <c r="D200" s="202" t="s">
        <v>469</v>
      </c>
      <c r="E200" s="202" t="s">
        <v>470</v>
      </c>
      <c r="F200" s="207" t="s">
        <v>551</v>
      </c>
      <c r="G200" s="202"/>
      <c r="H200" s="317">
        <f>H201</f>
        <v>3600</v>
      </c>
      <c r="I200" s="317"/>
      <c r="J200" s="317">
        <f>J201</f>
        <v>3600</v>
      </c>
      <c r="K200" s="317">
        <f>K201</f>
        <v>850</v>
      </c>
      <c r="P200" s="317">
        <f>P201</f>
        <v>3600</v>
      </c>
    </row>
    <row r="201" spans="1:16" ht="92.25">
      <c r="A201" s="243"/>
      <c r="B201" s="201" t="s">
        <v>151</v>
      </c>
      <c r="C201" s="202"/>
      <c r="D201" s="202" t="s">
        <v>469</v>
      </c>
      <c r="E201" s="202" t="s">
        <v>470</v>
      </c>
      <c r="F201" s="202" t="s">
        <v>553</v>
      </c>
      <c r="G201" s="202"/>
      <c r="H201" s="301">
        <f>H202</f>
        <v>3600</v>
      </c>
      <c r="I201" s="301"/>
      <c r="J201" s="301">
        <f>J202</f>
        <v>3600</v>
      </c>
      <c r="K201" s="301">
        <f>K202</f>
        <v>850</v>
      </c>
      <c r="P201" s="301">
        <f>P202</f>
        <v>3600</v>
      </c>
    </row>
    <row r="202" spans="1:16" ht="24.75" customHeight="1">
      <c r="A202" s="244"/>
      <c r="B202" s="578" t="s">
        <v>560</v>
      </c>
      <c r="C202" s="202"/>
      <c r="D202" s="202" t="s">
        <v>469</v>
      </c>
      <c r="E202" s="202" t="s">
        <v>470</v>
      </c>
      <c r="F202" s="202" t="s">
        <v>553</v>
      </c>
      <c r="G202" s="202" t="s">
        <v>210</v>
      </c>
      <c r="H202" s="301">
        <v>3600</v>
      </c>
      <c r="I202" s="301"/>
      <c r="J202" s="301">
        <v>3600</v>
      </c>
      <c r="K202" s="301">
        <v>850</v>
      </c>
      <c r="P202" s="301">
        <v>3600</v>
      </c>
    </row>
    <row r="203" spans="1:16" ht="52.5" hidden="1">
      <c r="A203" s="244"/>
      <c r="B203" s="214" t="s">
        <v>554</v>
      </c>
      <c r="C203" s="202"/>
      <c r="D203" s="202" t="s">
        <v>469</v>
      </c>
      <c r="E203" s="202" t="s">
        <v>470</v>
      </c>
      <c r="F203" s="202" t="s">
        <v>555</v>
      </c>
      <c r="G203" s="202"/>
      <c r="H203" s="270"/>
      <c r="I203" s="270"/>
      <c r="J203" s="270"/>
      <c r="K203" s="270"/>
      <c r="P203" s="270"/>
    </row>
    <row r="204" spans="1:16" ht="78.75">
      <c r="A204" s="244"/>
      <c r="B204" s="245" t="s">
        <v>494</v>
      </c>
      <c r="C204" s="202"/>
      <c r="D204" s="202" t="s">
        <v>469</v>
      </c>
      <c r="E204" s="202" t="s">
        <v>470</v>
      </c>
      <c r="F204" s="207" t="s">
        <v>556</v>
      </c>
      <c r="G204" s="202"/>
      <c r="H204" s="269">
        <f>H205</f>
        <v>330</v>
      </c>
      <c r="I204" s="269"/>
      <c r="J204" s="269">
        <f>J205</f>
        <v>330</v>
      </c>
      <c r="K204" s="269">
        <f>K205</f>
        <v>335</v>
      </c>
      <c r="P204" s="269">
        <f>P205</f>
        <v>330</v>
      </c>
    </row>
    <row r="205" spans="1:16" ht="92.25" customHeight="1">
      <c r="A205" s="244"/>
      <c r="B205" s="214" t="s">
        <v>495</v>
      </c>
      <c r="C205" s="202"/>
      <c r="D205" s="202" t="s">
        <v>469</v>
      </c>
      <c r="E205" s="202" t="s">
        <v>470</v>
      </c>
      <c r="F205" s="202" t="s">
        <v>564</v>
      </c>
      <c r="G205" s="202"/>
      <c r="H205" s="270">
        <f>H206</f>
        <v>330</v>
      </c>
      <c r="I205" s="270"/>
      <c r="J205" s="270">
        <f>J206</f>
        <v>330</v>
      </c>
      <c r="K205" s="270">
        <v>335</v>
      </c>
      <c r="P205" s="270">
        <f>P206</f>
        <v>330</v>
      </c>
    </row>
    <row r="206" spans="1:16" ht="24.75" customHeight="1">
      <c r="A206" s="244"/>
      <c r="B206" s="578" t="s">
        <v>560</v>
      </c>
      <c r="C206" s="355"/>
      <c r="D206" s="355" t="s">
        <v>469</v>
      </c>
      <c r="E206" s="355" t="s">
        <v>470</v>
      </c>
      <c r="F206" s="355" t="s">
        <v>564</v>
      </c>
      <c r="G206" s="355" t="s">
        <v>210</v>
      </c>
      <c r="H206" s="335">
        <v>330</v>
      </c>
      <c r="I206" s="335"/>
      <c r="J206" s="335">
        <v>330</v>
      </c>
      <c r="K206" s="335">
        <v>330</v>
      </c>
      <c r="P206" s="335">
        <v>330</v>
      </c>
    </row>
    <row r="207" spans="1:16" ht="24.75" customHeight="1">
      <c r="A207" s="606"/>
      <c r="B207" s="226" t="s">
        <v>624</v>
      </c>
      <c r="C207" s="202"/>
      <c r="D207" s="207" t="s">
        <v>469</v>
      </c>
      <c r="E207" s="207" t="s">
        <v>470</v>
      </c>
      <c r="F207" s="207" t="s">
        <v>139</v>
      </c>
      <c r="G207" s="202"/>
      <c r="H207" s="270"/>
      <c r="I207" s="270"/>
      <c r="J207" s="270">
        <v>330</v>
      </c>
      <c r="K207" s="270">
        <v>330</v>
      </c>
      <c r="P207" s="313">
        <f>P208</f>
        <v>2488.4</v>
      </c>
    </row>
    <row r="208" spans="1:16" ht="24.75" customHeight="1">
      <c r="A208" s="606"/>
      <c r="B208" s="578" t="s">
        <v>56</v>
      </c>
      <c r="C208" s="202"/>
      <c r="D208" s="202" t="s">
        <v>469</v>
      </c>
      <c r="E208" s="202" t="s">
        <v>470</v>
      </c>
      <c r="F208" s="202" t="s">
        <v>55</v>
      </c>
      <c r="G208" s="202"/>
      <c r="H208" s="270"/>
      <c r="I208" s="270"/>
      <c r="J208" s="270">
        <v>330</v>
      </c>
      <c r="K208" s="270">
        <v>330</v>
      </c>
      <c r="P208" s="301">
        <f>P209</f>
        <v>2488.4</v>
      </c>
    </row>
    <row r="209" spans="1:17" ht="24.75" customHeight="1" thickBot="1">
      <c r="A209" s="606"/>
      <c r="B209" s="578" t="s">
        <v>560</v>
      </c>
      <c r="C209" s="202"/>
      <c r="D209" s="202" t="s">
        <v>469</v>
      </c>
      <c r="E209" s="202" t="s">
        <v>470</v>
      </c>
      <c r="F209" s="202" t="s">
        <v>55</v>
      </c>
      <c r="G209" s="202" t="s">
        <v>210</v>
      </c>
      <c r="H209" s="270"/>
      <c r="I209" s="270"/>
      <c r="J209" s="270">
        <v>330</v>
      </c>
      <c r="K209" s="270">
        <v>330</v>
      </c>
      <c r="P209" s="301">
        <v>2488.4</v>
      </c>
      <c r="Q209" s="168">
        <v>13</v>
      </c>
    </row>
    <row r="210" spans="1:16" s="277" customFormat="1" ht="13.5" customHeight="1" thickBot="1">
      <c r="A210" s="359">
        <v>3</v>
      </c>
      <c r="B210" s="349" t="s">
        <v>296</v>
      </c>
      <c r="C210" s="380" t="s">
        <v>478</v>
      </c>
      <c r="D210" s="360"/>
      <c r="E210" s="360"/>
      <c r="F210" s="360"/>
      <c r="G210" s="360"/>
      <c r="H210" s="403">
        <f>H211</f>
        <v>7152.5</v>
      </c>
      <c r="I210" s="404"/>
      <c r="J210" s="403">
        <f>J211</f>
        <v>7583.5</v>
      </c>
      <c r="K210" s="403">
        <f>K211</f>
        <v>8198.5</v>
      </c>
      <c r="P210" s="403">
        <f>P211</f>
        <v>11096.593</v>
      </c>
    </row>
    <row r="211" spans="1:16" s="277" customFormat="1" ht="13.5">
      <c r="A211" s="354"/>
      <c r="B211" s="356" t="s">
        <v>533</v>
      </c>
      <c r="C211" s="357"/>
      <c r="D211" s="357" t="s">
        <v>461</v>
      </c>
      <c r="E211" s="357"/>
      <c r="F211" s="357"/>
      <c r="G211" s="357"/>
      <c r="H211" s="358">
        <f>H212+H222</f>
        <v>7152.5</v>
      </c>
      <c r="I211" s="358"/>
      <c r="J211" s="358">
        <f>J212+J222</f>
        <v>7583.5</v>
      </c>
      <c r="K211" s="358">
        <f>K212+K222</f>
        <v>8198.5</v>
      </c>
      <c r="P211" s="358">
        <f>P212+P222</f>
        <v>11096.593</v>
      </c>
    </row>
    <row r="212" spans="1:16" ht="15">
      <c r="A212" s="184"/>
      <c r="B212" s="198" t="s">
        <v>534</v>
      </c>
      <c r="C212" s="207"/>
      <c r="D212" s="207" t="s">
        <v>461</v>
      </c>
      <c r="E212" s="207" t="s">
        <v>208</v>
      </c>
      <c r="F212" s="207"/>
      <c r="G212" s="207"/>
      <c r="H212" s="317">
        <f>H213</f>
        <v>5947</v>
      </c>
      <c r="I212" s="317"/>
      <c r="J212" s="317">
        <f aca="true" t="shared" si="6" ref="J212:K214">J213</f>
        <v>6305</v>
      </c>
      <c r="K212" s="317">
        <f t="shared" si="6"/>
        <v>6960</v>
      </c>
      <c r="P212" s="317">
        <f>P213</f>
        <v>9891.093</v>
      </c>
    </row>
    <row r="213" spans="1:16" ht="55.5" customHeight="1">
      <c r="A213" s="184"/>
      <c r="B213" s="198" t="s">
        <v>618</v>
      </c>
      <c r="C213" s="207"/>
      <c r="D213" s="207" t="s">
        <v>461</v>
      </c>
      <c r="E213" s="451" t="s">
        <v>208</v>
      </c>
      <c r="F213" s="207" t="s">
        <v>81</v>
      </c>
      <c r="G213" s="284"/>
      <c r="H213" s="285">
        <f>H214</f>
        <v>5947</v>
      </c>
      <c r="I213" s="285"/>
      <c r="J213" s="285">
        <f t="shared" si="6"/>
        <v>6305</v>
      </c>
      <c r="K213" s="285">
        <f t="shared" si="6"/>
        <v>6960</v>
      </c>
      <c r="P213" s="285">
        <f>P214+P219</f>
        <v>9891.093</v>
      </c>
    </row>
    <row r="214" spans="1:16" ht="83.25" customHeight="1">
      <c r="A214" s="184"/>
      <c r="B214" s="221" t="s">
        <v>148</v>
      </c>
      <c r="C214" s="202"/>
      <c r="D214" s="202" t="s">
        <v>461</v>
      </c>
      <c r="E214" s="202" t="s">
        <v>208</v>
      </c>
      <c r="F214" s="202" t="s">
        <v>535</v>
      </c>
      <c r="G214" s="202"/>
      <c r="H214" s="281">
        <f>H215</f>
        <v>5947</v>
      </c>
      <c r="I214" s="281"/>
      <c r="J214" s="281">
        <f t="shared" si="6"/>
        <v>6305</v>
      </c>
      <c r="K214" s="281">
        <f t="shared" si="6"/>
        <v>6960</v>
      </c>
      <c r="P214" s="281">
        <f>P215</f>
        <v>5947</v>
      </c>
    </row>
    <row r="215" spans="1:16" ht="92.25">
      <c r="A215" s="184"/>
      <c r="B215" s="201" t="s">
        <v>149</v>
      </c>
      <c r="C215" s="202"/>
      <c r="D215" s="202" t="s">
        <v>461</v>
      </c>
      <c r="E215" s="202" t="s">
        <v>208</v>
      </c>
      <c r="F215" s="202" t="s">
        <v>536</v>
      </c>
      <c r="G215" s="202"/>
      <c r="H215" s="281">
        <f>H216+H217+H218</f>
        <v>5947</v>
      </c>
      <c r="I215" s="281"/>
      <c r="J215" s="281">
        <f>J216+J217+J218</f>
        <v>6305</v>
      </c>
      <c r="K215" s="281">
        <f>K216+K217+K218</f>
        <v>6960</v>
      </c>
      <c r="P215" s="281">
        <f>P216+P217+P218</f>
        <v>5947</v>
      </c>
    </row>
    <row r="216" spans="1:16" ht="15">
      <c r="A216" s="184"/>
      <c r="B216" s="255" t="s">
        <v>608</v>
      </c>
      <c r="C216" s="202"/>
      <c r="D216" s="202" t="s">
        <v>461</v>
      </c>
      <c r="E216" s="202" t="s">
        <v>208</v>
      </c>
      <c r="F216" s="202" t="s">
        <v>536</v>
      </c>
      <c r="G216" s="202" t="s">
        <v>606</v>
      </c>
      <c r="H216" s="262">
        <v>4171.287</v>
      </c>
      <c r="I216" s="262"/>
      <c r="J216" s="281">
        <v>5305.114</v>
      </c>
      <c r="K216" s="281">
        <v>6631.482</v>
      </c>
      <c r="P216" s="281">
        <v>4171.287</v>
      </c>
    </row>
    <row r="217" spans="1:16" ht="24.75" customHeight="1">
      <c r="A217" s="184"/>
      <c r="B217" s="578" t="s">
        <v>560</v>
      </c>
      <c r="C217" s="202"/>
      <c r="D217" s="202" t="s">
        <v>461</v>
      </c>
      <c r="E217" s="202" t="s">
        <v>208</v>
      </c>
      <c r="F217" s="202" t="s">
        <v>536</v>
      </c>
      <c r="G217" s="202" t="s">
        <v>210</v>
      </c>
      <c r="H217" s="281">
        <f>1775.713-0.713</f>
        <v>1775</v>
      </c>
      <c r="I217" s="281"/>
      <c r="J217" s="281">
        <f>999.886-0.886</f>
        <v>999</v>
      </c>
      <c r="K217" s="281">
        <v>328</v>
      </c>
      <c r="P217" s="281">
        <f>1775.713-0.713</f>
        <v>1775</v>
      </c>
    </row>
    <row r="218" spans="1:16" ht="15">
      <c r="A218" s="184"/>
      <c r="B218" s="255" t="s">
        <v>609</v>
      </c>
      <c r="C218" s="202"/>
      <c r="D218" s="202" t="s">
        <v>461</v>
      </c>
      <c r="E218" s="202" t="s">
        <v>208</v>
      </c>
      <c r="F218" s="202" t="s">
        <v>536</v>
      </c>
      <c r="G218" s="202" t="s">
        <v>607</v>
      </c>
      <c r="H218" s="271">
        <v>0.713</v>
      </c>
      <c r="I218" s="271"/>
      <c r="J218" s="271">
        <v>0.886</v>
      </c>
      <c r="K218" s="271">
        <v>0.518</v>
      </c>
      <c r="P218" s="271">
        <v>0.713</v>
      </c>
    </row>
    <row r="219" spans="1:16" ht="39">
      <c r="A219" s="184"/>
      <c r="B219" s="198" t="s">
        <v>624</v>
      </c>
      <c r="C219" s="202"/>
      <c r="D219" s="207" t="s">
        <v>461</v>
      </c>
      <c r="E219" s="207" t="s">
        <v>208</v>
      </c>
      <c r="F219" s="207" t="s">
        <v>139</v>
      </c>
      <c r="G219" s="202"/>
      <c r="H219" s="271"/>
      <c r="I219" s="271"/>
      <c r="J219" s="271"/>
      <c r="K219" s="271"/>
      <c r="P219" s="271">
        <f>P220</f>
        <v>3944.093</v>
      </c>
    </row>
    <row r="220" spans="1:16" ht="27">
      <c r="A220" s="184"/>
      <c r="B220" s="482" t="s">
        <v>52</v>
      </c>
      <c r="C220" s="202"/>
      <c r="D220" s="202" t="s">
        <v>461</v>
      </c>
      <c r="E220" s="202" t="s">
        <v>208</v>
      </c>
      <c r="F220" s="202" t="s">
        <v>53</v>
      </c>
      <c r="G220" s="202"/>
      <c r="H220" s="271"/>
      <c r="I220" s="271"/>
      <c r="J220" s="271"/>
      <c r="K220" s="271"/>
      <c r="P220" s="281">
        <f>P221</f>
        <v>3944.093</v>
      </c>
    </row>
    <row r="221" spans="1:17" ht="26.25">
      <c r="A221" s="184"/>
      <c r="B221" s="578" t="s">
        <v>560</v>
      </c>
      <c r="C221" s="202"/>
      <c r="D221" s="202" t="s">
        <v>461</v>
      </c>
      <c r="E221" s="202" t="s">
        <v>208</v>
      </c>
      <c r="F221" s="202" t="s">
        <v>53</v>
      </c>
      <c r="G221" s="202" t="s">
        <v>210</v>
      </c>
      <c r="H221" s="271"/>
      <c r="I221" s="271"/>
      <c r="J221" s="271"/>
      <c r="K221" s="271"/>
      <c r="P221" s="281">
        <v>3944.093</v>
      </c>
      <c r="Q221" s="168">
        <v>12</v>
      </c>
    </row>
    <row r="222" spans="1:16" ht="30.75" customHeight="1">
      <c r="A222" s="184"/>
      <c r="B222" s="198" t="s">
        <v>537</v>
      </c>
      <c r="C222" s="207"/>
      <c r="D222" s="207" t="s">
        <v>461</v>
      </c>
      <c r="E222" s="207" t="s">
        <v>538</v>
      </c>
      <c r="F222" s="202"/>
      <c r="G222" s="202"/>
      <c r="H222" s="268">
        <f>H223</f>
        <v>1205.5</v>
      </c>
      <c r="I222" s="268"/>
      <c r="J222" s="268">
        <f aca="true" t="shared" si="7" ref="J222:K225">J223</f>
        <v>1278.5</v>
      </c>
      <c r="K222" s="268">
        <f t="shared" si="7"/>
        <v>1238.5</v>
      </c>
      <c r="P222" s="268">
        <f>P223</f>
        <v>1205.5</v>
      </c>
    </row>
    <row r="223" spans="1:16" ht="39" customHeight="1">
      <c r="A223" s="184"/>
      <c r="B223" s="198" t="s">
        <v>618</v>
      </c>
      <c r="C223" s="207"/>
      <c r="D223" s="207" t="s">
        <v>461</v>
      </c>
      <c r="E223" s="207" t="s">
        <v>538</v>
      </c>
      <c r="F223" s="207" t="s">
        <v>81</v>
      </c>
      <c r="G223" s="284"/>
      <c r="H223" s="285">
        <f>H224</f>
        <v>1205.5</v>
      </c>
      <c r="I223" s="285"/>
      <c r="J223" s="285">
        <f t="shared" si="7"/>
        <v>1278.5</v>
      </c>
      <c r="K223" s="285">
        <f t="shared" si="7"/>
        <v>1238.5</v>
      </c>
      <c r="P223" s="285">
        <f>P224</f>
        <v>1205.5</v>
      </c>
    </row>
    <row r="224" spans="1:16" ht="85.5" customHeight="1">
      <c r="A224" s="184"/>
      <c r="B224" s="221" t="s">
        <v>496</v>
      </c>
      <c r="C224" s="202"/>
      <c r="D224" s="202" t="s">
        <v>461</v>
      </c>
      <c r="E224" s="202" t="s">
        <v>538</v>
      </c>
      <c r="F224" s="202" t="s">
        <v>539</v>
      </c>
      <c r="G224" s="202"/>
      <c r="H224" s="281">
        <f>H225</f>
        <v>1205.5</v>
      </c>
      <c r="I224" s="281"/>
      <c r="J224" s="281">
        <f t="shared" si="7"/>
        <v>1278.5</v>
      </c>
      <c r="K224" s="281">
        <f t="shared" si="7"/>
        <v>1238.5</v>
      </c>
      <c r="P224" s="281">
        <f>P225</f>
        <v>1205.5</v>
      </c>
    </row>
    <row r="225" spans="1:16" ht="15">
      <c r="A225" s="184"/>
      <c r="B225" s="214" t="s">
        <v>540</v>
      </c>
      <c r="C225" s="202"/>
      <c r="D225" s="202" t="s">
        <v>461</v>
      </c>
      <c r="E225" s="202" t="s">
        <v>538</v>
      </c>
      <c r="F225" s="202" t="s">
        <v>541</v>
      </c>
      <c r="G225" s="202"/>
      <c r="H225" s="281">
        <f>H226</f>
        <v>1205.5</v>
      </c>
      <c r="I225" s="281"/>
      <c r="J225" s="281">
        <f t="shared" si="7"/>
        <v>1278.5</v>
      </c>
      <c r="K225" s="281">
        <f t="shared" si="7"/>
        <v>1238.5</v>
      </c>
      <c r="P225" s="281">
        <f>P226</f>
        <v>1205.5</v>
      </c>
    </row>
    <row r="226" spans="1:16" ht="24.75" customHeight="1">
      <c r="A226" s="184"/>
      <c r="B226" s="578" t="s">
        <v>560</v>
      </c>
      <c r="C226" s="202"/>
      <c r="D226" s="202" t="s">
        <v>461</v>
      </c>
      <c r="E226" s="202" t="s">
        <v>538</v>
      </c>
      <c r="F226" s="202" t="s">
        <v>541</v>
      </c>
      <c r="G226" s="202" t="s">
        <v>210</v>
      </c>
      <c r="H226" s="281">
        <v>1205.5</v>
      </c>
      <c r="I226" s="281"/>
      <c r="J226" s="281">
        <v>1278.5</v>
      </c>
      <c r="K226" s="281">
        <v>1238.5</v>
      </c>
      <c r="P226" s="281">
        <v>1205.5</v>
      </c>
    </row>
  </sheetData>
  <sheetProtection/>
  <mergeCells count="6">
    <mergeCell ref="A21:H21"/>
    <mergeCell ref="G144:H144"/>
    <mergeCell ref="G145:H145"/>
    <mergeCell ref="B18:H18"/>
    <mergeCell ref="A19:H19"/>
    <mergeCell ref="A20:H20"/>
  </mergeCells>
  <printOptions/>
  <pageMargins left="0.5905511811023623" right="0.5905511811023623" top="0.3" bottom="0.3" header="0.31" footer="0.32"/>
  <pageSetup firstPageNumber="55" useFirstPageNumber="1" fitToHeight="16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200"/>
  <sheetViews>
    <sheetView zoomScale="90" zoomScaleNormal="90" zoomScaleSheetLayoutView="106" zoomScalePageLayoutView="0" workbookViewId="0" topLeftCell="A1">
      <selection activeCell="B20" sqref="B20"/>
    </sheetView>
  </sheetViews>
  <sheetFormatPr defaultColWidth="9.140625" defaultRowHeight="12.75"/>
  <cols>
    <col min="1" max="1" width="5.28125" style="168" customWidth="1"/>
    <col min="2" max="2" width="62.28125" style="246" customWidth="1"/>
    <col min="3" max="3" width="10.00390625" style="247" customWidth="1"/>
    <col min="4" max="4" width="9.28125" style="248" customWidth="1"/>
    <col min="5" max="5" width="10.421875" style="248" customWidth="1"/>
    <col min="6" max="6" width="11.57421875" style="248" customWidth="1"/>
    <col min="7" max="7" width="10.28125" style="248" customWidth="1"/>
    <col min="8" max="9" width="14.7109375" style="263" hidden="1" customWidth="1"/>
    <col min="10" max="10" width="15.8515625" style="263" customWidth="1"/>
    <col min="11" max="11" width="18.7109375" style="263" customWidth="1"/>
    <col min="12" max="12" width="9.140625" style="168" customWidth="1"/>
    <col min="13" max="13" width="16.140625" style="277" customWidth="1"/>
    <col min="14" max="14" width="16.140625" style="168" customWidth="1"/>
    <col min="15" max="16384" width="9.140625" style="168" customWidth="1"/>
  </cols>
  <sheetData>
    <row r="2" spans="4:18" ht="15">
      <c r="D2" s="163"/>
      <c r="E2" s="163"/>
      <c r="H2" s="428"/>
      <c r="I2" s="428"/>
      <c r="J2" s="880" t="s">
        <v>490</v>
      </c>
      <c r="K2" s="880"/>
      <c r="N2" s="163"/>
      <c r="O2" s="163"/>
      <c r="P2" s="163"/>
      <c r="Q2" s="163"/>
      <c r="R2" s="163"/>
    </row>
    <row r="3" spans="4:18" ht="15">
      <c r="D3" s="163"/>
      <c r="E3" s="163"/>
      <c r="G3" s="428"/>
      <c r="H3" s="428"/>
      <c r="I3" s="428"/>
      <c r="J3" s="880" t="s">
        <v>95</v>
      </c>
      <c r="K3" s="880"/>
      <c r="N3" s="167"/>
      <c r="P3" s="163"/>
      <c r="Q3" s="163"/>
      <c r="R3" s="163"/>
    </row>
    <row r="4" spans="4:18" ht="15">
      <c r="D4" s="163"/>
      <c r="E4" s="163"/>
      <c r="G4" s="880" t="s">
        <v>475</v>
      </c>
      <c r="H4" s="880"/>
      <c r="I4" s="880"/>
      <c r="J4" s="880"/>
      <c r="K4" s="880"/>
      <c r="N4" s="163"/>
      <c r="O4" s="163"/>
      <c r="P4" s="163"/>
      <c r="Q4" s="163"/>
      <c r="R4" s="163"/>
    </row>
    <row r="5" spans="4:18" ht="15">
      <c r="D5" s="163"/>
      <c r="E5" s="163"/>
      <c r="G5" s="880" t="s">
        <v>476</v>
      </c>
      <c r="H5" s="880"/>
      <c r="I5" s="880"/>
      <c r="J5" s="880"/>
      <c r="K5" s="880"/>
      <c r="N5" s="163"/>
      <c r="O5" s="163"/>
      <c r="P5" s="163"/>
      <c r="Q5" s="163"/>
      <c r="R5" s="163"/>
    </row>
    <row r="6" spans="4:18" ht="15">
      <c r="D6" s="295"/>
      <c r="E6" s="295"/>
      <c r="G6" s="429"/>
      <c r="H6" s="429"/>
      <c r="I6" s="429"/>
      <c r="J6" s="881" t="s">
        <v>397</v>
      </c>
      <c r="K6" s="882"/>
      <c r="N6" s="166"/>
      <c r="O6" s="139" t="s">
        <v>91</v>
      </c>
      <c r="Q6" s="164"/>
      <c r="R6" s="164"/>
    </row>
    <row r="7" spans="6:18" ht="15">
      <c r="F7" s="321"/>
      <c r="G7" s="321"/>
      <c r="H7" s="257"/>
      <c r="I7" s="257"/>
      <c r="J7" s="257"/>
      <c r="K7" s="248"/>
      <c r="L7" s="248"/>
      <c r="M7" s="263"/>
      <c r="N7" s="166"/>
      <c r="O7" s="123"/>
      <c r="P7" s="123"/>
      <c r="Q7" s="123"/>
      <c r="R7" s="123"/>
    </row>
    <row r="8" spans="5:18" ht="15">
      <c r="E8" s="124"/>
      <c r="F8" s="425"/>
      <c r="G8" s="425"/>
      <c r="H8" s="426" t="s">
        <v>479</v>
      </c>
      <c r="I8" s="257"/>
      <c r="K8" s="426" t="s">
        <v>479</v>
      </c>
      <c r="L8" s="124"/>
      <c r="N8" s="166"/>
      <c r="O8" s="123"/>
      <c r="P8" s="123"/>
      <c r="Q8" s="123"/>
      <c r="R8" s="123"/>
    </row>
    <row r="9" spans="5:17" ht="15">
      <c r="E9" s="124"/>
      <c r="F9" s="425"/>
      <c r="G9" s="425"/>
      <c r="H9" s="427"/>
      <c r="I9" s="257"/>
      <c r="K9" s="257"/>
      <c r="L9" s="124"/>
      <c r="M9" s="142"/>
      <c r="N9" s="166"/>
      <c r="P9" s="123"/>
      <c r="Q9" s="123"/>
    </row>
    <row r="10" spans="5:18" ht="15">
      <c r="E10" s="124"/>
      <c r="F10" s="425"/>
      <c r="G10" s="425"/>
      <c r="H10" s="426" t="s">
        <v>92</v>
      </c>
      <c r="I10" s="257"/>
      <c r="K10" s="426" t="s">
        <v>92</v>
      </c>
      <c r="L10" s="124"/>
      <c r="N10" s="166"/>
      <c r="O10" s="123"/>
      <c r="P10" s="123"/>
      <c r="Q10" s="123"/>
      <c r="R10" s="123"/>
    </row>
    <row r="11" spans="2:17" ht="15">
      <c r="B11" s="388"/>
      <c r="C11" s="389"/>
      <c r="D11" s="390"/>
      <c r="E11" s="390"/>
      <c r="F11" s="390"/>
      <c r="G11" s="390"/>
      <c r="H11" s="391">
        <v>69983.1</v>
      </c>
      <c r="I11" s="392" t="s">
        <v>414</v>
      </c>
      <c r="J11" s="393">
        <v>72195.9</v>
      </c>
      <c r="K11" s="394">
        <v>73707.5</v>
      </c>
      <c r="L11" s="248"/>
      <c r="M11" s="263"/>
      <c r="N11" s="166"/>
      <c r="O11" s="123"/>
      <c r="P11" s="123"/>
      <c r="Q11" s="123"/>
    </row>
    <row r="12" spans="2:11" ht="12.75">
      <c r="B12" s="388"/>
      <c r="C12" s="389"/>
      <c r="D12" s="390"/>
      <c r="E12" s="390"/>
      <c r="F12" s="390"/>
      <c r="G12" s="395" t="s">
        <v>416</v>
      </c>
      <c r="H12" s="396">
        <f>H11-H19</f>
        <v>0</v>
      </c>
      <c r="I12" s="392" t="s">
        <v>415</v>
      </c>
      <c r="J12" s="393">
        <v>1804.9</v>
      </c>
      <c r="K12" s="397">
        <v>3685.4</v>
      </c>
    </row>
    <row r="13" spans="2:11" ht="15">
      <c r="B13" s="870"/>
      <c r="C13" s="870"/>
      <c r="D13" s="870"/>
      <c r="E13" s="870"/>
      <c r="F13" s="870"/>
      <c r="G13" s="870"/>
      <c r="H13" s="870"/>
      <c r="I13" s="398" t="s">
        <v>416</v>
      </c>
      <c r="J13" s="401">
        <f>J11-J12-J19</f>
        <v>0.0004999999946448952</v>
      </c>
      <c r="K13" s="402">
        <f>K11-K12-K19</f>
        <v>-0.00016500000492669642</v>
      </c>
    </row>
    <row r="14" spans="1:11" ht="15" customHeight="1">
      <c r="A14" s="883" t="s">
        <v>248</v>
      </c>
      <c r="B14" s="883"/>
      <c r="C14" s="883"/>
      <c r="D14" s="883"/>
      <c r="E14" s="883"/>
      <c r="F14" s="883"/>
      <c r="G14" s="883"/>
      <c r="H14" s="883"/>
      <c r="I14" s="883"/>
      <c r="J14" s="883"/>
      <c r="K14" s="883"/>
    </row>
    <row r="15" spans="1:11" ht="15" customHeight="1">
      <c r="A15" s="879" t="s">
        <v>1</v>
      </c>
      <c r="B15" s="879"/>
      <c r="C15" s="879"/>
      <c r="D15" s="879"/>
      <c r="E15" s="879"/>
      <c r="F15" s="879"/>
      <c r="G15" s="879"/>
      <c r="H15" s="879"/>
      <c r="I15" s="879"/>
      <c r="J15" s="879"/>
      <c r="K15" s="879"/>
    </row>
    <row r="16" spans="1:11" ht="15.75" customHeight="1">
      <c r="A16" s="876" t="s">
        <v>246</v>
      </c>
      <c r="B16" s="876"/>
      <c r="C16" s="876"/>
      <c r="D16" s="876"/>
      <c r="E16" s="876"/>
      <c r="F16" s="876"/>
      <c r="G16" s="876"/>
      <c r="H16" s="876"/>
      <c r="I16" s="876"/>
      <c r="J16" s="876"/>
      <c r="K16" s="876"/>
    </row>
    <row r="17" spans="1:11" ht="15">
      <c r="A17" s="170"/>
      <c r="B17" s="171"/>
      <c r="C17" s="172"/>
      <c r="D17" s="173"/>
      <c r="E17" s="173"/>
      <c r="F17" s="173"/>
      <c r="G17" s="173"/>
      <c r="H17" s="264" t="s">
        <v>110</v>
      </c>
      <c r="I17" s="264"/>
      <c r="J17" s="264"/>
      <c r="K17" s="264"/>
    </row>
    <row r="18" spans="1:11" ht="66">
      <c r="A18" s="174" t="s">
        <v>451</v>
      </c>
      <c r="B18" s="175" t="s">
        <v>452</v>
      </c>
      <c r="C18" s="176" t="s">
        <v>111</v>
      </c>
      <c r="D18" s="176" t="s">
        <v>112</v>
      </c>
      <c r="E18" s="176" t="s">
        <v>360</v>
      </c>
      <c r="F18" s="176" t="s">
        <v>113</v>
      </c>
      <c r="G18" s="176" t="s">
        <v>114</v>
      </c>
      <c r="H18" s="265" t="s">
        <v>115</v>
      </c>
      <c r="I18" s="265"/>
      <c r="J18" s="353" t="s">
        <v>614</v>
      </c>
      <c r="K18" s="353" t="s">
        <v>615</v>
      </c>
    </row>
    <row r="19" spans="1:13" s="180" customFormat="1" ht="15.75" thickBot="1">
      <c r="A19" s="177"/>
      <c r="B19" s="178" t="s">
        <v>557</v>
      </c>
      <c r="C19" s="179" t="s">
        <v>460</v>
      </c>
      <c r="D19" s="179" t="s">
        <v>460</v>
      </c>
      <c r="E19" s="179" t="s">
        <v>460</v>
      </c>
      <c r="F19" s="179" t="s">
        <v>460</v>
      </c>
      <c r="G19" s="179" t="s">
        <v>460</v>
      </c>
      <c r="H19" s="320">
        <f>H20+H34+H187</f>
        <v>69983.1</v>
      </c>
      <c r="I19" s="266"/>
      <c r="J19" s="320">
        <f>J20+J34+J187</f>
        <v>70390.9995</v>
      </c>
      <c r="K19" s="320">
        <f>K20+K34+K187</f>
        <v>70022.10016500001</v>
      </c>
      <c r="M19" s="278"/>
    </row>
    <row r="20" spans="1:13" s="180" customFormat="1" ht="47.25" thickBot="1">
      <c r="A20" s="348">
        <v>1</v>
      </c>
      <c r="B20" s="349" t="s">
        <v>484</v>
      </c>
      <c r="C20" s="380" t="s">
        <v>478</v>
      </c>
      <c r="D20" s="350"/>
      <c r="E20" s="350"/>
      <c r="F20" s="350"/>
      <c r="G20" s="350"/>
      <c r="H20" s="351">
        <f>H25+H30</f>
        <v>2255.091</v>
      </c>
      <c r="I20" s="352"/>
      <c r="J20" s="351">
        <f>J25+J30</f>
        <v>2384.4384999999997</v>
      </c>
      <c r="K20" s="351">
        <f>K25+K30</f>
        <v>2445.092165</v>
      </c>
      <c r="M20" s="278"/>
    </row>
    <row r="21" spans="1:11" s="278" customFormat="1" ht="15">
      <c r="A21" s="342"/>
      <c r="B21" s="343" t="s">
        <v>297</v>
      </c>
      <c r="C21" s="344"/>
      <c r="D21" s="345" t="s">
        <v>471</v>
      </c>
      <c r="E21" s="345"/>
      <c r="F21" s="345"/>
      <c r="G21" s="345"/>
      <c r="H21" s="346">
        <f>H25+H30</f>
        <v>2255.091</v>
      </c>
      <c r="I21" s="347"/>
      <c r="J21" s="346">
        <f>J25+J30</f>
        <v>2384.4384999999997</v>
      </c>
      <c r="K21" s="346">
        <f>K25+K30</f>
        <v>2445.092165</v>
      </c>
    </row>
    <row r="22" spans="1:13" s="180" customFormat="1" ht="26.25" hidden="1">
      <c r="A22" s="184"/>
      <c r="B22" s="185" t="s">
        <v>117</v>
      </c>
      <c r="C22" s="186"/>
      <c r="D22" s="187" t="s">
        <v>471</v>
      </c>
      <c r="E22" s="187" t="s">
        <v>118</v>
      </c>
      <c r="F22" s="188"/>
      <c r="G22" s="186"/>
      <c r="H22" s="268"/>
      <c r="I22" s="268"/>
      <c r="J22" s="268"/>
      <c r="K22" s="268"/>
      <c r="M22" s="278"/>
    </row>
    <row r="23" spans="1:13" s="180" customFormat="1" ht="39" hidden="1">
      <c r="A23" s="184"/>
      <c r="B23" s="185" t="s">
        <v>119</v>
      </c>
      <c r="C23" s="186"/>
      <c r="D23" s="189" t="s">
        <v>471</v>
      </c>
      <c r="E23" s="189" t="s">
        <v>118</v>
      </c>
      <c r="F23" s="190">
        <v>9100000</v>
      </c>
      <c r="G23" s="186"/>
      <c r="H23" s="268"/>
      <c r="I23" s="268"/>
      <c r="J23" s="268"/>
      <c r="K23" s="268"/>
      <c r="M23" s="278"/>
    </row>
    <row r="24" spans="1:13" s="180" customFormat="1" ht="25.5" customHeight="1" hidden="1">
      <c r="A24" s="184"/>
      <c r="B24" s="191" t="s">
        <v>120</v>
      </c>
      <c r="C24" s="186"/>
      <c r="D24" s="192" t="s">
        <v>471</v>
      </c>
      <c r="E24" s="192" t="s">
        <v>118</v>
      </c>
      <c r="F24" s="193">
        <v>9100003</v>
      </c>
      <c r="G24" s="186"/>
      <c r="H24" s="268"/>
      <c r="I24" s="268"/>
      <c r="J24" s="268"/>
      <c r="K24" s="268"/>
      <c r="M24" s="278"/>
    </row>
    <row r="25" spans="1:13" s="180" customFormat="1" ht="39">
      <c r="A25" s="184"/>
      <c r="B25" s="185" t="s">
        <v>72</v>
      </c>
      <c r="C25" s="186"/>
      <c r="D25" s="187" t="s">
        <v>471</v>
      </c>
      <c r="E25" s="187" t="s">
        <v>121</v>
      </c>
      <c r="F25" s="193"/>
      <c r="G25" s="186"/>
      <c r="H25" s="317">
        <f>H26</f>
        <v>2155.786</v>
      </c>
      <c r="I25" s="268"/>
      <c r="J25" s="317">
        <f>J26</f>
        <v>2285.1335</v>
      </c>
      <c r="K25" s="317">
        <f>K26</f>
        <v>2445.092165</v>
      </c>
      <c r="M25" s="278"/>
    </row>
    <row r="26" spans="1:13" s="180" customFormat="1" ht="39">
      <c r="A26" s="184"/>
      <c r="B26" s="194" t="s">
        <v>119</v>
      </c>
      <c r="C26" s="186"/>
      <c r="D26" s="189" t="s">
        <v>471</v>
      </c>
      <c r="E26" s="187" t="s">
        <v>121</v>
      </c>
      <c r="F26" s="188">
        <v>9100000</v>
      </c>
      <c r="G26" s="186"/>
      <c r="H26" s="317">
        <f>H27</f>
        <v>2155.786</v>
      </c>
      <c r="I26" s="317"/>
      <c r="J26" s="317">
        <f>J27</f>
        <v>2285.1335</v>
      </c>
      <c r="K26" s="317">
        <f>K27</f>
        <v>2445.092165</v>
      </c>
      <c r="M26" s="278"/>
    </row>
    <row r="27" spans="1:13" s="180" customFormat="1" ht="21.75" customHeight="1">
      <c r="A27" s="184"/>
      <c r="B27" s="195" t="s">
        <v>122</v>
      </c>
      <c r="C27" s="186"/>
      <c r="D27" s="192" t="s">
        <v>471</v>
      </c>
      <c r="E27" s="196" t="s">
        <v>121</v>
      </c>
      <c r="F27" s="188">
        <v>9100004</v>
      </c>
      <c r="G27" s="186"/>
      <c r="H27" s="317">
        <f>H28+H29</f>
        <v>2155.786</v>
      </c>
      <c r="I27" s="268"/>
      <c r="J27" s="317">
        <f>J28+J29</f>
        <v>2285.1335</v>
      </c>
      <c r="K27" s="317">
        <f>K28+K29</f>
        <v>2445.092165</v>
      </c>
      <c r="M27" s="278"/>
    </row>
    <row r="28" spans="1:13" s="180" customFormat="1" ht="15.75" customHeight="1">
      <c r="A28" s="184"/>
      <c r="B28" s="255" t="s">
        <v>559</v>
      </c>
      <c r="C28" s="186"/>
      <c r="D28" s="192" t="s">
        <v>471</v>
      </c>
      <c r="E28" s="196" t="s">
        <v>121</v>
      </c>
      <c r="F28" s="197">
        <v>9100004</v>
      </c>
      <c r="G28" s="254">
        <v>120</v>
      </c>
      <c r="H28" s="281">
        <v>1300.211</v>
      </c>
      <c r="I28" s="317"/>
      <c r="J28" s="301">
        <v>1378.224</v>
      </c>
      <c r="K28" s="301">
        <v>1474.699</v>
      </c>
      <c r="M28" s="278"/>
    </row>
    <row r="29" spans="1:13" s="180" customFormat="1" ht="24.75" customHeight="1">
      <c r="A29" s="184"/>
      <c r="B29" s="578" t="s">
        <v>560</v>
      </c>
      <c r="C29" s="328"/>
      <c r="D29" s="329" t="s">
        <v>471</v>
      </c>
      <c r="E29" s="330" t="s">
        <v>121</v>
      </c>
      <c r="F29" s="331">
        <v>9100004</v>
      </c>
      <c r="G29" s="332">
        <v>240</v>
      </c>
      <c r="H29" s="333">
        <v>855.575</v>
      </c>
      <c r="I29" s="334"/>
      <c r="J29" s="335">
        <f>H29*106%</f>
        <v>906.9095000000001</v>
      </c>
      <c r="K29" s="335">
        <f>J29*107%</f>
        <v>970.3931650000002</v>
      </c>
      <c r="M29" s="278"/>
    </row>
    <row r="30" spans="1:13" s="180" customFormat="1" ht="42.75" customHeight="1">
      <c r="A30" s="184"/>
      <c r="B30" s="198" t="s">
        <v>73</v>
      </c>
      <c r="C30" s="202"/>
      <c r="D30" s="200" t="s">
        <v>471</v>
      </c>
      <c r="E30" s="207" t="s">
        <v>264</v>
      </c>
      <c r="F30" s="200" t="s">
        <v>460</v>
      </c>
      <c r="G30" s="200" t="s">
        <v>460</v>
      </c>
      <c r="H30" s="269">
        <f>H31</f>
        <v>99.305</v>
      </c>
      <c r="I30" s="269"/>
      <c r="J30" s="269">
        <f aca="true" t="shared" si="0" ref="J30:K32">J31</f>
        <v>99.305</v>
      </c>
      <c r="K30" s="269">
        <f>K31</f>
        <v>0</v>
      </c>
      <c r="M30" s="278"/>
    </row>
    <row r="31" spans="1:13" s="180" customFormat="1" ht="39.75" customHeight="1">
      <c r="A31" s="184"/>
      <c r="B31" s="198" t="s">
        <v>119</v>
      </c>
      <c r="C31" s="202"/>
      <c r="D31" s="200" t="s">
        <v>471</v>
      </c>
      <c r="E31" s="200" t="s">
        <v>264</v>
      </c>
      <c r="F31" s="207" t="s">
        <v>135</v>
      </c>
      <c r="G31" s="208"/>
      <c r="H31" s="269">
        <f>H32</f>
        <v>99.305</v>
      </c>
      <c r="I31" s="269"/>
      <c r="J31" s="269">
        <f t="shared" si="0"/>
        <v>99.305</v>
      </c>
      <c r="K31" s="269">
        <f t="shared" si="0"/>
        <v>0</v>
      </c>
      <c r="M31" s="278"/>
    </row>
    <row r="32" spans="1:13" s="180" customFormat="1" ht="42" customHeight="1">
      <c r="A32" s="184"/>
      <c r="B32" s="203" t="s">
        <v>572</v>
      </c>
      <c r="C32" s="202"/>
      <c r="D32" s="199" t="s">
        <v>471</v>
      </c>
      <c r="E32" s="199" t="s">
        <v>264</v>
      </c>
      <c r="F32" s="202" t="s">
        <v>136</v>
      </c>
      <c r="G32" s="202"/>
      <c r="H32" s="271">
        <f>H33</f>
        <v>99.305</v>
      </c>
      <c r="I32" s="271"/>
      <c r="J32" s="271">
        <f t="shared" si="0"/>
        <v>99.305</v>
      </c>
      <c r="K32" s="271">
        <f t="shared" si="0"/>
        <v>0</v>
      </c>
      <c r="M32" s="278"/>
    </row>
    <row r="33" spans="1:13" s="180" customFormat="1" ht="18" customHeight="1">
      <c r="A33" s="184"/>
      <c r="B33" s="252" t="s">
        <v>86</v>
      </c>
      <c r="C33" s="202"/>
      <c r="D33" s="199" t="s">
        <v>471</v>
      </c>
      <c r="E33" s="199" t="s">
        <v>264</v>
      </c>
      <c r="F33" s="202" t="s">
        <v>136</v>
      </c>
      <c r="G33" s="202" t="s">
        <v>601</v>
      </c>
      <c r="H33" s="271">
        <v>99.305</v>
      </c>
      <c r="I33" s="271"/>
      <c r="J33" s="271">
        <v>99.305</v>
      </c>
      <c r="K33" s="271">
        <v>0</v>
      </c>
      <c r="M33" s="278"/>
    </row>
    <row r="34" spans="1:13" s="180" customFormat="1" ht="51" customHeight="1" thickBot="1">
      <c r="A34" s="336">
        <v>2</v>
      </c>
      <c r="B34" s="337" t="s">
        <v>295</v>
      </c>
      <c r="C34" s="380" t="s">
        <v>478</v>
      </c>
      <c r="D34" s="338"/>
      <c r="E34" s="338"/>
      <c r="F34" s="339"/>
      <c r="G34" s="340"/>
      <c r="H34" s="424">
        <f>H35+H66+H71+H85+H107+H146+H168+H175</f>
        <v>60575.509</v>
      </c>
      <c r="I34" s="341"/>
      <c r="J34" s="424">
        <f>J35+J66+J71+J85+J107+J146+J168+J175</f>
        <v>60423.061</v>
      </c>
      <c r="K34" s="424">
        <f>K35+K66+K71+K85+K107+K146+K168+K175</f>
        <v>59378.508</v>
      </c>
      <c r="M34" s="278"/>
    </row>
    <row r="35" spans="1:11" s="224" customFormat="1" ht="51" customHeight="1">
      <c r="A35" s="417"/>
      <c r="B35" s="411" t="s">
        <v>297</v>
      </c>
      <c r="C35" s="412"/>
      <c r="D35" s="418" t="s">
        <v>471</v>
      </c>
      <c r="E35" s="419"/>
      <c r="F35" s="420"/>
      <c r="G35" s="421"/>
      <c r="H35" s="423">
        <f>H36+H57+H61</f>
        <v>13951.717</v>
      </c>
      <c r="I35" s="422"/>
      <c r="J35" s="423">
        <f>J36+J57+J61</f>
        <v>14030.743</v>
      </c>
      <c r="K35" s="423">
        <f>K36+K57+K61</f>
        <v>14827.068000000001</v>
      </c>
    </row>
    <row r="36" spans="1:11" ht="39">
      <c r="A36" s="184"/>
      <c r="B36" s="198" t="s">
        <v>123</v>
      </c>
      <c r="C36" s="199" t="s">
        <v>356</v>
      </c>
      <c r="D36" s="200" t="s">
        <v>471</v>
      </c>
      <c r="E36" s="200" t="s">
        <v>124</v>
      </c>
      <c r="F36" s="200" t="s">
        <v>460</v>
      </c>
      <c r="G36" s="200" t="s">
        <v>460</v>
      </c>
      <c r="H36" s="313">
        <f>H37</f>
        <v>11843.717</v>
      </c>
      <c r="I36" s="269"/>
      <c r="J36" s="313">
        <f>J37</f>
        <v>11922.743</v>
      </c>
      <c r="K36" s="313">
        <f>K37</f>
        <v>12719.068000000001</v>
      </c>
    </row>
    <row r="37" spans="1:11" ht="42.75" customHeight="1">
      <c r="A37" s="184"/>
      <c r="B37" s="198" t="s">
        <v>119</v>
      </c>
      <c r="C37" s="200" t="s">
        <v>356</v>
      </c>
      <c r="D37" s="200" t="s">
        <v>471</v>
      </c>
      <c r="E37" s="200" t="s">
        <v>124</v>
      </c>
      <c r="F37" s="200">
        <v>9100000</v>
      </c>
      <c r="G37" s="200" t="s">
        <v>460</v>
      </c>
      <c r="H37" s="313">
        <f>H38+H41+H43+H45+H48+H51</f>
        <v>11843.717</v>
      </c>
      <c r="I37" s="269"/>
      <c r="J37" s="313">
        <f>J38+J41+J43+J45+J48+J51</f>
        <v>11922.743</v>
      </c>
      <c r="K37" s="313">
        <f>K38+K41+K43+K45+K48+K51</f>
        <v>12719.068000000001</v>
      </c>
    </row>
    <row r="38" spans="1:11" ht="21" customHeight="1">
      <c r="A38" s="184"/>
      <c r="B38" s="201" t="s">
        <v>122</v>
      </c>
      <c r="C38" s="199" t="s">
        <v>356</v>
      </c>
      <c r="D38" s="199" t="s">
        <v>471</v>
      </c>
      <c r="E38" s="199" t="s">
        <v>124</v>
      </c>
      <c r="F38" s="200">
        <v>9100004</v>
      </c>
      <c r="G38" s="199" t="s">
        <v>460</v>
      </c>
      <c r="H38" s="259">
        <f>H39+H40</f>
        <v>9577.506</v>
      </c>
      <c r="I38" s="270"/>
      <c r="J38" s="259">
        <f>J39+J40</f>
        <v>10152.155</v>
      </c>
      <c r="K38" s="259">
        <f>K39+K40</f>
        <v>10862.808</v>
      </c>
    </row>
    <row r="39" spans="1:11" ht="21" customHeight="1">
      <c r="A39" s="184"/>
      <c r="B39" s="255" t="s">
        <v>559</v>
      </c>
      <c r="C39" s="199"/>
      <c r="D39" s="199" t="s">
        <v>471</v>
      </c>
      <c r="E39" s="199" t="s">
        <v>124</v>
      </c>
      <c r="F39" s="199">
        <v>9100004</v>
      </c>
      <c r="G39" s="199">
        <v>120</v>
      </c>
      <c r="H39" s="301">
        <v>7361.933</v>
      </c>
      <c r="I39" s="301"/>
      <c r="J39" s="301">
        <v>7803.648</v>
      </c>
      <c r="K39" s="301">
        <v>8349.905</v>
      </c>
    </row>
    <row r="40" spans="1:11" ht="24.75" customHeight="1">
      <c r="A40" s="184"/>
      <c r="B40" s="578" t="s">
        <v>560</v>
      </c>
      <c r="C40" s="199"/>
      <c r="D40" s="199" t="s">
        <v>471</v>
      </c>
      <c r="E40" s="199" t="s">
        <v>124</v>
      </c>
      <c r="F40" s="199">
        <v>9100004</v>
      </c>
      <c r="G40" s="199">
        <v>240</v>
      </c>
      <c r="H40" s="301">
        <v>2215.573</v>
      </c>
      <c r="I40" s="301"/>
      <c r="J40" s="301">
        <v>2348.507</v>
      </c>
      <c r="K40" s="301">
        <v>2512.903</v>
      </c>
    </row>
    <row r="41" spans="1:11" ht="26.25">
      <c r="A41" s="184"/>
      <c r="B41" s="201" t="s">
        <v>125</v>
      </c>
      <c r="C41" s="199" t="s">
        <v>356</v>
      </c>
      <c r="D41" s="199" t="s">
        <v>471</v>
      </c>
      <c r="E41" s="199" t="s">
        <v>124</v>
      </c>
      <c r="F41" s="207" t="s">
        <v>126</v>
      </c>
      <c r="G41" s="202"/>
      <c r="H41" s="281">
        <f>H42</f>
        <v>1154.611</v>
      </c>
      <c r="I41" s="281"/>
      <c r="J41" s="281">
        <f>J42</f>
        <v>1223.874</v>
      </c>
      <c r="K41" s="281">
        <f>K42</f>
        <v>1309.546</v>
      </c>
    </row>
    <row r="42" spans="1:11" ht="15">
      <c r="A42" s="184"/>
      <c r="B42" s="255" t="s">
        <v>559</v>
      </c>
      <c r="C42" s="199"/>
      <c r="D42" s="199" t="s">
        <v>471</v>
      </c>
      <c r="E42" s="199" t="s">
        <v>124</v>
      </c>
      <c r="F42" s="202" t="s">
        <v>126</v>
      </c>
      <c r="G42" s="199">
        <v>120</v>
      </c>
      <c r="H42" s="281">
        <v>1154.611</v>
      </c>
      <c r="I42" s="281"/>
      <c r="J42" s="301">
        <f>1223.888-0.014</f>
        <v>1223.874</v>
      </c>
      <c r="K42" s="301">
        <f>1309.56-0.014</f>
        <v>1309.546</v>
      </c>
    </row>
    <row r="43" spans="1:11" ht="26.25" hidden="1">
      <c r="A43" s="184"/>
      <c r="B43" s="577" t="s">
        <v>568</v>
      </c>
      <c r="C43" s="199"/>
      <c r="D43" s="199" t="s">
        <v>471</v>
      </c>
      <c r="E43" s="199" t="s">
        <v>124</v>
      </c>
      <c r="F43" s="207" t="s">
        <v>127</v>
      </c>
      <c r="G43" s="202"/>
      <c r="H43" s="269">
        <f>H44</f>
        <v>171.8</v>
      </c>
      <c r="I43" s="269"/>
      <c r="J43" s="269">
        <f>J44</f>
        <v>0</v>
      </c>
      <c r="K43" s="269">
        <f>K44</f>
        <v>0</v>
      </c>
    </row>
    <row r="44" spans="1:11" ht="15" hidden="1">
      <c r="A44" s="184"/>
      <c r="B44" s="252" t="s">
        <v>605</v>
      </c>
      <c r="C44" s="199"/>
      <c r="D44" s="199" t="s">
        <v>471</v>
      </c>
      <c r="E44" s="199" t="s">
        <v>124</v>
      </c>
      <c r="F44" s="202" t="s">
        <v>127</v>
      </c>
      <c r="G44" s="202" t="s">
        <v>602</v>
      </c>
      <c r="H44" s="270">
        <v>171.8</v>
      </c>
      <c r="I44" s="270"/>
      <c r="J44" s="270"/>
      <c r="K44" s="270"/>
    </row>
    <row r="45" spans="1:11" ht="45.75" customHeight="1" hidden="1">
      <c r="A45" s="184"/>
      <c r="B45" s="203" t="s">
        <v>569</v>
      </c>
      <c r="C45" s="199"/>
      <c r="D45" s="202" t="s">
        <v>471</v>
      </c>
      <c r="E45" s="202" t="s">
        <v>124</v>
      </c>
      <c r="F45" s="207" t="s">
        <v>128</v>
      </c>
      <c r="G45" s="202"/>
      <c r="H45" s="269">
        <f>H47</f>
        <v>263</v>
      </c>
      <c r="I45" s="269"/>
      <c r="J45" s="269">
        <f>J47</f>
        <v>0</v>
      </c>
      <c r="K45" s="269">
        <f>K47</f>
        <v>0</v>
      </c>
    </row>
    <row r="46" spans="1:11" ht="46.5" customHeight="1" hidden="1">
      <c r="A46" s="184"/>
      <c r="B46" s="249" t="s">
        <v>570</v>
      </c>
      <c r="C46" s="202"/>
      <c r="D46" s="202" t="s">
        <v>471</v>
      </c>
      <c r="E46" s="202" t="s">
        <v>124</v>
      </c>
      <c r="F46" s="202" t="s">
        <v>129</v>
      </c>
      <c r="G46" s="202"/>
      <c r="H46" s="271"/>
      <c r="I46" s="271"/>
      <c r="J46" s="271"/>
      <c r="K46" s="271"/>
    </row>
    <row r="47" spans="1:11" ht="15" customHeight="1" hidden="1">
      <c r="A47" s="184"/>
      <c r="B47" s="252" t="s">
        <v>86</v>
      </c>
      <c r="C47" s="202"/>
      <c r="D47" s="202" t="s">
        <v>471</v>
      </c>
      <c r="E47" s="202" t="s">
        <v>124</v>
      </c>
      <c r="F47" s="202" t="s">
        <v>128</v>
      </c>
      <c r="G47" s="202" t="s">
        <v>601</v>
      </c>
      <c r="H47" s="271">
        <v>263</v>
      </c>
      <c r="I47" s="271"/>
      <c r="J47" s="271"/>
      <c r="K47" s="271"/>
    </row>
    <row r="48" spans="1:11" ht="67.5" customHeight="1" hidden="1">
      <c r="A48" s="184"/>
      <c r="B48" s="204" t="s">
        <v>571</v>
      </c>
      <c r="C48" s="202"/>
      <c r="D48" s="202" t="s">
        <v>471</v>
      </c>
      <c r="E48" s="202" t="s">
        <v>124</v>
      </c>
      <c r="F48" s="207" t="s">
        <v>130</v>
      </c>
      <c r="G48" s="202"/>
      <c r="H48" s="268">
        <f>H49</f>
        <v>130.1</v>
      </c>
      <c r="I48" s="268"/>
      <c r="J48" s="268">
        <f>J49</f>
        <v>0</v>
      </c>
      <c r="K48" s="268">
        <f>K49</f>
        <v>0</v>
      </c>
    </row>
    <row r="49" spans="1:11" ht="15" customHeight="1" hidden="1">
      <c r="A49" s="184"/>
      <c r="B49" s="252" t="s">
        <v>86</v>
      </c>
      <c r="C49" s="202"/>
      <c r="D49" s="202" t="s">
        <v>471</v>
      </c>
      <c r="E49" s="202" t="s">
        <v>124</v>
      </c>
      <c r="F49" s="202" t="s">
        <v>130</v>
      </c>
      <c r="G49" s="202" t="s">
        <v>601</v>
      </c>
      <c r="H49" s="271">
        <v>130.1</v>
      </c>
      <c r="I49" s="271"/>
      <c r="J49" s="271"/>
      <c r="K49" s="271"/>
    </row>
    <row r="50" spans="1:11" ht="60" customHeight="1" hidden="1">
      <c r="A50" s="184"/>
      <c r="B50" s="205" t="s">
        <v>131</v>
      </c>
      <c r="C50" s="199"/>
      <c r="D50" s="199" t="s">
        <v>471</v>
      </c>
      <c r="E50" s="199" t="s">
        <v>124</v>
      </c>
      <c r="F50" s="202" t="s">
        <v>132</v>
      </c>
      <c r="G50" s="202"/>
      <c r="H50" s="271"/>
      <c r="I50" s="271"/>
      <c r="J50" s="271"/>
      <c r="K50" s="271"/>
    </row>
    <row r="51" spans="1:11" ht="52.5">
      <c r="A51" s="184"/>
      <c r="B51" s="206" t="s">
        <v>133</v>
      </c>
      <c r="C51" s="199"/>
      <c r="D51" s="199" t="s">
        <v>471</v>
      </c>
      <c r="E51" s="199" t="s">
        <v>124</v>
      </c>
      <c r="F51" s="207" t="s">
        <v>134</v>
      </c>
      <c r="G51" s="202"/>
      <c r="H51" s="268">
        <f>H52+H53</f>
        <v>546.7</v>
      </c>
      <c r="I51" s="268"/>
      <c r="J51" s="268">
        <f>J52+J53</f>
        <v>546.714</v>
      </c>
      <c r="K51" s="268">
        <f>K52+K53</f>
        <v>546.714</v>
      </c>
    </row>
    <row r="52" spans="1:11" ht="15">
      <c r="A52" s="184"/>
      <c r="B52" s="255" t="s">
        <v>559</v>
      </c>
      <c r="C52" s="199"/>
      <c r="D52" s="199" t="s">
        <v>471</v>
      </c>
      <c r="E52" s="199" t="s">
        <v>124</v>
      </c>
      <c r="F52" s="202" t="s">
        <v>134</v>
      </c>
      <c r="G52" s="202" t="s">
        <v>585</v>
      </c>
      <c r="H52" s="271">
        <f>546.7-45.2</f>
        <v>501.50000000000006</v>
      </c>
      <c r="I52" s="271"/>
      <c r="J52" s="271">
        <f>546.7-45.2+0.014</f>
        <v>501.51400000000007</v>
      </c>
      <c r="K52" s="271">
        <f>546.7-45.2+0.014</f>
        <v>501.51400000000007</v>
      </c>
    </row>
    <row r="53" spans="1:11" ht="24.75" customHeight="1">
      <c r="A53" s="184"/>
      <c r="B53" s="578" t="s">
        <v>560</v>
      </c>
      <c r="C53" s="199"/>
      <c r="D53" s="199" t="s">
        <v>471</v>
      </c>
      <c r="E53" s="199" t="s">
        <v>124</v>
      </c>
      <c r="F53" s="202" t="s">
        <v>134</v>
      </c>
      <c r="G53" s="202" t="s">
        <v>210</v>
      </c>
      <c r="H53" s="276">
        <v>45.2</v>
      </c>
      <c r="I53" s="276"/>
      <c r="J53" s="276">
        <v>45.2</v>
      </c>
      <c r="K53" s="276">
        <v>45.2</v>
      </c>
    </row>
    <row r="54" spans="1:11" ht="15" hidden="1">
      <c r="A54" s="184"/>
      <c r="B54" s="209" t="s">
        <v>74</v>
      </c>
      <c r="C54" s="210"/>
      <c r="D54" s="211" t="s">
        <v>471</v>
      </c>
      <c r="E54" s="212" t="s">
        <v>137</v>
      </c>
      <c r="F54" s="202"/>
      <c r="G54" s="202"/>
      <c r="H54" s="271"/>
      <c r="I54" s="271"/>
      <c r="J54" s="271"/>
      <c r="K54" s="271"/>
    </row>
    <row r="55" spans="1:11" ht="39" hidden="1">
      <c r="A55" s="184"/>
      <c r="B55" s="198" t="s">
        <v>138</v>
      </c>
      <c r="C55" s="202"/>
      <c r="D55" s="200" t="s">
        <v>471</v>
      </c>
      <c r="E55" s="207" t="s">
        <v>137</v>
      </c>
      <c r="F55" s="207" t="s">
        <v>139</v>
      </c>
      <c r="G55" s="202"/>
      <c r="H55" s="271"/>
      <c r="I55" s="271"/>
      <c r="J55" s="271"/>
      <c r="K55" s="271"/>
    </row>
    <row r="56" spans="1:11" ht="26.25" hidden="1">
      <c r="A56" s="184"/>
      <c r="B56" s="213" t="s">
        <v>75</v>
      </c>
      <c r="C56" s="210"/>
      <c r="D56" s="199" t="s">
        <v>471</v>
      </c>
      <c r="E56" s="202" t="s">
        <v>137</v>
      </c>
      <c r="F56" s="202" t="s">
        <v>140</v>
      </c>
      <c r="G56" s="202"/>
      <c r="H56" s="271"/>
      <c r="I56" s="271"/>
      <c r="J56" s="271"/>
      <c r="K56" s="271"/>
    </row>
    <row r="57" spans="1:11" ht="15">
      <c r="A57" s="184"/>
      <c r="B57" s="198" t="s">
        <v>80</v>
      </c>
      <c r="C57" s="202"/>
      <c r="D57" s="200" t="s">
        <v>471</v>
      </c>
      <c r="E57" s="207" t="s">
        <v>141</v>
      </c>
      <c r="F57" s="200" t="s">
        <v>460</v>
      </c>
      <c r="G57" s="200" t="s">
        <v>460</v>
      </c>
      <c r="H57" s="313">
        <f>H58</f>
        <v>2000</v>
      </c>
      <c r="I57" s="313"/>
      <c r="J57" s="313">
        <f aca="true" t="shared" si="1" ref="J57:K59">J58</f>
        <v>2000</v>
      </c>
      <c r="K57" s="313">
        <f t="shared" si="1"/>
        <v>2000</v>
      </c>
    </row>
    <row r="58" spans="1:13" s="180" customFormat="1" ht="39">
      <c r="A58" s="184"/>
      <c r="B58" s="198" t="s">
        <v>624</v>
      </c>
      <c r="C58" s="202"/>
      <c r="D58" s="200" t="s">
        <v>471</v>
      </c>
      <c r="E58" s="207" t="s">
        <v>141</v>
      </c>
      <c r="F58" s="200">
        <v>9900000</v>
      </c>
      <c r="G58" s="200"/>
      <c r="H58" s="301">
        <f>H59</f>
        <v>2000</v>
      </c>
      <c r="I58" s="301"/>
      <c r="J58" s="301">
        <f t="shared" si="1"/>
        <v>2000</v>
      </c>
      <c r="K58" s="301">
        <f t="shared" si="1"/>
        <v>2000</v>
      </c>
      <c r="M58" s="278"/>
    </row>
    <row r="59" spans="1:11" ht="26.25">
      <c r="A59" s="184"/>
      <c r="B59" s="201" t="s">
        <v>142</v>
      </c>
      <c r="C59" s="202"/>
      <c r="D59" s="199" t="s">
        <v>471</v>
      </c>
      <c r="E59" s="202" t="s">
        <v>141</v>
      </c>
      <c r="F59" s="202" t="s">
        <v>143</v>
      </c>
      <c r="G59" s="199" t="s">
        <v>460</v>
      </c>
      <c r="H59" s="301">
        <f>H60</f>
        <v>2000</v>
      </c>
      <c r="I59" s="301"/>
      <c r="J59" s="301">
        <f t="shared" si="1"/>
        <v>2000</v>
      </c>
      <c r="K59" s="301">
        <f t="shared" si="1"/>
        <v>2000</v>
      </c>
    </row>
    <row r="60" spans="1:11" ht="15">
      <c r="A60" s="184"/>
      <c r="B60" s="252" t="s">
        <v>610</v>
      </c>
      <c r="C60" s="202"/>
      <c r="D60" s="199" t="s">
        <v>471</v>
      </c>
      <c r="E60" s="202" t="s">
        <v>141</v>
      </c>
      <c r="F60" s="202" t="s">
        <v>143</v>
      </c>
      <c r="G60" s="199">
        <v>870</v>
      </c>
      <c r="H60" s="301">
        <v>2000</v>
      </c>
      <c r="I60" s="301"/>
      <c r="J60" s="301">
        <v>2000</v>
      </c>
      <c r="K60" s="301">
        <v>2000</v>
      </c>
    </row>
    <row r="61" spans="1:11" ht="15">
      <c r="A61" s="184"/>
      <c r="B61" s="198" t="s">
        <v>83</v>
      </c>
      <c r="C61" s="199"/>
      <c r="D61" s="200" t="s">
        <v>471</v>
      </c>
      <c r="E61" s="207" t="s">
        <v>298</v>
      </c>
      <c r="F61" s="207"/>
      <c r="G61" s="200"/>
      <c r="H61" s="268">
        <f>H62</f>
        <v>108</v>
      </c>
      <c r="I61" s="268"/>
      <c r="J61" s="268">
        <f>J62</f>
        <v>108</v>
      </c>
      <c r="K61" s="268">
        <f>K62</f>
        <v>108</v>
      </c>
    </row>
    <row r="62" spans="1:11" ht="26.25">
      <c r="A62" s="184"/>
      <c r="B62" s="198" t="s">
        <v>84</v>
      </c>
      <c r="C62" s="207"/>
      <c r="D62" s="207" t="s">
        <v>471</v>
      </c>
      <c r="E62" s="207" t="s">
        <v>298</v>
      </c>
      <c r="F62" s="207" t="s">
        <v>152</v>
      </c>
      <c r="G62" s="207"/>
      <c r="H62" s="269">
        <f>H63</f>
        <v>108</v>
      </c>
      <c r="I62" s="269"/>
      <c r="J62" s="269">
        <f>J63</f>
        <v>108</v>
      </c>
      <c r="K62" s="269">
        <f>K63</f>
        <v>108</v>
      </c>
    </row>
    <row r="63" spans="1:11" ht="15">
      <c r="A63" s="184"/>
      <c r="B63" s="214" t="s">
        <v>153</v>
      </c>
      <c r="C63" s="207"/>
      <c r="D63" s="202" t="s">
        <v>471</v>
      </c>
      <c r="E63" s="202" t="s">
        <v>298</v>
      </c>
      <c r="F63" s="202" t="s">
        <v>154</v>
      </c>
      <c r="G63" s="207"/>
      <c r="H63" s="270">
        <f>H64+H65</f>
        <v>108</v>
      </c>
      <c r="I63" s="270"/>
      <c r="J63" s="270">
        <f>J64+J65</f>
        <v>108</v>
      </c>
      <c r="K63" s="270">
        <f>K64+K65</f>
        <v>108</v>
      </c>
    </row>
    <row r="64" spans="1:11" ht="24.75" customHeight="1">
      <c r="A64" s="184"/>
      <c r="B64" s="578" t="s">
        <v>560</v>
      </c>
      <c r="C64" s="207"/>
      <c r="D64" s="202" t="s">
        <v>471</v>
      </c>
      <c r="E64" s="202" t="s">
        <v>298</v>
      </c>
      <c r="F64" s="202" t="s">
        <v>154</v>
      </c>
      <c r="G64" s="202" t="s">
        <v>210</v>
      </c>
      <c r="H64" s="296">
        <v>105</v>
      </c>
      <c r="I64" s="296"/>
      <c r="J64" s="296">
        <v>105</v>
      </c>
      <c r="K64" s="296">
        <v>105</v>
      </c>
    </row>
    <row r="65" spans="1:11" ht="15">
      <c r="A65" s="184"/>
      <c r="B65" s="252" t="s">
        <v>609</v>
      </c>
      <c r="C65" s="207"/>
      <c r="D65" s="202" t="s">
        <v>471</v>
      </c>
      <c r="E65" s="202" t="s">
        <v>298</v>
      </c>
      <c r="F65" s="202" t="s">
        <v>154</v>
      </c>
      <c r="G65" s="202" t="s">
        <v>607</v>
      </c>
      <c r="H65" s="296">
        <v>3</v>
      </c>
      <c r="I65" s="296"/>
      <c r="J65" s="296">
        <v>3</v>
      </c>
      <c r="K65" s="296">
        <v>3</v>
      </c>
    </row>
    <row r="66" spans="1:11" s="232" customFormat="1" ht="13.5" hidden="1">
      <c r="A66" s="405"/>
      <c r="B66" s="406" t="s">
        <v>155</v>
      </c>
      <c r="C66" s="407"/>
      <c r="D66" s="407" t="s">
        <v>156</v>
      </c>
      <c r="E66" s="407"/>
      <c r="F66" s="407"/>
      <c r="G66" s="407"/>
      <c r="H66" s="410">
        <f>H67</f>
        <v>605.883</v>
      </c>
      <c r="I66" s="410"/>
      <c r="J66" s="410">
        <f>J67</f>
        <v>0</v>
      </c>
      <c r="K66" s="410">
        <f>K67</f>
        <v>0</v>
      </c>
    </row>
    <row r="67" spans="1:11" ht="15" hidden="1">
      <c r="A67" s="184"/>
      <c r="B67" s="198" t="s">
        <v>157</v>
      </c>
      <c r="C67" s="207"/>
      <c r="D67" s="207" t="s">
        <v>156</v>
      </c>
      <c r="E67" s="207" t="s">
        <v>158</v>
      </c>
      <c r="F67" s="207"/>
      <c r="G67" s="207"/>
      <c r="H67" s="270">
        <f>H68</f>
        <v>605.883</v>
      </c>
      <c r="I67" s="270"/>
      <c r="J67" s="270">
        <f>J68</f>
        <v>0</v>
      </c>
      <c r="K67" s="270">
        <f>K68</f>
        <v>0</v>
      </c>
    </row>
    <row r="68" spans="1:11" ht="26.25" hidden="1">
      <c r="A68" s="184"/>
      <c r="B68" s="203" t="s">
        <v>159</v>
      </c>
      <c r="C68" s="202"/>
      <c r="D68" s="202" t="s">
        <v>156</v>
      </c>
      <c r="E68" s="202" t="s">
        <v>158</v>
      </c>
      <c r="F68" s="218" t="s">
        <v>160</v>
      </c>
      <c r="G68" s="202"/>
      <c r="H68" s="270">
        <f>H69+H70</f>
        <v>605.883</v>
      </c>
      <c r="I68" s="270"/>
      <c r="J68" s="270">
        <f>J69+J70</f>
        <v>0</v>
      </c>
      <c r="K68" s="270">
        <f>K69+K70</f>
        <v>0</v>
      </c>
    </row>
    <row r="69" spans="1:11" ht="15" hidden="1">
      <c r="A69" s="184"/>
      <c r="B69" s="255" t="s">
        <v>559</v>
      </c>
      <c r="C69" s="202"/>
      <c r="D69" s="202" t="s">
        <v>156</v>
      </c>
      <c r="E69" s="202" t="s">
        <v>158</v>
      </c>
      <c r="F69" s="218" t="s">
        <v>160</v>
      </c>
      <c r="G69" s="202" t="s">
        <v>585</v>
      </c>
      <c r="H69" s="270">
        <v>555.32</v>
      </c>
      <c r="I69" s="270"/>
      <c r="J69" s="270"/>
      <c r="K69" s="270"/>
    </row>
    <row r="70" spans="1:11" ht="24.75" customHeight="1" hidden="1">
      <c r="A70" s="184"/>
      <c r="B70" s="578" t="s">
        <v>560</v>
      </c>
      <c r="C70" s="202"/>
      <c r="D70" s="202" t="s">
        <v>156</v>
      </c>
      <c r="E70" s="202" t="s">
        <v>158</v>
      </c>
      <c r="F70" s="218" t="s">
        <v>160</v>
      </c>
      <c r="G70" s="202" t="s">
        <v>210</v>
      </c>
      <c r="H70" s="270">
        <v>50.563</v>
      </c>
      <c r="I70" s="270"/>
      <c r="J70" s="270"/>
      <c r="K70" s="270"/>
    </row>
    <row r="71" spans="1:11" s="232" customFormat="1" ht="32.25" customHeight="1">
      <c r="A71" s="415"/>
      <c r="B71" s="411" t="s">
        <v>474</v>
      </c>
      <c r="C71" s="412"/>
      <c r="D71" s="412" t="s">
        <v>251</v>
      </c>
      <c r="E71" s="412"/>
      <c r="F71" s="412"/>
      <c r="G71" s="412"/>
      <c r="H71" s="416">
        <f>H72</f>
        <v>1397</v>
      </c>
      <c r="I71" s="416"/>
      <c r="J71" s="416">
        <f>J72</f>
        <v>1182</v>
      </c>
      <c r="K71" s="416">
        <f>K72</f>
        <v>1022</v>
      </c>
    </row>
    <row r="72" spans="1:11" ht="26.25">
      <c r="A72" s="184"/>
      <c r="B72" s="198" t="s">
        <v>161</v>
      </c>
      <c r="C72" s="202"/>
      <c r="D72" s="207" t="s">
        <v>251</v>
      </c>
      <c r="E72" s="207" t="s">
        <v>252</v>
      </c>
      <c r="F72" s="202"/>
      <c r="G72" s="202"/>
      <c r="H72" s="301">
        <f>H73</f>
        <v>1397</v>
      </c>
      <c r="I72" s="301"/>
      <c r="J72" s="301">
        <f>J73</f>
        <v>1182</v>
      </c>
      <c r="K72" s="301">
        <f>K73</f>
        <v>1022</v>
      </c>
    </row>
    <row r="73" spans="1:11" ht="39" customHeight="1">
      <c r="A73" s="184"/>
      <c r="B73" s="198" t="s">
        <v>565</v>
      </c>
      <c r="C73" s="207"/>
      <c r="D73" s="207" t="s">
        <v>251</v>
      </c>
      <c r="E73" s="207" t="s">
        <v>252</v>
      </c>
      <c r="F73" s="207" t="s">
        <v>162</v>
      </c>
      <c r="G73" s="284"/>
      <c r="H73" s="285">
        <f>H74+H79</f>
        <v>1397</v>
      </c>
      <c r="I73" s="285"/>
      <c r="J73" s="285">
        <f>J74+J79</f>
        <v>1182</v>
      </c>
      <c r="K73" s="285">
        <f>K74+K79</f>
        <v>1022</v>
      </c>
    </row>
    <row r="74" spans="1:11" ht="92.25">
      <c r="A74" s="184"/>
      <c r="B74" s="221" t="s">
        <v>33</v>
      </c>
      <c r="C74" s="202"/>
      <c r="D74" s="202" t="s">
        <v>251</v>
      </c>
      <c r="E74" s="202" t="s">
        <v>252</v>
      </c>
      <c r="F74" s="207" t="s">
        <v>82</v>
      </c>
      <c r="G74" s="199"/>
      <c r="H74" s="270">
        <f>H75+H77</f>
        <v>711</v>
      </c>
      <c r="I74" s="270"/>
      <c r="J74" s="270">
        <f>J75+J77</f>
        <v>496</v>
      </c>
      <c r="K74" s="270">
        <f>K75+K77</f>
        <v>336</v>
      </c>
    </row>
    <row r="75" spans="1:11" ht="118.5">
      <c r="A75" s="184"/>
      <c r="B75" s="201" t="s">
        <v>504</v>
      </c>
      <c r="C75" s="202"/>
      <c r="D75" s="202" t="s">
        <v>251</v>
      </c>
      <c r="E75" s="202" t="s">
        <v>252</v>
      </c>
      <c r="F75" s="207" t="s">
        <v>163</v>
      </c>
      <c r="G75" s="199"/>
      <c r="H75" s="270">
        <f>H76</f>
        <v>426</v>
      </c>
      <c r="I75" s="270"/>
      <c r="J75" s="270">
        <f>J76</f>
        <v>296</v>
      </c>
      <c r="K75" s="270">
        <f>K76</f>
        <v>136</v>
      </c>
    </row>
    <row r="76" spans="1:11" ht="24.75" customHeight="1">
      <c r="A76" s="184"/>
      <c r="B76" s="578" t="s">
        <v>560</v>
      </c>
      <c r="C76" s="202"/>
      <c r="D76" s="202" t="s">
        <v>251</v>
      </c>
      <c r="E76" s="202" t="s">
        <v>252</v>
      </c>
      <c r="F76" s="202" t="s">
        <v>163</v>
      </c>
      <c r="G76" s="199">
        <v>240</v>
      </c>
      <c r="H76" s="270">
        <v>426</v>
      </c>
      <c r="I76" s="270"/>
      <c r="J76" s="270">
        <v>296</v>
      </c>
      <c r="K76" s="270">
        <v>136</v>
      </c>
    </row>
    <row r="77" spans="1:11" ht="66">
      <c r="A77" s="184"/>
      <c r="B77" s="201" t="s">
        <v>69</v>
      </c>
      <c r="C77" s="202"/>
      <c r="D77" s="202" t="s">
        <v>251</v>
      </c>
      <c r="E77" s="202" t="s">
        <v>252</v>
      </c>
      <c r="F77" s="207" t="s">
        <v>164</v>
      </c>
      <c r="G77" s="199"/>
      <c r="H77" s="270">
        <f>H78</f>
        <v>285</v>
      </c>
      <c r="I77" s="270"/>
      <c r="J77" s="270">
        <f>J78</f>
        <v>200</v>
      </c>
      <c r="K77" s="270">
        <f>K78</f>
        <v>200</v>
      </c>
    </row>
    <row r="78" spans="1:11" ht="24.75" customHeight="1">
      <c r="A78" s="184"/>
      <c r="B78" s="578" t="s">
        <v>560</v>
      </c>
      <c r="C78" s="202"/>
      <c r="D78" s="202" t="s">
        <v>251</v>
      </c>
      <c r="E78" s="202" t="s">
        <v>252</v>
      </c>
      <c r="F78" s="202" t="s">
        <v>163</v>
      </c>
      <c r="G78" s="199">
        <v>240</v>
      </c>
      <c r="H78" s="270">
        <v>285</v>
      </c>
      <c r="I78" s="270"/>
      <c r="J78" s="270">
        <v>200</v>
      </c>
      <c r="K78" s="270">
        <v>200</v>
      </c>
    </row>
    <row r="79" spans="1:11" ht="66">
      <c r="A79" s="184"/>
      <c r="B79" s="221" t="s">
        <v>70</v>
      </c>
      <c r="C79" s="207"/>
      <c r="D79" s="202" t="s">
        <v>251</v>
      </c>
      <c r="E79" s="202" t="s">
        <v>252</v>
      </c>
      <c r="F79" s="207" t="s">
        <v>165</v>
      </c>
      <c r="G79" s="207"/>
      <c r="H79" s="269">
        <f>H80</f>
        <v>686</v>
      </c>
      <c r="I79" s="269"/>
      <c r="J79" s="269">
        <f>J80</f>
        <v>686</v>
      </c>
      <c r="K79" s="269">
        <f>K80</f>
        <v>686</v>
      </c>
    </row>
    <row r="80" spans="1:11" ht="105">
      <c r="A80" s="184"/>
      <c r="B80" s="201" t="s">
        <v>480</v>
      </c>
      <c r="C80" s="207"/>
      <c r="D80" s="202" t="s">
        <v>251</v>
      </c>
      <c r="E80" s="202" t="s">
        <v>252</v>
      </c>
      <c r="F80" s="202" t="s">
        <v>166</v>
      </c>
      <c r="G80" s="207"/>
      <c r="H80" s="270">
        <f>H82</f>
        <v>686</v>
      </c>
      <c r="I80" s="270"/>
      <c r="J80" s="270">
        <f>J82</f>
        <v>686</v>
      </c>
      <c r="K80" s="270">
        <f>K82</f>
        <v>686</v>
      </c>
    </row>
    <row r="81" spans="1:11" ht="40.5" customHeight="1" hidden="1">
      <c r="A81" s="184"/>
      <c r="B81" s="249" t="s">
        <v>573</v>
      </c>
      <c r="C81" s="250"/>
      <c r="D81" s="238" t="s">
        <v>251</v>
      </c>
      <c r="E81" s="238" t="s">
        <v>252</v>
      </c>
      <c r="F81" s="238" t="s">
        <v>574</v>
      </c>
      <c r="G81" s="251"/>
      <c r="H81" s="273"/>
      <c r="I81" s="273"/>
      <c r="J81" s="273"/>
      <c r="K81" s="273"/>
    </row>
    <row r="82" spans="1:11" ht="24.75" customHeight="1">
      <c r="A82" s="184"/>
      <c r="B82" s="578" t="s">
        <v>560</v>
      </c>
      <c r="C82" s="250"/>
      <c r="D82" s="202" t="s">
        <v>251</v>
      </c>
      <c r="E82" s="202" t="s">
        <v>252</v>
      </c>
      <c r="F82" s="202" t="s">
        <v>166</v>
      </c>
      <c r="G82" s="192" t="s">
        <v>210</v>
      </c>
      <c r="H82" s="270">
        <v>686</v>
      </c>
      <c r="I82" s="273"/>
      <c r="J82" s="270">
        <v>686</v>
      </c>
      <c r="K82" s="270">
        <v>686</v>
      </c>
    </row>
    <row r="83" spans="1:11" ht="44.25" customHeight="1" hidden="1">
      <c r="A83" s="184"/>
      <c r="B83" s="198" t="s">
        <v>582</v>
      </c>
      <c r="C83" s="202"/>
      <c r="D83" s="207" t="s">
        <v>251</v>
      </c>
      <c r="E83" s="207" t="s">
        <v>252</v>
      </c>
      <c r="F83" s="207" t="s">
        <v>167</v>
      </c>
      <c r="G83" s="284"/>
      <c r="H83" s="284"/>
      <c r="I83" s="284"/>
      <c r="J83" s="168"/>
      <c r="K83" s="300"/>
    </row>
    <row r="84" spans="1:11" ht="39" hidden="1">
      <c r="A84" s="184"/>
      <c r="B84" s="201" t="s">
        <v>168</v>
      </c>
      <c r="C84" s="202"/>
      <c r="D84" s="202" t="s">
        <v>251</v>
      </c>
      <c r="E84" s="202" t="s">
        <v>252</v>
      </c>
      <c r="F84" s="202" t="s">
        <v>169</v>
      </c>
      <c r="G84" s="199"/>
      <c r="H84" s="270"/>
      <c r="I84" s="270"/>
      <c r="J84" s="270"/>
      <c r="K84" s="270"/>
    </row>
    <row r="85" spans="1:11" s="224" customFormat="1" ht="13.5">
      <c r="A85" s="405"/>
      <c r="B85" s="411" t="s">
        <v>465</v>
      </c>
      <c r="C85" s="412"/>
      <c r="D85" s="412" t="s">
        <v>466</v>
      </c>
      <c r="E85" s="412" t="s">
        <v>356</v>
      </c>
      <c r="F85" s="412" t="s">
        <v>356</v>
      </c>
      <c r="G85" s="412" t="s">
        <v>356</v>
      </c>
      <c r="H85" s="413">
        <f>H86+H95</f>
        <v>18097.09</v>
      </c>
      <c r="I85" s="414"/>
      <c r="J85" s="413">
        <f>J86+J95</f>
        <v>12420.368000000002</v>
      </c>
      <c r="K85" s="413">
        <f>K86+K95</f>
        <v>15019.23</v>
      </c>
    </row>
    <row r="86" spans="1:13" s="180" customFormat="1" ht="15">
      <c r="A86" s="184"/>
      <c r="B86" s="222" t="s">
        <v>170</v>
      </c>
      <c r="C86" s="189"/>
      <c r="D86" s="189" t="s">
        <v>466</v>
      </c>
      <c r="E86" s="189" t="s">
        <v>171</v>
      </c>
      <c r="F86" s="189"/>
      <c r="G86" s="189"/>
      <c r="H86" s="313">
        <f>H87</f>
        <v>17447.29</v>
      </c>
      <c r="I86" s="270"/>
      <c r="J86" s="313">
        <f>J87</f>
        <v>11444.685000000001</v>
      </c>
      <c r="K86" s="313">
        <f>K87</f>
        <v>14038.547</v>
      </c>
      <c r="M86" s="278"/>
    </row>
    <row r="87" spans="1:13" s="180" customFormat="1" ht="38.25" customHeight="1">
      <c r="A87" s="184"/>
      <c r="B87" s="198" t="s">
        <v>566</v>
      </c>
      <c r="C87" s="189"/>
      <c r="D87" s="189" t="s">
        <v>466</v>
      </c>
      <c r="E87" s="189" t="s">
        <v>171</v>
      </c>
      <c r="F87" s="189" t="s">
        <v>209</v>
      </c>
      <c r="G87" s="284"/>
      <c r="H87" s="285">
        <f>H88+H92</f>
        <v>17447.29</v>
      </c>
      <c r="I87" s="312"/>
      <c r="J87" s="285">
        <f>J88+J92</f>
        <v>11444.685000000001</v>
      </c>
      <c r="K87" s="285">
        <f>K88+K92</f>
        <v>14038.547</v>
      </c>
      <c r="M87" s="278"/>
    </row>
    <row r="88" spans="1:13" s="180" customFormat="1" ht="66">
      <c r="A88" s="184"/>
      <c r="B88" s="221" t="s">
        <v>503</v>
      </c>
      <c r="C88" s="192"/>
      <c r="D88" s="192" t="s">
        <v>466</v>
      </c>
      <c r="E88" s="192" t="s">
        <v>171</v>
      </c>
      <c r="F88" s="189" t="s">
        <v>172</v>
      </c>
      <c r="G88" s="189"/>
      <c r="H88" s="313">
        <f>H89</f>
        <v>16806.29</v>
      </c>
      <c r="I88" s="269"/>
      <c r="J88" s="269">
        <f>J89</f>
        <v>10777.685000000001</v>
      </c>
      <c r="K88" s="313">
        <f>K89</f>
        <v>13305.547</v>
      </c>
      <c r="M88" s="278"/>
    </row>
    <row r="89" spans="1:13" s="180" customFormat="1" ht="78.75">
      <c r="A89" s="184"/>
      <c r="B89" s="223" t="s">
        <v>481</v>
      </c>
      <c r="C89" s="192"/>
      <c r="D89" s="192" t="s">
        <v>466</v>
      </c>
      <c r="E89" s="192" t="s">
        <v>171</v>
      </c>
      <c r="F89" s="192" t="s">
        <v>174</v>
      </c>
      <c r="G89" s="192"/>
      <c r="H89" s="301">
        <f>H90</f>
        <v>16806.29</v>
      </c>
      <c r="I89" s="270"/>
      <c r="J89" s="301">
        <f>J90</f>
        <v>10777.685000000001</v>
      </c>
      <c r="K89" s="301">
        <f>K90</f>
        <v>13305.547</v>
      </c>
      <c r="M89" s="278"/>
    </row>
    <row r="90" spans="1:13" s="180" customFormat="1" ht="24.75" customHeight="1">
      <c r="A90" s="184"/>
      <c r="B90" s="578" t="s">
        <v>560</v>
      </c>
      <c r="C90" s="192"/>
      <c r="D90" s="192" t="s">
        <v>466</v>
      </c>
      <c r="E90" s="192" t="s">
        <v>171</v>
      </c>
      <c r="F90" s="192" t="s">
        <v>174</v>
      </c>
      <c r="G90" s="192" t="s">
        <v>210</v>
      </c>
      <c r="H90" s="301">
        <f>7156.753+13430-3780.463</f>
        <v>16806.29</v>
      </c>
      <c r="I90" s="270"/>
      <c r="J90" s="325">
        <f>22480.2-11702.515</f>
        <v>10777.685000000001</v>
      </c>
      <c r="K90" s="325">
        <v>13305.547</v>
      </c>
      <c r="M90" s="278"/>
    </row>
    <row r="91" spans="1:13" s="180" customFormat="1" ht="52.5" hidden="1">
      <c r="A91" s="184"/>
      <c r="B91" s="223" t="s">
        <v>175</v>
      </c>
      <c r="C91" s="189"/>
      <c r="D91" s="192" t="s">
        <v>466</v>
      </c>
      <c r="E91" s="192" t="s">
        <v>171</v>
      </c>
      <c r="F91" s="192" t="s">
        <v>176</v>
      </c>
      <c r="G91" s="189"/>
      <c r="H91" s="270"/>
      <c r="I91" s="270"/>
      <c r="J91" s="270"/>
      <c r="K91" s="270"/>
      <c r="M91" s="278"/>
    </row>
    <row r="92" spans="1:13" s="180" customFormat="1" ht="66">
      <c r="A92" s="184"/>
      <c r="B92" s="221" t="s">
        <v>501</v>
      </c>
      <c r="C92" s="189"/>
      <c r="D92" s="192" t="s">
        <v>466</v>
      </c>
      <c r="E92" s="192" t="s">
        <v>171</v>
      </c>
      <c r="F92" s="189" t="s">
        <v>85</v>
      </c>
      <c r="G92" s="199"/>
      <c r="H92" s="269">
        <f>H93</f>
        <v>641</v>
      </c>
      <c r="I92" s="269"/>
      <c r="J92" s="269">
        <f>J93</f>
        <v>667</v>
      </c>
      <c r="K92" s="269">
        <f>K93</f>
        <v>733</v>
      </c>
      <c r="M92" s="278"/>
    </row>
    <row r="93" spans="1:13" s="180" customFormat="1" ht="78.75">
      <c r="A93" s="184"/>
      <c r="B93" s="201" t="s">
        <v>502</v>
      </c>
      <c r="C93" s="189"/>
      <c r="D93" s="192" t="s">
        <v>466</v>
      </c>
      <c r="E93" s="192" t="s">
        <v>171</v>
      </c>
      <c r="F93" s="192" t="s">
        <v>177</v>
      </c>
      <c r="G93" s="199"/>
      <c r="H93" s="270">
        <f>H94</f>
        <v>641</v>
      </c>
      <c r="I93" s="270"/>
      <c r="J93" s="270">
        <f>J94</f>
        <v>667</v>
      </c>
      <c r="K93" s="270">
        <f>K94</f>
        <v>733</v>
      </c>
      <c r="M93" s="278"/>
    </row>
    <row r="94" spans="1:13" s="180" customFormat="1" ht="24.75" customHeight="1">
      <c r="A94" s="184"/>
      <c r="B94" s="578" t="s">
        <v>560</v>
      </c>
      <c r="C94" s="189"/>
      <c r="D94" s="192" t="s">
        <v>466</v>
      </c>
      <c r="E94" s="192" t="s">
        <v>171</v>
      </c>
      <c r="F94" s="192" t="s">
        <v>177</v>
      </c>
      <c r="G94" s="199">
        <v>240</v>
      </c>
      <c r="H94" s="270">
        <v>641</v>
      </c>
      <c r="I94" s="270"/>
      <c r="J94" s="270">
        <v>667</v>
      </c>
      <c r="K94" s="270">
        <v>733</v>
      </c>
      <c r="M94" s="278"/>
    </row>
    <row r="95" spans="1:13" s="180" customFormat="1" ht="15">
      <c r="A95" s="184"/>
      <c r="B95" s="185" t="s">
        <v>467</v>
      </c>
      <c r="C95" s="189"/>
      <c r="D95" s="207" t="s">
        <v>466</v>
      </c>
      <c r="E95" s="207" t="s">
        <v>468</v>
      </c>
      <c r="F95" s="192"/>
      <c r="G95" s="199"/>
      <c r="H95" s="311">
        <f>H96+H100</f>
        <v>649.8</v>
      </c>
      <c r="I95" s="311"/>
      <c r="J95" s="311">
        <f>J96+J100</f>
        <v>975.683</v>
      </c>
      <c r="K95" s="311">
        <f>K96+K100</f>
        <v>980.683</v>
      </c>
      <c r="M95" s="278"/>
    </row>
    <row r="96" spans="1:13" s="180" customFormat="1" ht="51.75" customHeight="1">
      <c r="A96" s="184"/>
      <c r="B96" s="198" t="s">
        <v>144</v>
      </c>
      <c r="C96" s="202"/>
      <c r="D96" s="207" t="s">
        <v>466</v>
      </c>
      <c r="E96" s="207" t="s">
        <v>468</v>
      </c>
      <c r="F96" s="207" t="s">
        <v>178</v>
      </c>
      <c r="G96" s="284"/>
      <c r="H96" s="285">
        <f>H98</f>
        <v>300</v>
      </c>
      <c r="I96" s="285"/>
      <c r="J96" s="285">
        <f>J98</f>
        <v>305</v>
      </c>
      <c r="K96" s="285">
        <f>K98</f>
        <v>310</v>
      </c>
      <c r="M96" s="278"/>
    </row>
    <row r="97" spans="1:13" s="180" customFormat="1" ht="78" customHeight="1" hidden="1">
      <c r="A97" s="184"/>
      <c r="B97" s="191" t="s">
        <v>12</v>
      </c>
      <c r="C97" s="224"/>
      <c r="D97" s="192" t="s">
        <v>466</v>
      </c>
      <c r="E97" s="192" t="s">
        <v>468</v>
      </c>
      <c r="F97" s="192" t="s">
        <v>179</v>
      </c>
      <c r="G97" s="202"/>
      <c r="H97" s="269"/>
      <c r="I97" s="269"/>
      <c r="J97" s="269"/>
      <c r="K97" s="269"/>
      <c r="M97" s="278"/>
    </row>
    <row r="98" spans="1:13" s="180" customFormat="1" ht="96.75">
      <c r="A98" s="184"/>
      <c r="B98" s="310" t="s">
        <v>145</v>
      </c>
      <c r="C98" s="202"/>
      <c r="D98" s="192" t="s">
        <v>466</v>
      </c>
      <c r="E98" s="192" t="s">
        <v>468</v>
      </c>
      <c r="F98" s="192" t="s">
        <v>575</v>
      </c>
      <c r="G98" s="202"/>
      <c r="H98" s="269">
        <f>H99</f>
        <v>300</v>
      </c>
      <c r="I98" s="269"/>
      <c r="J98" s="269">
        <f>J99</f>
        <v>305</v>
      </c>
      <c r="K98" s="269">
        <f>K99</f>
        <v>310</v>
      </c>
      <c r="M98" s="278"/>
    </row>
    <row r="99" spans="1:13" s="180" customFormat="1" ht="24.75" customHeight="1">
      <c r="A99" s="184"/>
      <c r="B99" s="578" t="s">
        <v>560</v>
      </c>
      <c r="C99" s="202"/>
      <c r="D99" s="192" t="s">
        <v>466</v>
      </c>
      <c r="E99" s="192" t="s">
        <v>468</v>
      </c>
      <c r="F99" s="192" t="s">
        <v>575</v>
      </c>
      <c r="G99" s="202" t="s">
        <v>210</v>
      </c>
      <c r="H99" s="270">
        <v>300</v>
      </c>
      <c r="I99" s="269"/>
      <c r="J99" s="270">
        <v>305</v>
      </c>
      <c r="K99" s="270">
        <v>310</v>
      </c>
      <c r="M99" s="278"/>
    </row>
    <row r="100" spans="1:13" s="180" customFormat="1" ht="39">
      <c r="A100" s="184"/>
      <c r="B100" s="198" t="s">
        <v>624</v>
      </c>
      <c r="C100" s="202"/>
      <c r="D100" s="207" t="s">
        <v>466</v>
      </c>
      <c r="E100" s="207" t="s">
        <v>468</v>
      </c>
      <c r="F100" s="207" t="s">
        <v>139</v>
      </c>
      <c r="G100" s="207"/>
      <c r="H100" s="269">
        <f>H101+H103+H105</f>
        <v>349.8</v>
      </c>
      <c r="I100" s="269"/>
      <c r="J100" s="269">
        <f>J101+J103+J105</f>
        <v>670.683</v>
      </c>
      <c r="K100" s="269">
        <f>K101+K103+K105</f>
        <v>670.683</v>
      </c>
      <c r="M100" s="278"/>
    </row>
    <row r="101" spans="1:13" s="180" customFormat="1" ht="15" hidden="1">
      <c r="A101" s="184"/>
      <c r="B101" s="201" t="s">
        <v>180</v>
      </c>
      <c r="C101" s="202"/>
      <c r="D101" s="202" t="s">
        <v>466</v>
      </c>
      <c r="E101" s="202" t="s">
        <v>468</v>
      </c>
      <c r="F101" s="207" t="s">
        <v>181</v>
      </c>
      <c r="G101" s="207"/>
      <c r="H101" s="269">
        <f>H102</f>
        <v>195</v>
      </c>
      <c r="I101" s="269"/>
      <c r="J101" s="269">
        <f>J102</f>
        <v>0</v>
      </c>
      <c r="K101" s="269">
        <f>K102</f>
        <v>0</v>
      </c>
      <c r="M101" s="278"/>
    </row>
    <row r="102" spans="1:13" s="180" customFormat="1" ht="24.75" customHeight="1" hidden="1">
      <c r="A102" s="184"/>
      <c r="B102" s="578" t="s">
        <v>560</v>
      </c>
      <c r="C102" s="202"/>
      <c r="D102" s="202" t="s">
        <v>466</v>
      </c>
      <c r="E102" s="202" t="s">
        <v>468</v>
      </c>
      <c r="F102" s="202" t="s">
        <v>181</v>
      </c>
      <c r="G102" s="202" t="s">
        <v>210</v>
      </c>
      <c r="H102" s="270">
        <v>195</v>
      </c>
      <c r="I102" s="270"/>
      <c r="J102" s="270"/>
      <c r="K102" s="270"/>
      <c r="M102" s="278"/>
    </row>
    <row r="103" spans="1:13" s="180" customFormat="1" ht="15">
      <c r="A103" s="184"/>
      <c r="B103" s="201" t="s">
        <v>182</v>
      </c>
      <c r="C103" s="202"/>
      <c r="D103" s="202" t="s">
        <v>466</v>
      </c>
      <c r="E103" s="202" t="s">
        <v>468</v>
      </c>
      <c r="F103" s="207" t="s">
        <v>183</v>
      </c>
      <c r="G103" s="202"/>
      <c r="H103" s="269">
        <f>H104</f>
        <v>64.8</v>
      </c>
      <c r="I103" s="269"/>
      <c r="J103" s="269">
        <f>J104</f>
        <v>670.683</v>
      </c>
      <c r="K103" s="269">
        <f>K104</f>
        <v>670.683</v>
      </c>
      <c r="M103" s="278"/>
    </row>
    <row r="104" spans="1:13" s="180" customFormat="1" ht="24.75" customHeight="1">
      <c r="A104" s="184"/>
      <c r="B104" s="578" t="s">
        <v>560</v>
      </c>
      <c r="C104" s="202"/>
      <c r="D104" s="202" t="s">
        <v>466</v>
      </c>
      <c r="E104" s="202" t="s">
        <v>468</v>
      </c>
      <c r="F104" s="202" t="s">
        <v>183</v>
      </c>
      <c r="G104" s="202" t="s">
        <v>210</v>
      </c>
      <c r="H104" s="270">
        <v>64.8</v>
      </c>
      <c r="I104" s="270"/>
      <c r="J104" s="270">
        <f>64.8+605.883</f>
        <v>670.683</v>
      </c>
      <c r="K104" s="270">
        <f>64.8+605.883</f>
        <v>670.683</v>
      </c>
      <c r="L104" s="291"/>
      <c r="M104" s="278"/>
    </row>
    <row r="105" spans="1:13" s="180" customFormat="1" ht="21.75" customHeight="1" hidden="1">
      <c r="A105" s="184"/>
      <c r="B105" s="201" t="s">
        <v>88</v>
      </c>
      <c r="C105" s="202"/>
      <c r="D105" s="202" t="s">
        <v>466</v>
      </c>
      <c r="E105" s="202" t="s">
        <v>468</v>
      </c>
      <c r="F105" s="207" t="s">
        <v>184</v>
      </c>
      <c r="G105" s="202"/>
      <c r="H105" s="269">
        <f>H106</f>
        <v>90</v>
      </c>
      <c r="I105" s="269"/>
      <c r="J105" s="269">
        <f>J106</f>
        <v>0</v>
      </c>
      <c r="K105" s="269">
        <f>K106</f>
        <v>0</v>
      </c>
      <c r="M105" s="278"/>
    </row>
    <row r="106" spans="1:13" s="180" customFormat="1" ht="24.75" customHeight="1" hidden="1">
      <c r="A106" s="184"/>
      <c r="B106" s="578" t="s">
        <v>560</v>
      </c>
      <c r="C106" s="202"/>
      <c r="D106" s="202" t="s">
        <v>466</v>
      </c>
      <c r="E106" s="202" t="s">
        <v>468</v>
      </c>
      <c r="F106" s="202" t="s">
        <v>184</v>
      </c>
      <c r="G106" s="202" t="s">
        <v>210</v>
      </c>
      <c r="H106" s="270">
        <v>90</v>
      </c>
      <c r="I106" s="269"/>
      <c r="J106" s="269"/>
      <c r="K106" s="269"/>
      <c r="M106" s="278"/>
    </row>
    <row r="107" spans="1:11" s="224" customFormat="1" ht="13.5">
      <c r="A107" s="405"/>
      <c r="B107" s="406" t="s">
        <v>453</v>
      </c>
      <c r="C107" s="407"/>
      <c r="D107" s="407" t="s">
        <v>454</v>
      </c>
      <c r="E107" s="408"/>
      <c r="F107" s="408"/>
      <c r="G107" s="408"/>
      <c r="H107" s="409">
        <f>H108+H119+H132+H141</f>
        <v>22021.318999999996</v>
      </c>
      <c r="I107" s="410"/>
      <c r="J107" s="409">
        <f>J108+J119+J132+J141</f>
        <v>28275.449999999997</v>
      </c>
      <c r="K107" s="409">
        <f>K108+K119+K132+K141</f>
        <v>26728.71</v>
      </c>
    </row>
    <row r="108" spans="1:11" ht="15">
      <c r="A108" s="184"/>
      <c r="B108" s="198" t="s">
        <v>89</v>
      </c>
      <c r="C108" s="207"/>
      <c r="D108" s="207" t="s">
        <v>454</v>
      </c>
      <c r="E108" s="207" t="s">
        <v>299</v>
      </c>
      <c r="F108" s="202"/>
      <c r="G108" s="202"/>
      <c r="H108" s="301">
        <f>H109+H114</f>
        <v>9048</v>
      </c>
      <c r="I108" s="301"/>
      <c r="J108" s="301">
        <f>J109+J114</f>
        <v>10564.9</v>
      </c>
      <c r="K108" s="301">
        <f>K109+K114</f>
        <v>10664.205</v>
      </c>
    </row>
    <row r="109" spans="1:11" ht="53.25" customHeight="1" hidden="1">
      <c r="A109" s="184"/>
      <c r="B109" s="226" t="s">
        <v>6</v>
      </c>
      <c r="C109" s="207"/>
      <c r="D109" s="200" t="s">
        <v>454</v>
      </c>
      <c r="E109" s="207" t="s">
        <v>299</v>
      </c>
      <c r="F109" s="207" t="s">
        <v>185</v>
      </c>
      <c r="G109" s="284"/>
      <c r="H109" s="284"/>
      <c r="I109" s="284"/>
      <c r="J109" s="168"/>
      <c r="K109" s="288"/>
    </row>
    <row r="110" spans="1:11" ht="66" hidden="1">
      <c r="A110" s="184"/>
      <c r="B110" s="227" t="s">
        <v>229</v>
      </c>
      <c r="C110" s="202"/>
      <c r="D110" s="199" t="s">
        <v>454</v>
      </c>
      <c r="E110" s="202" t="s">
        <v>299</v>
      </c>
      <c r="F110" s="202" t="s">
        <v>78</v>
      </c>
      <c r="G110" s="202"/>
      <c r="H110" s="268"/>
      <c r="I110" s="268"/>
      <c r="J110" s="268"/>
      <c r="K110" s="268"/>
    </row>
    <row r="111" spans="1:11" ht="81" customHeight="1" hidden="1">
      <c r="A111" s="184"/>
      <c r="B111" s="228" t="s">
        <v>230</v>
      </c>
      <c r="C111" s="202"/>
      <c r="D111" s="199" t="s">
        <v>454</v>
      </c>
      <c r="E111" s="202" t="s">
        <v>299</v>
      </c>
      <c r="F111" s="202" t="s">
        <v>186</v>
      </c>
      <c r="G111" s="202"/>
      <c r="H111" s="268"/>
      <c r="I111" s="268"/>
      <c r="J111" s="268"/>
      <c r="K111" s="268"/>
    </row>
    <row r="112" spans="1:11" ht="81" customHeight="1" hidden="1">
      <c r="A112" s="184"/>
      <c r="B112" s="227" t="s">
        <v>231</v>
      </c>
      <c r="C112" s="202"/>
      <c r="D112" s="199" t="s">
        <v>454</v>
      </c>
      <c r="E112" s="202" t="s">
        <v>299</v>
      </c>
      <c r="F112" s="202" t="s">
        <v>187</v>
      </c>
      <c r="G112" s="202"/>
      <c r="H112" s="269"/>
      <c r="I112" s="269"/>
      <c r="J112" s="269"/>
      <c r="K112" s="269"/>
    </row>
    <row r="113" spans="1:11" ht="53.25" hidden="1">
      <c r="A113" s="229"/>
      <c r="B113" s="228" t="s">
        <v>188</v>
      </c>
      <c r="C113" s="202"/>
      <c r="D113" s="199" t="s">
        <v>454</v>
      </c>
      <c r="E113" s="202" t="s">
        <v>299</v>
      </c>
      <c r="F113" s="202" t="s">
        <v>189</v>
      </c>
      <c r="G113" s="202"/>
      <c r="H113" s="269"/>
      <c r="I113" s="269"/>
      <c r="J113" s="269"/>
      <c r="K113" s="269"/>
    </row>
    <row r="114" spans="1:11" ht="39" customHeight="1">
      <c r="A114" s="229"/>
      <c r="B114" s="198" t="s">
        <v>624</v>
      </c>
      <c r="C114" s="202"/>
      <c r="D114" s="207" t="s">
        <v>454</v>
      </c>
      <c r="E114" s="207" t="s">
        <v>299</v>
      </c>
      <c r="F114" s="207" t="s">
        <v>139</v>
      </c>
      <c r="G114" s="233"/>
      <c r="H114" s="287">
        <f>H115+H117</f>
        <v>9048</v>
      </c>
      <c r="I114" s="308"/>
      <c r="J114" s="287">
        <f>J115+J117</f>
        <v>10564.9</v>
      </c>
      <c r="K114" s="287">
        <f>K115+K117</f>
        <v>10664.205</v>
      </c>
    </row>
    <row r="115" spans="1:11" ht="15">
      <c r="A115" s="229"/>
      <c r="B115" s="230" t="s">
        <v>190</v>
      </c>
      <c r="C115" s="202"/>
      <c r="D115" s="202" t="s">
        <v>454</v>
      </c>
      <c r="E115" s="202" t="s">
        <v>299</v>
      </c>
      <c r="F115" s="202" t="s">
        <v>191</v>
      </c>
      <c r="G115" s="233"/>
      <c r="H115" s="287">
        <f>H116</f>
        <v>420</v>
      </c>
      <c r="I115" s="308"/>
      <c r="J115" s="287">
        <f>J116</f>
        <v>0</v>
      </c>
      <c r="K115" s="287">
        <f>K116</f>
        <v>0</v>
      </c>
    </row>
    <row r="116" spans="1:11" ht="24.75" customHeight="1">
      <c r="A116" s="229"/>
      <c r="B116" s="578" t="s">
        <v>560</v>
      </c>
      <c r="C116" s="202"/>
      <c r="D116" s="202" t="s">
        <v>454</v>
      </c>
      <c r="E116" s="202" t="s">
        <v>299</v>
      </c>
      <c r="F116" s="202" t="s">
        <v>191</v>
      </c>
      <c r="G116" s="202" t="s">
        <v>210</v>
      </c>
      <c r="H116" s="297">
        <v>420</v>
      </c>
      <c r="I116" s="309"/>
      <c r="J116" s="299"/>
      <c r="K116" s="286"/>
    </row>
    <row r="117" spans="1:11" ht="18.75" customHeight="1">
      <c r="A117" s="229"/>
      <c r="B117" s="230" t="s">
        <v>192</v>
      </c>
      <c r="C117" s="202"/>
      <c r="D117" s="202" t="s">
        <v>454</v>
      </c>
      <c r="E117" s="202" t="s">
        <v>299</v>
      </c>
      <c r="F117" s="202" t="s">
        <v>193</v>
      </c>
      <c r="G117" s="233"/>
      <c r="H117" s="297">
        <f>H118</f>
        <v>8628</v>
      </c>
      <c r="I117" s="287"/>
      <c r="J117" s="297">
        <f>J118</f>
        <v>10564.9</v>
      </c>
      <c r="K117" s="297">
        <f>K118</f>
        <v>10664.205</v>
      </c>
    </row>
    <row r="118" spans="1:11" ht="25.5" customHeight="1">
      <c r="A118" s="229"/>
      <c r="B118" s="580" t="s">
        <v>562</v>
      </c>
      <c r="C118" s="202"/>
      <c r="D118" s="202" t="s">
        <v>454</v>
      </c>
      <c r="E118" s="202" t="s">
        <v>299</v>
      </c>
      <c r="F118" s="202" t="s">
        <v>193</v>
      </c>
      <c r="G118" s="202" t="s">
        <v>561</v>
      </c>
      <c r="H118" s="298">
        <v>8628</v>
      </c>
      <c r="I118" s="293"/>
      <c r="J118" s="305">
        <f>10000+564.9</f>
        <v>10564.9</v>
      </c>
      <c r="K118" s="306">
        <f>10000+664.205</f>
        <v>10664.205</v>
      </c>
    </row>
    <row r="119" spans="1:11" ht="15">
      <c r="A119" s="229"/>
      <c r="B119" s="198" t="s">
        <v>194</v>
      </c>
      <c r="C119" s="207"/>
      <c r="D119" s="207" t="s">
        <v>454</v>
      </c>
      <c r="E119" s="207" t="s">
        <v>455</v>
      </c>
      <c r="F119" s="202"/>
      <c r="G119" s="202"/>
      <c r="H119" s="313">
        <f>H120+H127</f>
        <v>1214.55</v>
      </c>
      <c r="I119" s="269"/>
      <c r="J119" s="258">
        <f>J120+J127</f>
        <v>4085</v>
      </c>
      <c r="K119" s="269">
        <f>K120+K127</f>
        <v>85</v>
      </c>
    </row>
    <row r="120" spans="1:11" ht="57.75" customHeight="1">
      <c r="A120" s="229"/>
      <c r="B120" s="231" t="s">
        <v>629</v>
      </c>
      <c r="C120" s="207"/>
      <c r="D120" s="200" t="s">
        <v>454</v>
      </c>
      <c r="E120" s="207" t="s">
        <v>455</v>
      </c>
      <c r="F120" s="207" t="s">
        <v>195</v>
      </c>
      <c r="G120" s="284"/>
      <c r="H120" s="307">
        <f>H121</f>
        <v>1129.55</v>
      </c>
      <c r="I120" s="285"/>
      <c r="J120" s="307">
        <f>J121</f>
        <v>4000</v>
      </c>
      <c r="K120" s="307">
        <f>K121</f>
        <v>0</v>
      </c>
    </row>
    <row r="121" spans="1:11" ht="78.75">
      <c r="A121" s="229"/>
      <c r="B121" s="230" t="s">
        <v>630</v>
      </c>
      <c r="C121" s="202"/>
      <c r="D121" s="199" t="s">
        <v>454</v>
      </c>
      <c r="E121" s="202" t="s">
        <v>455</v>
      </c>
      <c r="F121" s="202" t="s">
        <v>196</v>
      </c>
      <c r="G121" s="202"/>
      <c r="H121" s="258">
        <f>H122</f>
        <v>1129.55</v>
      </c>
      <c r="I121" s="258"/>
      <c r="J121" s="258">
        <f>J122</f>
        <v>4000</v>
      </c>
      <c r="K121" s="269">
        <f>K122</f>
        <v>0</v>
      </c>
    </row>
    <row r="122" spans="1:11" ht="26.25">
      <c r="A122" s="229"/>
      <c r="B122" s="230" t="s">
        <v>633</v>
      </c>
      <c r="C122" s="202"/>
      <c r="D122" s="199" t="s">
        <v>454</v>
      </c>
      <c r="E122" s="202" t="s">
        <v>455</v>
      </c>
      <c r="F122" s="202" t="s">
        <v>196</v>
      </c>
      <c r="G122" s="202" t="s">
        <v>632</v>
      </c>
      <c r="H122" s="259">
        <v>1129.55</v>
      </c>
      <c r="I122" s="258"/>
      <c r="J122" s="259">
        <v>4000</v>
      </c>
      <c r="K122" s="269"/>
    </row>
    <row r="123" spans="1:11" ht="52.5" hidden="1">
      <c r="A123" s="229"/>
      <c r="B123" s="230" t="s">
        <v>631</v>
      </c>
      <c r="C123" s="202"/>
      <c r="D123" s="199" t="s">
        <v>454</v>
      </c>
      <c r="E123" s="202" t="s">
        <v>455</v>
      </c>
      <c r="F123" s="202" t="s">
        <v>197</v>
      </c>
      <c r="G123" s="202"/>
      <c r="H123" s="269"/>
      <c r="I123" s="269"/>
      <c r="J123" s="269"/>
      <c r="K123" s="269"/>
    </row>
    <row r="124" spans="1:11" ht="42.75" customHeight="1" hidden="1">
      <c r="A124" s="229"/>
      <c r="B124" s="231" t="s">
        <v>583</v>
      </c>
      <c r="C124" s="207"/>
      <c r="D124" s="200" t="s">
        <v>454</v>
      </c>
      <c r="E124" s="207" t="s">
        <v>455</v>
      </c>
      <c r="F124" s="207" t="s">
        <v>198</v>
      </c>
      <c r="G124" s="284"/>
      <c r="H124" s="284"/>
      <c r="I124" s="292"/>
      <c r="J124" s="168"/>
      <c r="K124" s="288"/>
    </row>
    <row r="125" spans="1:11" ht="72.75" customHeight="1" hidden="1">
      <c r="A125" s="229"/>
      <c r="B125" s="201" t="s">
        <v>199</v>
      </c>
      <c r="C125" s="202"/>
      <c r="D125" s="199" t="s">
        <v>454</v>
      </c>
      <c r="E125" s="202" t="s">
        <v>455</v>
      </c>
      <c r="F125" s="202" t="s">
        <v>200</v>
      </c>
      <c r="G125" s="202"/>
      <c r="H125" s="269"/>
      <c r="I125" s="269"/>
      <c r="J125" s="269"/>
      <c r="K125" s="269"/>
    </row>
    <row r="126" spans="1:11" ht="57" customHeight="1" hidden="1">
      <c r="A126" s="229"/>
      <c r="B126" s="230" t="s">
        <v>201</v>
      </c>
      <c r="C126" s="207"/>
      <c r="D126" s="199" t="s">
        <v>454</v>
      </c>
      <c r="E126" s="202" t="s">
        <v>455</v>
      </c>
      <c r="F126" s="202" t="s">
        <v>202</v>
      </c>
      <c r="G126" s="202"/>
      <c r="H126" s="269"/>
      <c r="I126" s="269"/>
      <c r="J126" s="269"/>
      <c r="K126" s="269"/>
    </row>
    <row r="127" spans="1:13" s="232" customFormat="1" ht="39" customHeight="1">
      <c r="A127" s="229"/>
      <c r="B127" s="198" t="s">
        <v>624</v>
      </c>
      <c r="C127" s="202"/>
      <c r="D127" s="207" t="s">
        <v>454</v>
      </c>
      <c r="E127" s="207" t="s">
        <v>455</v>
      </c>
      <c r="F127" s="207" t="s">
        <v>139</v>
      </c>
      <c r="G127" s="233"/>
      <c r="H127" s="285">
        <f>H128</f>
        <v>85</v>
      </c>
      <c r="I127" s="285"/>
      <c r="J127" s="285">
        <f>J128</f>
        <v>85</v>
      </c>
      <c r="K127" s="285">
        <f>K128</f>
        <v>85</v>
      </c>
      <c r="M127" s="277"/>
    </row>
    <row r="128" spans="1:13" s="232" customFormat="1" ht="43.5" customHeight="1">
      <c r="A128" s="229"/>
      <c r="B128" s="201" t="s">
        <v>203</v>
      </c>
      <c r="C128" s="202"/>
      <c r="D128" s="202" t="s">
        <v>454</v>
      </c>
      <c r="E128" s="202" t="s">
        <v>455</v>
      </c>
      <c r="F128" s="202" t="s">
        <v>204</v>
      </c>
      <c r="G128" s="233"/>
      <c r="H128" s="287">
        <f>H131</f>
        <v>85</v>
      </c>
      <c r="I128" s="287"/>
      <c r="J128" s="287">
        <f>J131</f>
        <v>85</v>
      </c>
      <c r="K128" s="287">
        <f>K131</f>
        <v>85</v>
      </c>
      <c r="M128" s="277"/>
    </row>
    <row r="129" spans="1:13" s="232" customFormat="1" ht="60.75" customHeight="1" hidden="1">
      <c r="A129" s="229"/>
      <c r="B129" s="249" t="s">
        <v>576</v>
      </c>
      <c r="C129" s="238"/>
      <c r="D129" s="238" t="s">
        <v>454</v>
      </c>
      <c r="E129" s="238" t="s">
        <v>455</v>
      </c>
      <c r="F129" s="238" t="s">
        <v>577</v>
      </c>
      <c r="G129" s="872" t="s">
        <v>578</v>
      </c>
      <c r="H129" s="873"/>
      <c r="I129" s="294"/>
      <c r="M129" s="277"/>
    </row>
    <row r="130" spans="1:13" s="232" customFormat="1" ht="48" customHeight="1" hidden="1">
      <c r="A130" s="229"/>
      <c r="B130" s="249" t="s">
        <v>579</v>
      </c>
      <c r="C130" s="238"/>
      <c r="D130" s="238" t="s">
        <v>454</v>
      </c>
      <c r="E130" s="238" t="s">
        <v>455</v>
      </c>
      <c r="F130" s="238" t="s">
        <v>580</v>
      </c>
      <c r="G130" s="874" t="s">
        <v>581</v>
      </c>
      <c r="H130" s="875"/>
      <c r="I130" s="294"/>
      <c r="M130" s="277"/>
    </row>
    <row r="131" spans="1:13" s="232" customFormat="1" ht="24.75" customHeight="1">
      <c r="A131" s="229"/>
      <c r="B131" s="578" t="s">
        <v>560</v>
      </c>
      <c r="C131" s="238"/>
      <c r="D131" s="202" t="s">
        <v>454</v>
      </c>
      <c r="E131" s="202" t="s">
        <v>455</v>
      </c>
      <c r="F131" s="202" t="s">
        <v>204</v>
      </c>
      <c r="G131" s="192" t="s">
        <v>210</v>
      </c>
      <c r="H131" s="303">
        <v>85</v>
      </c>
      <c r="I131" s="302"/>
      <c r="J131" s="304">
        <v>85</v>
      </c>
      <c r="K131" s="303">
        <v>85</v>
      </c>
      <c r="M131" s="277"/>
    </row>
    <row r="132" spans="1:11" ht="20.25" customHeight="1">
      <c r="A132" s="184"/>
      <c r="B132" s="198" t="s">
        <v>463</v>
      </c>
      <c r="C132" s="202"/>
      <c r="D132" s="207" t="s">
        <v>454</v>
      </c>
      <c r="E132" s="207" t="s">
        <v>464</v>
      </c>
      <c r="F132" s="202"/>
      <c r="G132" s="202"/>
      <c r="H132" s="318">
        <f>H133+H136</f>
        <v>11758.768999999998</v>
      </c>
      <c r="I132" s="269"/>
      <c r="J132" s="318">
        <f>J133+J136</f>
        <v>13625.55</v>
      </c>
      <c r="K132" s="318">
        <f>K133+K136</f>
        <v>15979.505000000001</v>
      </c>
    </row>
    <row r="133" spans="1:11" ht="54.75" customHeight="1">
      <c r="A133" s="184"/>
      <c r="B133" s="290" t="s">
        <v>627</v>
      </c>
      <c r="C133" s="207"/>
      <c r="D133" s="200" t="s">
        <v>454</v>
      </c>
      <c r="E133" s="207" t="s">
        <v>464</v>
      </c>
      <c r="F133" s="207" t="s">
        <v>205</v>
      </c>
      <c r="G133" s="284"/>
      <c r="H133" s="285">
        <f>H134</f>
        <v>2275.006</v>
      </c>
      <c r="I133" s="285"/>
      <c r="J133" s="285">
        <f>J134</f>
        <v>6008.35</v>
      </c>
      <c r="K133" s="285">
        <f>K134</f>
        <v>8515.705</v>
      </c>
    </row>
    <row r="134" spans="1:11" ht="69.75" customHeight="1">
      <c r="A134" s="184"/>
      <c r="B134" s="230" t="s">
        <v>497</v>
      </c>
      <c r="C134" s="202"/>
      <c r="D134" s="199" t="s">
        <v>454</v>
      </c>
      <c r="E134" s="202" t="s">
        <v>464</v>
      </c>
      <c r="F134" s="202" t="s">
        <v>206</v>
      </c>
      <c r="G134" s="202"/>
      <c r="H134" s="313">
        <f>H135</f>
        <v>2275.006</v>
      </c>
      <c r="I134" s="269"/>
      <c r="J134" s="313">
        <f>J135</f>
        <v>6008.35</v>
      </c>
      <c r="K134" s="313">
        <f>K135</f>
        <v>8515.705</v>
      </c>
    </row>
    <row r="135" spans="1:11" ht="24.75" customHeight="1">
      <c r="A135" s="184"/>
      <c r="B135" s="578" t="s">
        <v>560</v>
      </c>
      <c r="C135" s="202"/>
      <c r="D135" s="199" t="s">
        <v>454</v>
      </c>
      <c r="E135" s="202" t="s">
        <v>464</v>
      </c>
      <c r="F135" s="202" t="s">
        <v>206</v>
      </c>
      <c r="G135" s="202" t="s">
        <v>210</v>
      </c>
      <c r="H135" s="324">
        <v>2275.006</v>
      </c>
      <c r="I135" s="322"/>
      <c r="J135" s="324">
        <v>6008.35</v>
      </c>
      <c r="K135" s="324">
        <v>8515.705</v>
      </c>
    </row>
    <row r="136" spans="1:11" ht="56.25" customHeight="1">
      <c r="A136" s="184"/>
      <c r="B136" s="231" t="s">
        <v>625</v>
      </c>
      <c r="C136" s="202"/>
      <c r="D136" s="207" t="s">
        <v>454</v>
      </c>
      <c r="E136" s="207" t="s">
        <v>464</v>
      </c>
      <c r="F136" s="207" t="s">
        <v>207</v>
      </c>
      <c r="G136" s="284"/>
      <c r="H136" s="285">
        <f>H137+H139</f>
        <v>9483.762999999999</v>
      </c>
      <c r="I136" s="284"/>
      <c r="J136" s="285">
        <f>J137+J139</f>
        <v>7617.2</v>
      </c>
      <c r="K136" s="318">
        <f>K137+K139</f>
        <v>7463.8</v>
      </c>
    </row>
    <row r="137" spans="1:11" ht="78.75">
      <c r="A137" s="184"/>
      <c r="B137" s="201" t="s">
        <v>491</v>
      </c>
      <c r="C137" s="202"/>
      <c r="D137" s="207" t="s">
        <v>454</v>
      </c>
      <c r="E137" s="207" t="s">
        <v>464</v>
      </c>
      <c r="F137" s="202" t="s">
        <v>521</v>
      </c>
      <c r="G137" s="202"/>
      <c r="H137" s="313">
        <f>H138</f>
        <v>5353.775000000001</v>
      </c>
      <c r="I137" s="269"/>
      <c r="J137" s="269">
        <f>J138</f>
        <v>5406.2</v>
      </c>
      <c r="K137" s="269">
        <f>K138</f>
        <v>5230.3</v>
      </c>
    </row>
    <row r="138" spans="1:11" ht="24.75" customHeight="1">
      <c r="A138" s="184"/>
      <c r="B138" s="578" t="s">
        <v>560</v>
      </c>
      <c r="C138" s="202"/>
      <c r="D138" s="202" t="s">
        <v>454</v>
      </c>
      <c r="E138" s="202" t="s">
        <v>464</v>
      </c>
      <c r="F138" s="202" t="s">
        <v>521</v>
      </c>
      <c r="G138" s="202" t="s">
        <v>210</v>
      </c>
      <c r="H138" s="325">
        <f>5356.1-4835.3+2500.3+2332.675</f>
        <v>5353.775000000001</v>
      </c>
      <c r="I138" s="322"/>
      <c r="J138" s="325">
        <v>5406.2</v>
      </c>
      <c r="K138" s="325">
        <v>5230.3</v>
      </c>
    </row>
    <row r="139" spans="1:11" ht="78.75" customHeight="1">
      <c r="A139" s="184"/>
      <c r="B139" s="201" t="s">
        <v>493</v>
      </c>
      <c r="C139" s="202"/>
      <c r="D139" s="207" t="s">
        <v>454</v>
      </c>
      <c r="E139" s="207" t="s">
        <v>464</v>
      </c>
      <c r="F139" s="202" t="s">
        <v>522</v>
      </c>
      <c r="G139" s="202"/>
      <c r="H139" s="313">
        <f>H140</f>
        <v>4129.987999999999</v>
      </c>
      <c r="I139" s="313"/>
      <c r="J139" s="313">
        <f>J140</f>
        <v>2211</v>
      </c>
      <c r="K139" s="313">
        <f>K140</f>
        <v>2233.5</v>
      </c>
    </row>
    <row r="140" spans="1:11" ht="24.75" customHeight="1">
      <c r="A140" s="184"/>
      <c r="B140" s="578" t="s">
        <v>560</v>
      </c>
      <c r="C140" s="202"/>
      <c r="D140" s="202" t="s">
        <v>454</v>
      </c>
      <c r="E140" s="202" t="s">
        <v>464</v>
      </c>
      <c r="F140" s="202" t="s">
        <v>522</v>
      </c>
      <c r="G140" s="202" t="s">
        <v>210</v>
      </c>
      <c r="H140" s="324">
        <f>2142.2+1447.788+540</f>
        <v>4129.987999999999</v>
      </c>
      <c r="I140" s="324"/>
      <c r="J140" s="324">
        <v>2211</v>
      </c>
      <c r="K140" s="324">
        <v>2233.5</v>
      </c>
    </row>
    <row r="141" spans="1:11" ht="19.5" customHeight="1" hidden="1">
      <c r="A141" s="184"/>
      <c r="B141" s="198" t="s">
        <v>523</v>
      </c>
      <c r="C141" s="202"/>
      <c r="D141" s="207" t="s">
        <v>454</v>
      </c>
      <c r="E141" s="207" t="s">
        <v>524</v>
      </c>
      <c r="F141" s="202"/>
      <c r="G141" s="202"/>
      <c r="H141" s="269">
        <f>H142</f>
        <v>0</v>
      </c>
      <c r="I141" s="269"/>
      <c r="J141" s="269">
        <f aca="true" t="shared" si="2" ref="J141:K144">J142</f>
        <v>0</v>
      </c>
      <c r="K141" s="269">
        <f t="shared" si="2"/>
        <v>0</v>
      </c>
    </row>
    <row r="142" spans="1:13" s="232" customFormat="1" ht="39" hidden="1">
      <c r="A142" s="229"/>
      <c r="B142" s="198" t="s">
        <v>624</v>
      </c>
      <c r="C142" s="202"/>
      <c r="D142" s="207" t="s">
        <v>454</v>
      </c>
      <c r="E142" s="207" t="s">
        <v>524</v>
      </c>
      <c r="F142" s="202"/>
      <c r="G142" s="202"/>
      <c r="H142" s="269">
        <f>H143</f>
        <v>0</v>
      </c>
      <c r="I142" s="269"/>
      <c r="J142" s="269">
        <f t="shared" si="2"/>
        <v>0</v>
      </c>
      <c r="K142" s="269">
        <f t="shared" si="2"/>
        <v>0</v>
      </c>
      <c r="M142" s="277"/>
    </row>
    <row r="143" spans="1:13" s="232" customFormat="1" ht="30.75" customHeight="1" hidden="1">
      <c r="A143" s="229"/>
      <c r="B143" s="198" t="s">
        <v>525</v>
      </c>
      <c r="C143" s="202"/>
      <c r="D143" s="207" t="s">
        <v>454</v>
      </c>
      <c r="E143" s="207" t="s">
        <v>524</v>
      </c>
      <c r="F143" s="202" t="s">
        <v>526</v>
      </c>
      <c r="G143" s="233"/>
      <c r="H143" s="275">
        <f>H144</f>
        <v>0</v>
      </c>
      <c r="I143" s="275"/>
      <c r="J143" s="275">
        <f t="shared" si="2"/>
        <v>0</v>
      </c>
      <c r="K143" s="275">
        <f t="shared" si="2"/>
        <v>0</v>
      </c>
      <c r="L143" s="232" t="s">
        <v>411</v>
      </c>
      <c r="M143" s="277"/>
    </row>
    <row r="144" spans="1:13" s="232" customFormat="1" ht="26.25" hidden="1">
      <c r="A144" s="229"/>
      <c r="B144" s="214" t="s">
        <v>527</v>
      </c>
      <c r="C144" s="202"/>
      <c r="D144" s="207" t="s">
        <v>454</v>
      </c>
      <c r="E144" s="207" t="s">
        <v>524</v>
      </c>
      <c r="F144" s="202" t="s">
        <v>528</v>
      </c>
      <c r="G144" s="233"/>
      <c r="H144" s="275">
        <f>H145</f>
        <v>0</v>
      </c>
      <c r="I144" s="275"/>
      <c r="J144" s="275">
        <f t="shared" si="2"/>
        <v>0</v>
      </c>
      <c r="K144" s="275">
        <f t="shared" si="2"/>
        <v>0</v>
      </c>
      <c r="M144" s="277"/>
    </row>
    <row r="145" spans="1:13" s="232" customFormat="1" ht="15" hidden="1">
      <c r="A145" s="229"/>
      <c r="B145" s="214"/>
      <c r="C145" s="202"/>
      <c r="D145" s="207" t="s">
        <v>454</v>
      </c>
      <c r="E145" s="207" t="s">
        <v>524</v>
      </c>
      <c r="F145" s="202" t="s">
        <v>528</v>
      </c>
      <c r="G145" s="233"/>
      <c r="H145" s="275"/>
      <c r="I145" s="275"/>
      <c r="J145" s="275"/>
      <c r="K145" s="275"/>
      <c r="M145" s="277"/>
    </row>
    <row r="146" spans="1:11" s="277" customFormat="1" ht="13.5">
      <c r="A146" s="354"/>
      <c r="B146" s="374" t="s">
        <v>456</v>
      </c>
      <c r="C146" s="375"/>
      <c r="D146" s="375" t="s">
        <v>457</v>
      </c>
      <c r="E146" s="376"/>
      <c r="F146" s="377"/>
      <c r="G146" s="378"/>
      <c r="H146" s="379">
        <f>H147</f>
        <v>160</v>
      </c>
      <c r="I146" s="379"/>
      <c r="J146" s="379">
        <f aca="true" t="shared" si="3" ref="J146:K148">J147</f>
        <v>172</v>
      </c>
      <c r="K146" s="379">
        <f t="shared" si="3"/>
        <v>184</v>
      </c>
    </row>
    <row r="147" spans="1:11" ht="15">
      <c r="A147" s="184"/>
      <c r="B147" s="198" t="s">
        <v>458</v>
      </c>
      <c r="C147" s="207"/>
      <c r="D147" s="207" t="s">
        <v>457</v>
      </c>
      <c r="E147" s="207" t="s">
        <v>459</v>
      </c>
      <c r="F147" s="232"/>
      <c r="G147" s="202"/>
      <c r="H147" s="276">
        <f>H148</f>
        <v>160</v>
      </c>
      <c r="I147" s="276"/>
      <c r="J147" s="276">
        <f t="shared" si="3"/>
        <v>172</v>
      </c>
      <c r="K147" s="276">
        <f t="shared" si="3"/>
        <v>184</v>
      </c>
    </row>
    <row r="148" spans="1:11" ht="53.25" customHeight="1">
      <c r="A148" s="184"/>
      <c r="B148" s="198" t="s">
        <v>618</v>
      </c>
      <c r="C148" s="207"/>
      <c r="D148" s="207" t="s">
        <v>457</v>
      </c>
      <c r="E148" s="207" t="s">
        <v>459</v>
      </c>
      <c r="F148" s="207" t="s">
        <v>81</v>
      </c>
      <c r="G148" s="284"/>
      <c r="H148" s="285">
        <f>H149</f>
        <v>160</v>
      </c>
      <c r="I148" s="285"/>
      <c r="J148" s="285">
        <f t="shared" si="3"/>
        <v>172</v>
      </c>
      <c r="K148" s="285">
        <f t="shared" si="3"/>
        <v>184</v>
      </c>
    </row>
    <row r="149" spans="1:11" ht="78.75">
      <c r="A149" s="184"/>
      <c r="B149" s="221" t="s">
        <v>146</v>
      </c>
      <c r="C149" s="207"/>
      <c r="D149" s="207" t="s">
        <v>457</v>
      </c>
      <c r="E149" s="207" t="s">
        <v>459</v>
      </c>
      <c r="F149" s="207" t="s">
        <v>529</v>
      </c>
      <c r="G149" s="202"/>
      <c r="H149" s="276">
        <f>H152</f>
        <v>160</v>
      </c>
      <c r="I149" s="276"/>
      <c r="J149" s="276">
        <f>J152</f>
        <v>172</v>
      </c>
      <c r="K149" s="276">
        <f>K152</f>
        <v>184</v>
      </c>
    </row>
    <row r="150" spans="1:11" ht="75" customHeight="1" hidden="1">
      <c r="A150" s="184"/>
      <c r="B150" s="223" t="s">
        <v>530</v>
      </c>
      <c r="C150" s="207"/>
      <c r="D150" s="207" t="s">
        <v>457</v>
      </c>
      <c r="E150" s="207" t="s">
        <v>459</v>
      </c>
      <c r="F150" s="202" t="s">
        <v>531</v>
      </c>
      <c r="G150" s="202"/>
      <c r="H150" s="276"/>
      <c r="I150" s="276"/>
      <c r="J150" s="276"/>
      <c r="K150" s="276"/>
    </row>
    <row r="151" spans="1:11" ht="24.75" customHeight="1" hidden="1">
      <c r="A151" s="184"/>
      <c r="B151" s="578" t="s">
        <v>560</v>
      </c>
      <c r="C151" s="207"/>
      <c r="D151" s="207" t="s">
        <v>457</v>
      </c>
      <c r="E151" s="207" t="s">
        <v>459</v>
      </c>
      <c r="F151" s="202" t="s">
        <v>531</v>
      </c>
      <c r="G151" s="202" t="s">
        <v>210</v>
      </c>
      <c r="H151" s="276"/>
      <c r="I151" s="276"/>
      <c r="J151" s="276"/>
      <c r="K151" s="276"/>
    </row>
    <row r="152" spans="1:11" ht="77.25" customHeight="1">
      <c r="A152" s="184"/>
      <c r="B152" s="201" t="s">
        <v>147</v>
      </c>
      <c r="C152" s="207"/>
      <c r="D152" s="207" t="s">
        <v>457</v>
      </c>
      <c r="E152" s="207" t="s">
        <v>459</v>
      </c>
      <c r="F152" s="202" t="s">
        <v>532</v>
      </c>
      <c r="G152" s="202"/>
      <c r="H152" s="276">
        <f>H153</f>
        <v>160</v>
      </c>
      <c r="I152" s="276"/>
      <c r="J152" s="276">
        <f>J153</f>
        <v>172</v>
      </c>
      <c r="K152" s="276">
        <f>K153</f>
        <v>184</v>
      </c>
    </row>
    <row r="153" spans="1:11" ht="24.75" customHeight="1">
      <c r="A153" s="184"/>
      <c r="B153" s="578" t="s">
        <v>560</v>
      </c>
      <c r="C153" s="207"/>
      <c r="D153" s="207" t="s">
        <v>457</v>
      </c>
      <c r="E153" s="207" t="s">
        <v>459</v>
      </c>
      <c r="F153" s="202" t="s">
        <v>532</v>
      </c>
      <c r="G153" s="202" t="s">
        <v>210</v>
      </c>
      <c r="H153" s="276">
        <v>160</v>
      </c>
      <c r="I153" s="276"/>
      <c r="J153" s="276">
        <v>172</v>
      </c>
      <c r="K153" s="276">
        <v>184</v>
      </c>
    </row>
    <row r="154" spans="1:11" ht="13.5">
      <c r="A154" s="215">
        <v>7</v>
      </c>
      <c r="B154" s="182" t="s">
        <v>533</v>
      </c>
      <c r="C154" s="220"/>
      <c r="D154" s="220" t="s">
        <v>461</v>
      </c>
      <c r="E154" s="220"/>
      <c r="F154" s="220"/>
      <c r="G154" s="220"/>
      <c r="H154" s="267">
        <f>H155+H162</f>
        <v>7152.5</v>
      </c>
      <c r="I154" s="267"/>
      <c r="J154" s="267">
        <f>J155+J162</f>
        <v>7583.5</v>
      </c>
      <c r="K154" s="267">
        <f>K155+K162</f>
        <v>8198.5</v>
      </c>
    </row>
    <row r="155" spans="1:11" ht="15">
      <c r="A155" s="184"/>
      <c r="B155" s="198" t="s">
        <v>534</v>
      </c>
      <c r="C155" s="207"/>
      <c r="D155" s="207" t="s">
        <v>461</v>
      </c>
      <c r="E155" s="207" t="s">
        <v>208</v>
      </c>
      <c r="F155" s="207"/>
      <c r="G155" s="207"/>
      <c r="H155" s="268">
        <f>H156</f>
        <v>5947</v>
      </c>
      <c r="I155" s="268"/>
      <c r="J155" s="268">
        <f aca="true" t="shared" si="4" ref="J155:K157">J156</f>
        <v>6305</v>
      </c>
      <c r="K155" s="268">
        <f t="shared" si="4"/>
        <v>6960</v>
      </c>
    </row>
    <row r="156" spans="1:11" ht="55.5" customHeight="1">
      <c r="A156" s="184"/>
      <c r="B156" s="198" t="s">
        <v>618</v>
      </c>
      <c r="C156" s="207"/>
      <c r="D156" s="207" t="s">
        <v>461</v>
      </c>
      <c r="E156" s="207" t="s">
        <v>208</v>
      </c>
      <c r="F156" s="207" t="s">
        <v>81</v>
      </c>
      <c r="G156" s="284"/>
      <c r="H156" s="285">
        <f>H157</f>
        <v>5947</v>
      </c>
      <c r="I156" s="285"/>
      <c r="J156" s="285">
        <f t="shared" si="4"/>
        <v>6305</v>
      </c>
      <c r="K156" s="285">
        <f t="shared" si="4"/>
        <v>6960</v>
      </c>
    </row>
    <row r="157" spans="1:11" ht="83.25" customHeight="1">
      <c r="A157" s="184"/>
      <c r="B157" s="221" t="s">
        <v>237</v>
      </c>
      <c r="C157" s="202"/>
      <c r="D157" s="202" t="s">
        <v>461</v>
      </c>
      <c r="E157" s="202" t="s">
        <v>208</v>
      </c>
      <c r="F157" s="202" t="s">
        <v>535</v>
      </c>
      <c r="G157" s="202"/>
      <c r="H157" s="281">
        <f>H158</f>
        <v>5947</v>
      </c>
      <c r="I157" s="281"/>
      <c r="J157" s="281">
        <f t="shared" si="4"/>
        <v>6305</v>
      </c>
      <c r="K157" s="281">
        <f t="shared" si="4"/>
        <v>6960</v>
      </c>
    </row>
    <row r="158" spans="1:11" ht="66">
      <c r="A158" s="184"/>
      <c r="B158" s="201" t="s">
        <v>238</v>
      </c>
      <c r="C158" s="202"/>
      <c r="D158" s="202" t="s">
        <v>461</v>
      </c>
      <c r="E158" s="202" t="s">
        <v>208</v>
      </c>
      <c r="F158" s="202" t="s">
        <v>536</v>
      </c>
      <c r="G158" s="202"/>
      <c r="H158" s="281">
        <f>H159+H160+H161</f>
        <v>5947</v>
      </c>
      <c r="I158" s="281"/>
      <c r="J158" s="281">
        <f>J159+J160+J161</f>
        <v>6305</v>
      </c>
      <c r="K158" s="281">
        <f>K159+K160+K161</f>
        <v>6960</v>
      </c>
    </row>
    <row r="159" spans="1:11" ht="15">
      <c r="A159" s="184"/>
      <c r="B159" s="252" t="s">
        <v>608</v>
      </c>
      <c r="C159" s="202"/>
      <c r="D159" s="202" t="s">
        <v>461</v>
      </c>
      <c r="E159" s="202" t="s">
        <v>208</v>
      </c>
      <c r="F159" s="202" t="s">
        <v>536</v>
      </c>
      <c r="G159" s="202" t="s">
        <v>606</v>
      </c>
      <c r="H159" s="262">
        <v>4171.287</v>
      </c>
      <c r="I159" s="262"/>
      <c r="J159" s="281">
        <v>5305.114</v>
      </c>
      <c r="K159" s="281">
        <v>6631.482</v>
      </c>
    </row>
    <row r="160" spans="1:11" ht="24.75" customHeight="1">
      <c r="A160" s="184"/>
      <c r="B160" s="578" t="s">
        <v>560</v>
      </c>
      <c r="C160" s="202"/>
      <c r="D160" s="202" t="s">
        <v>461</v>
      </c>
      <c r="E160" s="202" t="s">
        <v>208</v>
      </c>
      <c r="F160" s="202" t="s">
        <v>536</v>
      </c>
      <c r="G160" s="202" t="s">
        <v>210</v>
      </c>
      <c r="H160" s="281">
        <f>1775.713-0.713</f>
        <v>1775</v>
      </c>
      <c r="I160" s="281"/>
      <c r="J160" s="281">
        <f>999.886-0.886</f>
        <v>999</v>
      </c>
      <c r="K160" s="281">
        <v>328</v>
      </c>
    </row>
    <row r="161" spans="1:11" ht="15">
      <c r="A161" s="184"/>
      <c r="B161" s="252" t="s">
        <v>609</v>
      </c>
      <c r="C161" s="202"/>
      <c r="D161" s="202" t="s">
        <v>461</v>
      </c>
      <c r="E161" s="202" t="s">
        <v>208</v>
      </c>
      <c r="F161" s="202" t="s">
        <v>536</v>
      </c>
      <c r="G161" s="202" t="s">
        <v>607</v>
      </c>
      <c r="H161" s="271">
        <v>0.713</v>
      </c>
      <c r="I161" s="271"/>
      <c r="J161" s="271">
        <v>0.886</v>
      </c>
      <c r="K161" s="271">
        <v>0.518</v>
      </c>
    </row>
    <row r="162" spans="1:11" ht="30.75" customHeight="1">
      <c r="A162" s="184"/>
      <c r="B162" s="198" t="s">
        <v>537</v>
      </c>
      <c r="C162" s="207"/>
      <c r="D162" s="207" t="s">
        <v>461</v>
      </c>
      <c r="E162" s="207" t="s">
        <v>538</v>
      </c>
      <c r="F162" s="202"/>
      <c r="G162" s="202"/>
      <c r="H162" s="268">
        <f>H163</f>
        <v>1205.5</v>
      </c>
      <c r="I162" s="268"/>
      <c r="J162" s="268">
        <f aca="true" t="shared" si="5" ref="J162:K165">J163</f>
        <v>1278.5</v>
      </c>
      <c r="K162" s="268">
        <f t="shared" si="5"/>
        <v>1238.5</v>
      </c>
    </row>
    <row r="163" spans="1:11" ht="39" customHeight="1">
      <c r="A163" s="184"/>
      <c r="B163" s="198" t="s">
        <v>618</v>
      </c>
      <c r="C163" s="207"/>
      <c r="D163" s="207" t="s">
        <v>461</v>
      </c>
      <c r="E163" s="207" t="s">
        <v>538</v>
      </c>
      <c r="F163" s="207" t="s">
        <v>81</v>
      </c>
      <c r="G163" s="284"/>
      <c r="H163" s="285">
        <f>H164</f>
        <v>1205.5</v>
      </c>
      <c r="I163" s="285"/>
      <c r="J163" s="285">
        <f t="shared" si="5"/>
        <v>1278.5</v>
      </c>
      <c r="K163" s="285">
        <f t="shared" si="5"/>
        <v>1238.5</v>
      </c>
    </row>
    <row r="164" spans="1:11" ht="85.5" customHeight="1">
      <c r="A164" s="184"/>
      <c r="B164" s="221" t="s">
        <v>239</v>
      </c>
      <c r="C164" s="202"/>
      <c r="D164" s="202" t="s">
        <v>461</v>
      </c>
      <c r="E164" s="202" t="s">
        <v>538</v>
      </c>
      <c r="F164" s="202" t="s">
        <v>539</v>
      </c>
      <c r="G164" s="202"/>
      <c r="H164" s="281">
        <f>H165</f>
        <v>1205.5</v>
      </c>
      <c r="I164" s="281"/>
      <c r="J164" s="281">
        <f t="shared" si="5"/>
        <v>1278.5</v>
      </c>
      <c r="K164" s="281">
        <f t="shared" si="5"/>
        <v>1238.5</v>
      </c>
    </row>
    <row r="165" spans="1:11" ht="15">
      <c r="A165" s="184"/>
      <c r="B165" s="201" t="s">
        <v>540</v>
      </c>
      <c r="C165" s="202"/>
      <c r="D165" s="202" t="s">
        <v>461</v>
      </c>
      <c r="E165" s="202" t="s">
        <v>538</v>
      </c>
      <c r="F165" s="202" t="s">
        <v>541</v>
      </c>
      <c r="G165" s="202"/>
      <c r="H165" s="281">
        <f>H166</f>
        <v>1205.5</v>
      </c>
      <c r="I165" s="281"/>
      <c r="J165" s="281">
        <f t="shared" si="5"/>
        <v>1278.5</v>
      </c>
      <c r="K165" s="281">
        <f t="shared" si="5"/>
        <v>1238.5</v>
      </c>
    </row>
    <row r="166" spans="1:11" ht="24.75" customHeight="1">
      <c r="A166" s="184"/>
      <c r="B166" s="578" t="s">
        <v>560</v>
      </c>
      <c r="C166" s="202"/>
      <c r="D166" s="202" t="s">
        <v>461</v>
      </c>
      <c r="E166" s="202" t="s">
        <v>538</v>
      </c>
      <c r="F166" s="202" t="s">
        <v>541</v>
      </c>
      <c r="G166" s="202" t="s">
        <v>210</v>
      </c>
      <c r="H166" s="281">
        <v>1205.5</v>
      </c>
      <c r="I166" s="281"/>
      <c r="J166" s="281">
        <v>1278.5</v>
      </c>
      <c r="K166" s="281">
        <v>1238.5</v>
      </c>
    </row>
    <row r="167" spans="1:13" s="239" customFormat="1" ht="52.5" hidden="1">
      <c r="A167" s="184"/>
      <c r="B167" s="237" t="s">
        <v>542</v>
      </c>
      <c r="C167" s="192"/>
      <c r="D167" s="192" t="s">
        <v>461</v>
      </c>
      <c r="E167" s="202" t="s">
        <v>538</v>
      </c>
      <c r="F167" s="192" t="s">
        <v>543</v>
      </c>
      <c r="G167" s="238"/>
      <c r="H167" s="271"/>
      <c r="I167" s="271"/>
      <c r="J167" s="271"/>
      <c r="K167" s="271"/>
      <c r="M167" s="279"/>
    </row>
    <row r="168" spans="1:11" s="277" customFormat="1" ht="13.5">
      <c r="A168" s="354"/>
      <c r="B168" s="368" t="s">
        <v>544</v>
      </c>
      <c r="C168" s="365"/>
      <c r="D168" s="365" t="s">
        <v>211</v>
      </c>
      <c r="E168" s="365"/>
      <c r="F168" s="365"/>
      <c r="G168" s="365"/>
      <c r="H168" s="369">
        <f>H169+H172</f>
        <v>412.5</v>
      </c>
      <c r="I168" s="369"/>
      <c r="J168" s="369">
        <f>J169+J172</f>
        <v>412.5</v>
      </c>
      <c r="K168" s="369">
        <f>K169+K172</f>
        <v>412.5</v>
      </c>
    </row>
    <row r="169" spans="1:11" ht="15">
      <c r="A169" s="184"/>
      <c r="B169" s="222" t="s">
        <v>212</v>
      </c>
      <c r="C169" s="189"/>
      <c r="D169" s="207" t="s">
        <v>211</v>
      </c>
      <c r="E169" s="207" t="s">
        <v>545</v>
      </c>
      <c r="F169" s="189"/>
      <c r="G169" s="189"/>
      <c r="H169" s="269">
        <f>H170</f>
        <v>240.5</v>
      </c>
      <c r="I169" s="269"/>
      <c r="J169" s="269">
        <f>J170</f>
        <v>240.5</v>
      </c>
      <c r="K169" s="269">
        <f>K170</f>
        <v>240.5</v>
      </c>
    </row>
    <row r="170" spans="1:11" ht="21" customHeight="1">
      <c r="A170" s="184"/>
      <c r="B170" s="223" t="s">
        <v>546</v>
      </c>
      <c r="C170" s="189"/>
      <c r="D170" s="202" t="s">
        <v>211</v>
      </c>
      <c r="E170" s="202" t="s">
        <v>545</v>
      </c>
      <c r="F170" s="240">
        <v>9900308</v>
      </c>
      <c r="G170" s="189"/>
      <c r="H170" s="270">
        <f>H171</f>
        <v>240.5</v>
      </c>
      <c r="I170" s="270"/>
      <c r="J170" s="270">
        <f>J171</f>
        <v>240.5</v>
      </c>
      <c r="K170" s="270">
        <f>K171</f>
        <v>240.5</v>
      </c>
    </row>
    <row r="171" spans="1:11" ht="21" customHeight="1">
      <c r="A171" s="184"/>
      <c r="B171" s="252" t="s">
        <v>613</v>
      </c>
      <c r="C171" s="189"/>
      <c r="D171" s="202" t="s">
        <v>211</v>
      </c>
      <c r="E171" s="202" t="s">
        <v>545</v>
      </c>
      <c r="F171" s="240">
        <v>9900308</v>
      </c>
      <c r="G171" s="192" t="s">
        <v>71</v>
      </c>
      <c r="H171" s="270">
        <v>240.5</v>
      </c>
      <c r="I171" s="270"/>
      <c r="J171" s="270">
        <v>240.5</v>
      </c>
      <c r="K171" s="270">
        <v>240.5</v>
      </c>
    </row>
    <row r="172" spans="1:11" ht="15">
      <c r="A172" s="184"/>
      <c r="B172" s="226" t="s">
        <v>213</v>
      </c>
      <c r="C172" s="207"/>
      <c r="D172" s="207" t="s">
        <v>211</v>
      </c>
      <c r="E172" s="207" t="s">
        <v>547</v>
      </c>
      <c r="F172" s="207"/>
      <c r="G172" s="202"/>
      <c r="H172" s="269">
        <f>H173</f>
        <v>172</v>
      </c>
      <c r="I172" s="269"/>
      <c r="J172" s="269">
        <f>J173</f>
        <v>172</v>
      </c>
      <c r="K172" s="269">
        <f>K173</f>
        <v>172</v>
      </c>
    </row>
    <row r="173" spans="1:11" ht="21" customHeight="1">
      <c r="A173" s="184"/>
      <c r="B173" s="241" t="s">
        <v>254</v>
      </c>
      <c r="C173" s="241"/>
      <c r="D173" s="202" t="s">
        <v>211</v>
      </c>
      <c r="E173" s="202" t="s">
        <v>547</v>
      </c>
      <c r="F173" s="240">
        <v>9901073</v>
      </c>
      <c r="G173" s="202"/>
      <c r="H173" s="270">
        <f>H174</f>
        <v>172</v>
      </c>
      <c r="I173" s="270"/>
      <c r="J173" s="270">
        <f>J174</f>
        <v>172</v>
      </c>
      <c r="K173" s="270">
        <f>K174</f>
        <v>172</v>
      </c>
    </row>
    <row r="174" spans="1:11" ht="21" customHeight="1">
      <c r="A174" s="184"/>
      <c r="B174" s="252" t="s">
        <v>613</v>
      </c>
      <c r="C174" s="363"/>
      <c r="D174" s="202" t="s">
        <v>211</v>
      </c>
      <c r="E174" s="202" t="s">
        <v>547</v>
      </c>
      <c r="F174" s="240">
        <v>9901073</v>
      </c>
      <c r="G174" s="202" t="s">
        <v>71</v>
      </c>
      <c r="H174" s="270">
        <v>172</v>
      </c>
      <c r="I174" s="270"/>
      <c r="J174" s="270">
        <v>172</v>
      </c>
      <c r="K174" s="270">
        <v>172</v>
      </c>
    </row>
    <row r="175" spans="1:11" s="277" customFormat="1" ht="13.5">
      <c r="A175" s="361"/>
      <c r="B175" s="364" t="s">
        <v>462</v>
      </c>
      <c r="C175" s="365"/>
      <c r="D175" s="365" t="s">
        <v>469</v>
      </c>
      <c r="E175" s="365"/>
      <c r="F175" s="365"/>
      <c r="G175" s="365"/>
      <c r="H175" s="366">
        <f>H177</f>
        <v>3930</v>
      </c>
      <c r="I175" s="366"/>
      <c r="J175" s="366">
        <f>J177</f>
        <v>3930</v>
      </c>
      <c r="K175" s="366">
        <f>K177</f>
        <v>1185</v>
      </c>
    </row>
    <row r="176" spans="1:11" ht="24" customHeight="1">
      <c r="A176" s="242"/>
      <c r="B176" s="198" t="s">
        <v>249</v>
      </c>
      <c r="C176" s="202"/>
      <c r="D176" s="207" t="s">
        <v>469</v>
      </c>
      <c r="E176" s="207" t="s">
        <v>470</v>
      </c>
      <c r="F176" s="207"/>
      <c r="G176" s="207"/>
      <c r="H176" s="301">
        <f>H177</f>
        <v>3930</v>
      </c>
      <c r="I176" s="301"/>
      <c r="J176" s="301">
        <f>J177</f>
        <v>3930</v>
      </c>
      <c r="K176" s="301">
        <f>K177</f>
        <v>1185</v>
      </c>
    </row>
    <row r="177" spans="1:11" ht="58.5" customHeight="1">
      <c r="A177" s="243"/>
      <c r="B177" s="222" t="s">
        <v>612</v>
      </c>
      <c r="C177" s="202"/>
      <c r="D177" s="202" t="s">
        <v>469</v>
      </c>
      <c r="E177" s="202" t="s">
        <v>470</v>
      </c>
      <c r="F177" s="202" t="s">
        <v>77</v>
      </c>
      <c r="G177" s="256"/>
      <c r="H177" s="316">
        <f>H180+H184</f>
        <v>3930</v>
      </c>
      <c r="I177" s="316"/>
      <c r="J177" s="316">
        <f>J180+J184</f>
        <v>3930</v>
      </c>
      <c r="K177" s="316">
        <f>K180+K184</f>
        <v>1185</v>
      </c>
    </row>
    <row r="178" spans="1:11" ht="52.5" hidden="1">
      <c r="A178" s="243"/>
      <c r="B178" s="221" t="s">
        <v>240</v>
      </c>
      <c r="C178" s="202"/>
      <c r="D178" s="202" t="s">
        <v>469</v>
      </c>
      <c r="E178" s="202" t="s">
        <v>470</v>
      </c>
      <c r="F178" s="202" t="s">
        <v>548</v>
      </c>
      <c r="G178" s="202"/>
      <c r="H178" s="301"/>
      <c r="I178" s="301"/>
      <c r="J178" s="301"/>
      <c r="K178" s="301"/>
    </row>
    <row r="179" spans="1:11" ht="52.5" hidden="1">
      <c r="A179" s="243"/>
      <c r="B179" s="214" t="s">
        <v>241</v>
      </c>
      <c r="C179" s="202"/>
      <c r="D179" s="202" t="s">
        <v>469</v>
      </c>
      <c r="E179" s="202" t="s">
        <v>470</v>
      </c>
      <c r="F179" s="202" t="s">
        <v>549</v>
      </c>
      <c r="G179" s="202"/>
      <c r="H179" s="301"/>
      <c r="I179" s="301"/>
      <c r="J179" s="301"/>
      <c r="K179" s="301"/>
    </row>
    <row r="180" spans="1:11" ht="80.25" customHeight="1">
      <c r="A180" s="243"/>
      <c r="B180" s="221" t="s">
        <v>150</v>
      </c>
      <c r="C180" s="202"/>
      <c r="D180" s="202" t="s">
        <v>469</v>
      </c>
      <c r="E180" s="202" t="s">
        <v>470</v>
      </c>
      <c r="F180" s="207" t="s">
        <v>551</v>
      </c>
      <c r="G180" s="202"/>
      <c r="H180" s="317">
        <f>H181</f>
        <v>3600</v>
      </c>
      <c r="I180" s="317"/>
      <c r="J180" s="317">
        <f>J181</f>
        <v>3600</v>
      </c>
      <c r="K180" s="317">
        <f>K181</f>
        <v>850</v>
      </c>
    </row>
    <row r="181" spans="1:11" ht="92.25">
      <c r="A181" s="243"/>
      <c r="B181" s="201" t="s">
        <v>151</v>
      </c>
      <c r="C181" s="202"/>
      <c r="D181" s="202" t="s">
        <v>469</v>
      </c>
      <c r="E181" s="202" t="s">
        <v>470</v>
      </c>
      <c r="F181" s="202" t="s">
        <v>553</v>
      </c>
      <c r="G181" s="202"/>
      <c r="H181" s="301">
        <f>H182</f>
        <v>3600</v>
      </c>
      <c r="I181" s="301"/>
      <c r="J181" s="301">
        <f>J182</f>
        <v>3600</v>
      </c>
      <c r="K181" s="301">
        <f>K182</f>
        <v>850</v>
      </c>
    </row>
    <row r="182" spans="1:11" ht="24.75" customHeight="1">
      <c r="A182" s="244"/>
      <c r="B182" s="578" t="s">
        <v>560</v>
      </c>
      <c r="C182" s="202"/>
      <c r="D182" s="202" t="s">
        <v>469</v>
      </c>
      <c r="E182" s="202" t="s">
        <v>470</v>
      </c>
      <c r="F182" s="202" t="s">
        <v>553</v>
      </c>
      <c r="G182" s="202" t="s">
        <v>210</v>
      </c>
      <c r="H182" s="301">
        <v>3600</v>
      </c>
      <c r="I182" s="301"/>
      <c r="J182" s="301">
        <v>3600</v>
      </c>
      <c r="K182" s="301">
        <v>850</v>
      </c>
    </row>
    <row r="183" spans="1:11" ht="52.5" hidden="1">
      <c r="A183" s="244"/>
      <c r="B183" s="214" t="s">
        <v>554</v>
      </c>
      <c r="C183" s="202"/>
      <c r="D183" s="202" t="s">
        <v>469</v>
      </c>
      <c r="E183" s="202" t="s">
        <v>470</v>
      </c>
      <c r="F183" s="202" t="s">
        <v>555</v>
      </c>
      <c r="G183" s="202"/>
      <c r="H183" s="270"/>
      <c r="I183" s="270"/>
      <c r="J183" s="270"/>
      <c r="K183" s="270"/>
    </row>
    <row r="184" spans="1:11" ht="78.75">
      <c r="A184" s="244"/>
      <c r="B184" s="245" t="s">
        <v>494</v>
      </c>
      <c r="C184" s="202"/>
      <c r="D184" s="202" t="s">
        <v>469</v>
      </c>
      <c r="E184" s="202" t="s">
        <v>470</v>
      </c>
      <c r="F184" s="207" t="s">
        <v>556</v>
      </c>
      <c r="G184" s="202"/>
      <c r="H184" s="269">
        <f>H185</f>
        <v>330</v>
      </c>
      <c r="I184" s="269"/>
      <c r="J184" s="269">
        <f>J185</f>
        <v>330</v>
      </c>
      <c r="K184" s="269">
        <f>K185</f>
        <v>335</v>
      </c>
    </row>
    <row r="185" spans="1:11" ht="92.25" customHeight="1">
      <c r="A185" s="244"/>
      <c r="B185" s="214" t="s">
        <v>495</v>
      </c>
      <c r="C185" s="202"/>
      <c r="D185" s="202" t="s">
        <v>469</v>
      </c>
      <c r="E185" s="202" t="s">
        <v>470</v>
      </c>
      <c r="F185" s="202" t="s">
        <v>564</v>
      </c>
      <c r="G185" s="202"/>
      <c r="H185" s="270">
        <f>H186</f>
        <v>330</v>
      </c>
      <c r="I185" s="270"/>
      <c r="J185" s="270">
        <f>J186</f>
        <v>330</v>
      </c>
      <c r="K185" s="270">
        <v>335</v>
      </c>
    </row>
    <row r="186" spans="1:11" ht="24.75" customHeight="1" thickBot="1">
      <c r="A186" s="244"/>
      <c r="B186" s="578" t="s">
        <v>560</v>
      </c>
      <c r="C186" s="355"/>
      <c r="D186" s="355" t="s">
        <v>469</v>
      </c>
      <c r="E186" s="355" t="s">
        <v>470</v>
      </c>
      <c r="F186" s="355" t="s">
        <v>564</v>
      </c>
      <c r="G186" s="355" t="s">
        <v>210</v>
      </c>
      <c r="H186" s="335">
        <v>330</v>
      </c>
      <c r="I186" s="335"/>
      <c r="J186" s="335">
        <v>330</v>
      </c>
      <c r="K186" s="335">
        <v>330</v>
      </c>
    </row>
    <row r="187" spans="1:12" ht="13.5" customHeight="1" thickBot="1">
      <c r="A187" s="359">
        <v>3</v>
      </c>
      <c r="B187" s="349" t="s">
        <v>296</v>
      </c>
      <c r="C187" s="380" t="s">
        <v>478</v>
      </c>
      <c r="D187" s="360"/>
      <c r="E187" s="360"/>
      <c r="F187" s="360"/>
      <c r="G187" s="360"/>
      <c r="H187" s="403">
        <f>H188</f>
        <v>7152.5</v>
      </c>
      <c r="I187" s="404"/>
      <c r="J187" s="403">
        <f>J188</f>
        <v>7583.5</v>
      </c>
      <c r="K187" s="403">
        <f>K188</f>
        <v>8198.5</v>
      </c>
      <c r="L187" s="277"/>
    </row>
    <row r="188" spans="1:12" ht="13.5">
      <c r="A188" s="354"/>
      <c r="B188" s="356" t="s">
        <v>533</v>
      </c>
      <c r="C188" s="357"/>
      <c r="D188" s="357" t="s">
        <v>461</v>
      </c>
      <c r="E188" s="357"/>
      <c r="F188" s="357"/>
      <c r="G188" s="357"/>
      <c r="H188" s="358">
        <f>H189+H196</f>
        <v>7152.5</v>
      </c>
      <c r="I188" s="358"/>
      <c r="J188" s="358">
        <f>J189+J196</f>
        <v>7583.5</v>
      </c>
      <c r="K188" s="358">
        <f>K189+K196</f>
        <v>8198.5</v>
      </c>
      <c r="L188" s="277"/>
    </row>
    <row r="189" spans="1:11" ht="15">
      <c r="A189" s="184"/>
      <c r="B189" s="198" t="s">
        <v>534</v>
      </c>
      <c r="C189" s="207"/>
      <c r="D189" s="207" t="s">
        <v>461</v>
      </c>
      <c r="E189" s="207" t="s">
        <v>208</v>
      </c>
      <c r="F189" s="207"/>
      <c r="G189" s="207"/>
      <c r="H189" s="317">
        <f>H190</f>
        <v>5947</v>
      </c>
      <c r="I189" s="317"/>
      <c r="J189" s="317">
        <f aca="true" t="shared" si="6" ref="J189:K191">J190</f>
        <v>6305</v>
      </c>
      <c r="K189" s="317">
        <f t="shared" si="6"/>
        <v>6960</v>
      </c>
    </row>
    <row r="190" spans="1:11" ht="55.5" customHeight="1">
      <c r="A190" s="184"/>
      <c r="B190" s="198" t="s">
        <v>618</v>
      </c>
      <c r="C190" s="207"/>
      <c r="D190" s="207" t="s">
        <v>461</v>
      </c>
      <c r="E190" s="207" t="s">
        <v>208</v>
      </c>
      <c r="F190" s="207" t="s">
        <v>81</v>
      </c>
      <c r="G190" s="284"/>
      <c r="H190" s="285">
        <f>H191</f>
        <v>5947</v>
      </c>
      <c r="I190" s="285"/>
      <c r="J190" s="285">
        <f t="shared" si="6"/>
        <v>6305</v>
      </c>
      <c r="K190" s="285">
        <f t="shared" si="6"/>
        <v>6960</v>
      </c>
    </row>
    <row r="191" spans="1:11" ht="83.25" customHeight="1">
      <c r="A191" s="184"/>
      <c r="B191" s="221" t="s">
        <v>148</v>
      </c>
      <c r="C191" s="202"/>
      <c r="D191" s="202" t="s">
        <v>461</v>
      </c>
      <c r="E191" s="202" t="s">
        <v>208</v>
      </c>
      <c r="F191" s="202" t="s">
        <v>535</v>
      </c>
      <c r="G191" s="202"/>
      <c r="H191" s="281">
        <f>H192</f>
        <v>5947</v>
      </c>
      <c r="I191" s="281"/>
      <c r="J191" s="281">
        <f t="shared" si="6"/>
        <v>6305</v>
      </c>
      <c r="K191" s="281">
        <f t="shared" si="6"/>
        <v>6960</v>
      </c>
    </row>
    <row r="192" spans="1:11" ht="92.25">
      <c r="A192" s="184"/>
      <c r="B192" s="201" t="s">
        <v>149</v>
      </c>
      <c r="C192" s="202"/>
      <c r="D192" s="202" t="s">
        <v>461</v>
      </c>
      <c r="E192" s="202" t="s">
        <v>208</v>
      </c>
      <c r="F192" s="202" t="s">
        <v>536</v>
      </c>
      <c r="G192" s="202"/>
      <c r="H192" s="281">
        <f>H193+H194+H195</f>
        <v>5947</v>
      </c>
      <c r="I192" s="281"/>
      <c r="J192" s="281">
        <f>J193+J194+J195</f>
        <v>6305</v>
      </c>
      <c r="K192" s="281">
        <f>K193+K194+K195</f>
        <v>6960</v>
      </c>
    </row>
    <row r="193" spans="1:11" ht="15">
      <c r="A193" s="184"/>
      <c r="B193" s="252" t="s">
        <v>608</v>
      </c>
      <c r="C193" s="202"/>
      <c r="D193" s="202" t="s">
        <v>461</v>
      </c>
      <c r="E193" s="202" t="s">
        <v>208</v>
      </c>
      <c r="F193" s="202" t="s">
        <v>536</v>
      </c>
      <c r="G193" s="202" t="s">
        <v>606</v>
      </c>
      <c r="H193" s="262">
        <v>4171.287</v>
      </c>
      <c r="I193" s="262"/>
      <c r="J193" s="281">
        <v>5305.114</v>
      </c>
      <c r="K193" s="281">
        <v>6631.482</v>
      </c>
    </row>
    <row r="194" spans="1:11" ht="24.75" customHeight="1">
      <c r="A194" s="184"/>
      <c r="B194" s="578" t="s">
        <v>560</v>
      </c>
      <c r="C194" s="202"/>
      <c r="D194" s="202" t="s">
        <v>461</v>
      </c>
      <c r="E194" s="202" t="s">
        <v>208</v>
      </c>
      <c r="F194" s="202" t="s">
        <v>536</v>
      </c>
      <c r="G194" s="202" t="s">
        <v>210</v>
      </c>
      <c r="H194" s="281">
        <f>1775.713-0.713</f>
        <v>1775</v>
      </c>
      <c r="I194" s="281"/>
      <c r="J194" s="281">
        <f>999.886-0.886</f>
        <v>999</v>
      </c>
      <c r="K194" s="281">
        <v>328</v>
      </c>
    </row>
    <row r="195" spans="1:11" ht="15">
      <c r="A195" s="184"/>
      <c r="B195" s="252" t="s">
        <v>609</v>
      </c>
      <c r="C195" s="202"/>
      <c r="D195" s="202" t="s">
        <v>461</v>
      </c>
      <c r="E195" s="202" t="s">
        <v>208</v>
      </c>
      <c r="F195" s="202" t="s">
        <v>536</v>
      </c>
      <c r="G195" s="202" t="s">
        <v>607</v>
      </c>
      <c r="H195" s="271">
        <v>0.713</v>
      </c>
      <c r="I195" s="271"/>
      <c r="J195" s="271">
        <v>0.886</v>
      </c>
      <c r="K195" s="271">
        <v>0.518</v>
      </c>
    </row>
    <row r="196" spans="1:11" ht="30.75" customHeight="1">
      <c r="A196" s="184"/>
      <c r="B196" s="198" t="s">
        <v>537</v>
      </c>
      <c r="C196" s="207"/>
      <c r="D196" s="207" t="s">
        <v>461</v>
      </c>
      <c r="E196" s="207" t="s">
        <v>538</v>
      </c>
      <c r="F196" s="202"/>
      <c r="G196" s="202"/>
      <c r="H196" s="268">
        <f>H197</f>
        <v>1205.5</v>
      </c>
      <c r="I196" s="268"/>
      <c r="J196" s="268">
        <f aca="true" t="shared" si="7" ref="J196:K199">J197</f>
        <v>1278.5</v>
      </c>
      <c r="K196" s="268">
        <f t="shared" si="7"/>
        <v>1238.5</v>
      </c>
    </row>
    <row r="197" spans="1:11" ht="39" customHeight="1">
      <c r="A197" s="184"/>
      <c r="B197" s="198" t="s">
        <v>618</v>
      </c>
      <c r="C197" s="207"/>
      <c r="D197" s="207" t="s">
        <v>461</v>
      </c>
      <c r="E197" s="207" t="s">
        <v>538</v>
      </c>
      <c r="F197" s="207" t="s">
        <v>81</v>
      </c>
      <c r="G197" s="284"/>
      <c r="H197" s="285">
        <f>H198</f>
        <v>1205.5</v>
      </c>
      <c r="I197" s="285"/>
      <c r="J197" s="285">
        <f t="shared" si="7"/>
        <v>1278.5</v>
      </c>
      <c r="K197" s="285">
        <f t="shared" si="7"/>
        <v>1238.5</v>
      </c>
    </row>
    <row r="198" spans="1:11" ht="85.5" customHeight="1">
      <c r="A198" s="184"/>
      <c r="B198" s="221" t="s">
        <v>496</v>
      </c>
      <c r="C198" s="202"/>
      <c r="D198" s="202" t="s">
        <v>461</v>
      </c>
      <c r="E198" s="202" t="s">
        <v>538</v>
      </c>
      <c r="F198" s="202" t="s">
        <v>539</v>
      </c>
      <c r="G198" s="202"/>
      <c r="H198" s="281">
        <f>H199</f>
        <v>1205.5</v>
      </c>
      <c r="I198" s="281"/>
      <c r="J198" s="281">
        <f t="shared" si="7"/>
        <v>1278.5</v>
      </c>
      <c r="K198" s="281">
        <f t="shared" si="7"/>
        <v>1238.5</v>
      </c>
    </row>
    <row r="199" spans="1:11" ht="15">
      <c r="A199" s="184"/>
      <c r="B199" s="214" t="s">
        <v>540</v>
      </c>
      <c r="C199" s="202"/>
      <c r="D199" s="202" t="s">
        <v>461</v>
      </c>
      <c r="E199" s="202" t="s">
        <v>538</v>
      </c>
      <c r="F199" s="202" t="s">
        <v>541</v>
      </c>
      <c r="G199" s="202"/>
      <c r="H199" s="281">
        <f>H200</f>
        <v>1205.5</v>
      </c>
      <c r="I199" s="281"/>
      <c r="J199" s="281">
        <f t="shared" si="7"/>
        <v>1278.5</v>
      </c>
      <c r="K199" s="281">
        <f t="shared" si="7"/>
        <v>1238.5</v>
      </c>
    </row>
    <row r="200" spans="1:11" ht="24.75" customHeight="1">
      <c r="A200" s="576"/>
      <c r="B200" s="578" t="s">
        <v>560</v>
      </c>
      <c r="C200" s="202"/>
      <c r="D200" s="202" t="s">
        <v>461</v>
      </c>
      <c r="E200" s="202" t="s">
        <v>538</v>
      </c>
      <c r="F200" s="202" t="s">
        <v>541</v>
      </c>
      <c r="G200" s="202" t="s">
        <v>210</v>
      </c>
      <c r="H200" s="281">
        <v>1205.5</v>
      </c>
      <c r="I200" s="281"/>
      <c r="J200" s="281">
        <v>1278.5</v>
      </c>
      <c r="K200" s="281">
        <v>1238.5</v>
      </c>
    </row>
  </sheetData>
  <sheetProtection/>
  <mergeCells count="11">
    <mergeCell ref="G130:H130"/>
    <mergeCell ref="A16:K16"/>
    <mergeCell ref="B13:H13"/>
    <mergeCell ref="A14:K14"/>
    <mergeCell ref="A15:K15"/>
    <mergeCell ref="G5:K5"/>
    <mergeCell ref="J6:K6"/>
    <mergeCell ref="J2:K2"/>
    <mergeCell ref="G129:H129"/>
    <mergeCell ref="J3:K3"/>
    <mergeCell ref="G4:K4"/>
  </mergeCells>
  <printOptions/>
  <pageMargins left="0.5905511811023623" right="0.5905511811023623" top="0.3" bottom="0.3" header="0.31" footer="0.32"/>
  <pageSetup firstPageNumber="55" useFirstPageNumber="1" fitToHeight="16" horizontalDpi="600" verticalDpi="600" orientation="portrait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7"/>
  <sheetViews>
    <sheetView zoomScaleSheetLayoutView="50" zoomScalePageLayoutView="0" workbookViewId="0" topLeftCell="A1">
      <selection activeCell="I5" sqref="I5"/>
    </sheetView>
  </sheetViews>
  <sheetFormatPr defaultColWidth="9.140625" defaultRowHeight="12.75"/>
  <cols>
    <col min="1" max="1" width="8.8515625" style="168" customWidth="1"/>
    <col min="2" max="2" width="60.28125" style="246" customWidth="1"/>
    <col min="3" max="3" width="10.00390625" style="247" hidden="1" customWidth="1"/>
    <col min="4" max="4" width="9.28125" style="248" hidden="1" customWidth="1"/>
    <col min="5" max="5" width="10.421875" style="248" hidden="1" customWidth="1"/>
    <col min="6" max="6" width="11.57421875" style="430" customWidth="1"/>
    <col min="7" max="7" width="10.28125" style="430" customWidth="1"/>
    <col min="8" max="8" width="10.421875" style="430" customWidth="1"/>
    <col min="9" max="9" width="22.140625" style="431" customWidth="1"/>
    <col min="10" max="10" width="14.7109375" style="263" hidden="1" customWidth="1"/>
    <col min="11" max="11" width="15.8515625" style="263" hidden="1" customWidth="1"/>
    <col min="12" max="12" width="18.7109375" style="263" hidden="1" customWidth="1"/>
    <col min="13" max="13" width="9.140625" style="168" customWidth="1"/>
    <col min="14" max="23" width="9.140625" style="630" customWidth="1"/>
    <col min="24" max="16384" width="9.140625" style="168" customWidth="1"/>
  </cols>
  <sheetData>
    <row r="1" ht="15">
      <c r="I1" s="604" t="s">
        <v>291</v>
      </c>
    </row>
    <row r="2" ht="15">
      <c r="I2" s="604" t="s">
        <v>62</v>
      </c>
    </row>
    <row r="3" ht="15">
      <c r="I3" s="604" t="s">
        <v>475</v>
      </c>
    </row>
    <row r="4" ht="15">
      <c r="I4" s="604" t="s">
        <v>63</v>
      </c>
    </row>
    <row r="5" ht="15">
      <c r="I5" s="124" t="s">
        <v>243</v>
      </c>
    </row>
    <row r="7" spans="4:17" ht="15">
      <c r="D7" s="691" t="s">
        <v>517</v>
      </c>
      <c r="E7" s="691"/>
      <c r="F7" s="691"/>
      <c r="G7" s="691"/>
      <c r="H7" s="691"/>
      <c r="I7" s="691"/>
      <c r="L7" s="146" t="s">
        <v>518</v>
      </c>
      <c r="M7" s="163"/>
      <c r="N7" s="631"/>
      <c r="O7" s="631"/>
      <c r="P7" s="631"/>
      <c r="Q7" s="631"/>
    </row>
    <row r="8" spans="4:17" ht="15">
      <c r="D8" s="691" t="s">
        <v>95</v>
      </c>
      <c r="E8" s="691"/>
      <c r="F8" s="691"/>
      <c r="G8" s="691"/>
      <c r="H8" s="691"/>
      <c r="I8" s="691"/>
      <c r="L8" s="146" t="s">
        <v>95</v>
      </c>
      <c r="M8" s="167"/>
      <c r="O8" s="631"/>
      <c r="P8" s="631"/>
      <c r="Q8" s="631"/>
    </row>
    <row r="9" spans="4:17" ht="15">
      <c r="D9" s="691" t="s">
        <v>475</v>
      </c>
      <c r="E9" s="691"/>
      <c r="F9" s="691"/>
      <c r="G9" s="691"/>
      <c r="H9" s="691"/>
      <c r="I9" s="691"/>
      <c r="L9" s="146" t="s">
        <v>475</v>
      </c>
      <c r="M9" s="163"/>
      <c r="N9" s="631"/>
      <c r="O9" s="631"/>
      <c r="P9" s="631"/>
      <c r="Q9" s="631"/>
    </row>
    <row r="10" spans="4:17" ht="15">
      <c r="D10" s="691" t="s">
        <v>476</v>
      </c>
      <c r="E10" s="691"/>
      <c r="F10" s="691"/>
      <c r="G10" s="691"/>
      <c r="H10" s="691"/>
      <c r="I10" s="691"/>
      <c r="L10" s="146" t="s">
        <v>476</v>
      </c>
      <c r="M10" s="163"/>
      <c r="N10" s="631"/>
      <c r="O10" s="631"/>
      <c r="P10" s="631"/>
      <c r="Q10" s="631"/>
    </row>
    <row r="11" spans="4:17" ht="15">
      <c r="D11" s="689" t="s">
        <v>399</v>
      </c>
      <c r="E11" s="689"/>
      <c r="F11" s="689"/>
      <c r="G11" s="689"/>
      <c r="H11" s="689"/>
      <c r="I11" s="689"/>
      <c r="L11" s="486" t="s">
        <v>103</v>
      </c>
      <c r="M11" s="166"/>
      <c r="N11" s="632"/>
      <c r="P11" s="633"/>
      <c r="Q11" s="633"/>
    </row>
    <row r="12" spans="12:17" ht="15">
      <c r="L12" s="248"/>
      <c r="M12" s="166"/>
      <c r="N12" s="634"/>
      <c r="O12" s="634"/>
      <c r="P12" s="634"/>
      <c r="Q12" s="634"/>
    </row>
    <row r="13" spans="5:17" ht="15">
      <c r="E13" s="124"/>
      <c r="F13" s="124"/>
      <c r="G13" s="124"/>
      <c r="H13" s="124"/>
      <c r="I13" s="432" t="s">
        <v>479</v>
      </c>
      <c r="L13" s="248"/>
      <c r="M13" s="166"/>
      <c r="N13" s="634"/>
      <c r="O13" s="634"/>
      <c r="P13" s="634"/>
      <c r="Q13" s="634"/>
    </row>
    <row r="14" spans="5:16" ht="15">
      <c r="E14" s="124"/>
      <c r="F14" s="124"/>
      <c r="G14" s="124"/>
      <c r="H14" s="124"/>
      <c r="I14" s="433"/>
      <c r="L14" s="248"/>
      <c r="M14" s="166"/>
      <c r="O14" s="634"/>
      <c r="P14" s="634"/>
    </row>
    <row r="15" spans="5:17" ht="15">
      <c r="E15" s="124"/>
      <c r="F15" s="124"/>
      <c r="G15" s="124"/>
      <c r="H15" s="124"/>
      <c r="I15" s="432" t="s">
        <v>92</v>
      </c>
      <c r="L15" s="248"/>
      <c r="M15" s="166"/>
      <c r="N15" s="634"/>
      <c r="O15" s="634"/>
      <c r="P15" s="634"/>
      <c r="Q15" s="634"/>
    </row>
    <row r="16" spans="2:16" ht="15">
      <c r="B16" s="388"/>
      <c r="C16" s="389"/>
      <c r="D16" s="390"/>
      <c r="E16" s="390"/>
      <c r="F16" s="434"/>
      <c r="G16" s="434"/>
      <c r="H16" s="434"/>
      <c r="I16" s="435">
        <v>69983.1</v>
      </c>
      <c r="J16" s="392" t="s">
        <v>414</v>
      </c>
      <c r="K16" s="393">
        <v>72195.9</v>
      </c>
      <c r="L16" s="394">
        <v>73707.5</v>
      </c>
      <c r="M16" s="166"/>
      <c r="N16" s="634"/>
      <c r="O16" s="634"/>
      <c r="P16" s="634"/>
    </row>
    <row r="17" spans="2:12" ht="12.75">
      <c r="B17" s="388"/>
      <c r="C17" s="389"/>
      <c r="D17" s="390"/>
      <c r="E17" s="390"/>
      <c r="F17" s="434"/>
      <c r="G17" s="436" t="s">
        <v>416</v>
      </c>
      <c r="H17" s="434"/>
      <c r="I17" s="437">
        <f>I16-I26</f>
        <v>0</v>
      </c>
      <c r="J17" s="392" t="s">
        <v>415</v>
      </c>
      <c r="K17" s="393">
        <v>1804.9</v>
      </c>
      <c r="L17" s="397">
        <v>3685.4</v>
      </c>
    </row>
    <row r="18" spans="2:12" ht="15">
      <c r="B18" s="870"/>
      <c r="C18" s="870"/>
      <c r="D18" s="870"/>
      <c r="E18" s="870"/>
      <c r="F18" s="870"/>
      <c r="G18" s="870"/>
      <c r="H18" s="870"/>
      <c r="I18" s="870"/>
      <c r="J18" s="398" t="s">
        <v>416</v>
      </c>
      <c r="K18" s="401">
        <f>K16-K17-K26</f>
        <v>-0.00018000000272877514</v>
      </c>
      <c r="L18" s="402">
        <f>L16-L17-L26</f>
        <v>0.0004174000059720129</v>
      </c>
    </row>
    <row r="19" spans="1:12" ht="15" customHeight="1">
      <c r="A19" s="504"/>
      <c r="B19" s="513" t="s">
        <v>506</v>
      </c>
      <c r="C19" s="513"/>
      <c r="D19" s="513"/>
      <c r="E19" s="513"/>
      <c r="F19" s="513"/>
      <c r="G19" s="579"/>
      <c r="H19" s="513"/>
      <c r="I19" s="513"/>
      <c r="J19" s="513"/>
      <c r="K19" s="513"/>
      <c r="L19" s="513"/>
    </row>
    <row r="20" spans="1:12" ht="17.25" customHeight="1">
      <c r="A20" s="890" t="s">
        <v>505</v>
      </c>
      <c r="B20" s="890"/>
      <c r="C20" s="890"/>
      <c r="D20" s="890"/>
      <c r="E20" s="890"/>
      <c r="F20" s="890"/>
      <c r="G20" s="890"/>
      <c r="H20" s="890"/>
      <c r="I20" s="890"/>
      <c r="J20" s="169"/>
      <c r="K20" s="168"/>
      <c r="L20" s="168"/>
    </row>
    <row r="21" spans="1:12" ht="15" customHeight="1">
      <c r="A21" s="890" t="s">
        <v>30</v>
      </c>
      <c r="B21" s="890"/>
      <c r="C21" s="890"/>
      <c r="D21" s="890"/>
      <c r="E21" s="890"/>
      <c r="F21" s="890"/>
      <c r="G21" s="890"/>
      <c r="H21" s="890"/>
      <c r="I21" s="890"/>
      <c r="J21" s="169"/>
      <c r="K21" s="168"/>
      <c r="L21" s="168"/>
    </row>
    <row r="22" spans="1:12" ht="18.75" customHeight="1">
      <c r="A22" s="890" t="s">
        <v>2</v>
      </c>
      <c r="B22" s="890"/>
      <c r="C22" s="890"/>
      <c r="D22" s="890"/>
      <c r="E22" s="890"/>
      <c r="F22" s="890"/>
      <c r="G22" s="890"/>
      <c r="H22" s="890"/>
      <c r="I22" s="890"/>
      <c r="J22" s="169"/>
      <c r="K22" s="168"/>
      <c r="L22" s="168"/>
    </row>
    <row r="23" spans="1:12" ht="15.75" customHeight="1">
      <c r="A23" s="890" t="s">
        <v>3</v>
      </c>
      <c r="B23" s="890"/>
      <c r="C23" s="890"/>
      <c r="D23" s="890"/>
      <c r="E23" s="890"/>
      <c r="F23" s="890"/>
      <c r="G23" s="890"/>
      <c r="H23" s="890"/>
      <c r="I23" s="890"/>
      <c r="J23" s="169"/>
      <c r="K23" s="168"/>
      <c r="L23" s="168"/>
    </row>
    <row r="24" spans="2:12" ht="15">
      <c r="B24" s="171"/>
      <c r="C24" s="172"/>
      <c r="D24" s="173"/>
      <c r="E24" s="173"/>
      <c r="F24" s="438"/>
      <c r="G24" s="438"/>
      <c r="H24" s="438"/>
      <c r="I24" s="439" t="s">
        <v>110</v>
      </c>
      <c r="J24" s="264"/>
      <c r="K24" s="264"/>
      <c r="L24" s="264"/>
    </row>
    <row r="25" spans="2:12" ht="66" hidden="1">
      <c r="B25" s="175" t="s">
        <v>452</v>
      </c>
      <c r="C25" s="176" t="s">
        <v>111</v>
      </c>
      <c r="D25" s="176" t="s">
        <v>112</v>
      </c>
      <c r="E25" s="176" t="s">
        <v>360</v>
      </c>
      <c r="F25" s="440" t="s">
        <v>113</v>
      </c>
      <c r="G25" s="440" t="s">
        <v>114</v>
      </c>
      <c r="H25" s="440" t="s">
        <v>510</v>
      </c>
      <c r="I25" s="441" t="s">
        <v>115</v>
      </c>
      <c r="J25" s="265"/>
      <c r="K25" s="280" t="s">
        <v>614</v>
      </c>
      <c r="L25" s="280" t="s">
        <v>615</v>
      </c>
    </row>
    <row r="26" spans="2:23" s="180" customFormat="1" ht="15" hidden="1">
      <c r="B26" s="178" t="s">
        <v>116</v>
      </c>
      <c r="C26" s="179" t="s">
        <v>460</v>
      </c>
      <c r="D26" s="179" t="s">
        <v>460</v>
      </c>
      <c r="E26" s="179" t="s">
        <v>460</v>
      </c>
      <c r="F26" s="442" t="s">
        <v>460</v>
      </c>
      <c r="G26" s="442" t="s">
        <v>460</v>
      </c>
      <c r="H26" s="442" t="s">
        <v>460</v>
      </c>
      <c r="I26" s="443">
        <f>I27+I70+I75+I89+I111+I150+I158+I172+I179</f>
        <v>69983.1</v>
      </c>
      <c r="J26" s="266"/>
      <c r="K26" s="320">
        <f>K27+K70+K75+K89+K111+K150+K158+K172+K179</f>
        <v>70391.00018</v>
      </c>
      <c r="L26" s="320">
        <f>L27+L70+L75+L89+L111+L150+L158+L172+L179</f>
        <v>70022.0995826</v>
      </c>
      <c r="N26" s="635"/>
      <c r="O26" s="635"/>
      <c r="P26" s="635"/>
      <c r="Q26" s="635"/>
      <c r="R26" s="635"/>
      <c r="S26" s="635"/>
      <c r="T26" s="635"/>
      <c r="U26" s="635"/>
      <c r="V26" s="635"/>
      <c r="W26" s="635"/>
    </row>
    <row r="27" spans="2:23" s="180" customFormat="1" ht="13.5" hidden="1">
      <c r="B27" s="182" t="s">
        <v>297</v>
      </c>
      <c r="C27" s="220" t="s">
        <v>478</v>
      </c>
      <c r="D27" s="183" t="s">
        <v>471</v>
      </c>
      <c r="E27" s="183"/>
      <c r="F27" s="345"/>
      <c r="G27" s="345"/>
      <c r="H27" s="345"/>
      <c r="I27" s="346">
        <f>I31+I36+I54+I61+I66</f>
        <v>16206.808</v>
      </c>
      <c r="J27" s="267"/>
      <c r="K27" s="319">
        <f>K31+K36+K54+K61+K66</f>
        <v>16980.08218</v>
      </c>
      <c r="L27" s="319">
        <f>L31+L36+L54+L61+L66</f>
        <v>17936.364582600003</v>
      </c>
      <c r="N27" s="635"/>
      <c r="O27" s="635"/>
      <c r="P27" s="635"/>
      <c r="Q27" s="635"/>
      <c r="R27" s="635"/>
      <c r="S27" s="635"/>
      <c r="T27" s="635"/>
      <c r="U27" s="635"/>
      <c r="V27" s="635"/>
      <c r="W27" s="635"/>
    </row>
    <row r="28" spans="2:23" s="180" customFormat="1" ht="26.25" hidden="1">
      <c r="B28" s="185" t="s">
        <v>117</v>
      </c>
      <c r="C28" s="186"/>
      <c r="D28" s="187" t="s">
        <v>471</v>
      </c>
      <c r="E28" s="187" t="s">
        <v>118</v>
      </c>
      <c r="F28" s="188"/>
      <c r="G28" s="444"/>
      <c r="H28" s="187" t="s">
        <v>118</v>
      </c>
      <c r="I28" s="445"/>
      <c r="J28" s="268"/>
      <c r="K28" s="268"/>
      <c r="L28" s="268"/>
      <c r="N28" s="635"/>
      <c r="O28" s="635"/>
      <c r="P28" s="635"/>
      <c r="Q28" s="635"/>
      <c r="R28" s="635"/>
      <c r="S28" s="635"/>
      <c r="T28" s="635"/>
      <c r="U28" s="635"/>
      <c r="V28" s="635"/>
      <c r="W28" s="635"/>
    </row>
    <row r="29" spans="2:23" s="180" customFormat="1" ht="39" hidden="1">
      <c r="B29" s="185" t="s">
        <v>119</v>
      </c>
      <c r="C29" s="186"/>
      <c r="D29" s="189" t="s">
        <v>471</v>
      </c>
      <c r="E29" s="189" t="s">
        <v>118</v>
      </c>
      <c r="F29" s="188">
        <v>9100000</v>
      </c>
      <c r="G29" s="444"/>
      <c r="H29" s="187" t="s">
        <v>118</v>
      </c>
      <c r="I29" s="445"/>
      <c r="J29" s="268"/>
      <c r="K29" s="268"/>
      <c r="L29" s="268"/>
      <c r="N29" s="635"/>
      <c r="O29" s="635"/>
      <c r="P29" s="635"/>
      <c r="Q29" s="635"/>
      <c r="R29" s="635"/>
      <c r="S29" s="635"/>
      <c r="T29" s="635"/>
      <c r="U29" s="635"/>
      <c r="V29" s="635"/>
      <c r="W29" s="635"/>
    </row>
    <row r="30" spans="2:23" s="180" customFormat="1" ht="25.5" customHeight="1" hidden="1">
      <c r="B30" s="191" t="s">
        <v>120</v>
      </c>
      <c r="C30" s="186"/>
      <c r="D30" s="192" t="s">
        <v>471</v>
      </c>
      <c r="E30" s="192" t="s">
        <v>118</v>
      </c>
      <c r="F30" s="197">
        <v>9100003</v>
      </c>
      <c r="G30" s="444"/>
      <c r="H30" s="196" t="s">
        <v>118</v>
      </c>
      <c r="I30" s="445"/>
      <c r="J30" s="268"/>
      <c r="K30" s="268"/>
      <c r="L30" s="268"/>
      <c r="N30" s="635"/>
      <c r="O30" s="635"/>
      <c r="P30" s="635"/>
      <c r="Q30" s="635"/>
      <c r="R30" s="635"/>
      <c r="S30" s="635"/>
      <c r="T30" s="635"/>
      <c r="U30" s="635"/>
      <c r="V30" s="635"/>
      <c r="W30" s="635"/>
    </row>
    <row r="31" spans="2:23" s="180" customFormat="1" ht="39" hidden="1">
      <c r="B31" s="185" t="s">
        <v>72</v>
      </c>
      <c r="C31" s="186"/>
      <c r="D31" s="187" t="s">
        <v>471</v>
      </c>
      <c r="E31" s="187" t="s">
        <v>121</v>
      </c>
      <c r="F31" s="197"/>
      <c r="G31" s="444"/>
      <c r="H31" s="187" t="s">
        <v>121</v>
      </c>
      <c r="I31" s="446">
        <f>I32</f>
        <v>2155.786</v>
      </c>
      <c r="J31" s="268"/>
      <c r="K31" s="317">
        <f>K32</f>
        <v>2285.1331600000003</v>
      </c>
      <c r="L31" s="317">
        <f>L32</f>
        <v>2445.0924812000003</v>
      </c>
      <c r="N31" s="635"/>
      <c r="O31" s="635"/>
      <c r="P31" s="635"/>
      <c r="Q31" s="635"/>
      <c r="R31" s="635"/>
      <c r="S31" s="635"/>
      <c r="T31" s="635"/>
      <c r="U31" s="635"/>
      <c r="V31" s="635"/>
      <c r="W31" s="635"/>
    </row>
    <row r="32" spans="2:23" s="180" customFormat="1" ht="39" hidden="1">
      <c r="B32" s="194" t="s">
        <v>119</v>
      </c>
      <c r="C32" s="186"/>
      <c r="D32" s="189" t="s">
        <v>471</v>
      </c>
      <c r="E32" s="187" t="s">
        <v>121</v>
      </c>
      <c r="F32" s="188">
        <v>9100000</v>
      </c>
      <c r="G32" s="444"/>
      <c r="H32" s="187" t="s">
        <v>121</v>
      </c>
      <c r="I32" s="446">
        <f>I33</f>
        <v>2155.786</v>
      </c>
      <c r="J32" s="317"/>
      <c r="K32" s="317">
        <f>K33</f>
        <v>2285.1331600000003</v>
      </c>
      <c r="L32" s="317">
        <f>L33</f>
        <v>2445.0924812000003</v>
      </c>
      <c r="N32" s="635"/>
      <c r="O32" s="635"/>
      <c r="P32" s="635"/>
      <c r="Q32" s="635"/>
      <c r="R32" s="635"/>
      <c r="S32" s="635"/>
      <c r="T32" s="635"/>
      <c r="U32" s="635"/>
      <c r="V32" s="635"/>
      <c r="W32" s="635"/>
    </row>
    <row r="33" spans="2:23" s="180" customFormat="1" ht="21.75" customHeight="1" hidden="1">
      <c r="B33" s="195" t="s">
        <v>122</v>
      </c>
      <c r="C33" s="186"/>
      <c r="D33" s="192" t="s">
        <v>471</v>
      </c>
      <c r="E33" s="196" t="s">
        <v>121</v>
      </c>
      <c r="F33" s="188">
        <v>9100004</v>
      </c>
      <c r="G33" s="444"/>
      <c r="H33" s="196" t="s">
        <v>121</v>
      </c>
      <c r="I33" s="446">
        <f>I34+I35</f>
        <v>2155.786</v>
      </c>
      <c r="J33" s="268"/>
      <c r="K33" s="317">
        <f>K34+K35</f>
        <v>2285.1331600000003</v>
      </c>
      <c r="L33" s="317">
        <f>L34+L35</f>
        <v>2445.0924812000003</v>
      </c>
      <c r="N33" s="635"/>
      <c r="O33" s="635"/>
      <c r="P33" s="635"/>
      <c r="Q33" s="635"/>
      <c r="R33" s="635"/>
      <c r="S33" s="635"/>
      <c r="T33" s="635"/>
      <c r="U33" s="635"/>
      <c r="V33" s="635"/>
      <c r="W33" s="635"/>
    </row>
    <row r="34" spans="2:23" s="180" customFormat="1" ht="15.75" customHeight="1" hidden="1">
      <c r="B34" s="252" t="s">
        <v>586</v>
      </c>
      <c r="C34" s="186"/>
      <c r="D34" s="192" t="s">
        <v>471</v>
      </c>
      <c r="E34" s="196" t="s">
        <v>121</v>
      </c>
      <c r="F34" s="197">
        <v>9100004</v>
      </c>
      <c r="G34" s="447">
        <v>120</v>
      </c>
      <c r="H34" s="196" t="s">
        <v>121</v>
      </c>
      <c r="I34" s="448">
        <v>1300.211</v>
      </c>
      <c r="J34" s="317"/>
      <c r="K34" s="301">
        <f>I34*106%</f>
        <v>1378.22366</v>
      </c>
      <c r="L34" s="301">
        <f>K34*107%</f>
        <v>1474.6993162</v>
      </c>
      <c r="N34" s="635"/>
      <c r="O34" s="635"/>
      <c r="P34" s="635"/>
      <c r="Q34" s="635"/>
      <c r="R34" s="635"/>
      <c r="S34" s="635"/>
      <c r="T34" s="635"/>
      <c r="U34" s="635"/>
      <c r="V34" s="635"/>
      <c r="W34" s="635"/>
    </row>
    <row r="35" spans="2:23" s="180" customFormat="1" ht="18" customHeight="1" hidden="1">
      <c r="B35" s="252" t="s">
        <v>587</v>
      </c>
      <c r="C35" s="186"/>
      <c r="D35" s="192" t="s">
        <v>471</v>
      </c>
      <c r="E35" s="196" t="s">
        <v>121</v>
      </c>
      <c r="F35" s="197">
        <v>9100004</v>
      </c>
      <c r="G35" s="447">
        <v>240</v>
      </c>
      <c r="H35" s="196" t="s">
        <v>121</v>
      </c>
      <c r="I35" s="276">
        <v>855.575</v>
      </c>
      <c r="J35" s="268"/>
      <c r="K35" s="270">
        <f>I35*106%</f>
        <v>906.9095000000001</v>
      </c>
      <c r="L35" s="270">
        <f>K35*107%</f>
        <v>970.3931650000002</v>
      </c>
      <c r="N35" s="635"/>
      <c r="O35" s="635"/>
      <c r="P35" s="635"/>
      <c r="Q35" s="635"/>
      <c r="R35" s="635"/>
      <c r="S35" s="635"/>
      <c r="T35" s="635"/>
      <c r="U35" s="635"/>
      <c r="V35" s="635"/>
      <c r="W35" s="635"/>
    </row>
    <row r="36" spans="2:12" ht="39" hidden="1">
      <c r="B36" s="198" t="s">
        <v>123</v>
      </c>
      <c r="C36" s="199" t="s">
        <v>356</v>
      </c>
      <c r="D36" s="200" t="s">
        <v>471</v>
      </c>
      <c r="E36" s="200" t="s">
        <v>124</v>
      </c>
      <c r="F36" s="440" t="s">
        <v>460</v>
      </c>
      <c r="G36" s="440" t="s">
        <v>460</v>
      </c>
      <c r="H36" s="440" t="s">
        <v>124</v>
      </c>
      <c r="I36" s="324">
        <f>I37</f>
        <v>11843.717</v>
      </c>
      <c r="J36" s="269"/>
      <c r="K36" s="313">
        <f>K37</f>
        <v>12487.644020000002</v>
      </c>
      <c r="L36" s="313">
        <f>L37</f>
        <v>13283.967101400003</v>
      </c>
    </row>
    <row r="37" spans="2:12" ht="42.75" customHeight="1" hidden="1">
      <c r="B37" s="198" t="s">
        <v>119</v>
      </c>
      <c r="C37" s="200" t="s">
        <v>356</v>
      </c>
      <c r="D37" s="200" t="s">
        <v>471</v>
      </c>
      <c r="E37" s="200" t="s">
        <v>124</v>
      </c>
      <c r="F37" s="440">
        <v>9100000</v>
      </c>
      <c r="G37" s="440" t="s">
        <v>460</v>
      </c>
      <c r="H37" s="440" t="s">
        <v>124</v>
      </c>
      <c r="I37" s="324">
        <f>I38+I41+I43+I45+I48+I51</f>
        <v>11843.717</v>
      </c>
      <c r="J37" s="269"/>
      <c r="K37" s="313">
        <f>K38+K41+K43+K45+K48+K51</f>
        <v>12487.644020000002</v>
      </c>
      <c r="L37" s="313">
        <f>L38+L41+L43+L45+L48+L51</f>
        <v>13283.967101400003</v>
      </c>
    </row>
    <row r="38" spans="2:12" ht="21" customHeight="1" hidden="1">
      <c r="B38" s="201" t="s">
        <v>122</v>
      </c>
      <c r="C38" s="199" t="s">
        <v>356</v>
      </c>
      <c r="D38" s="199" t="s">
        <v>471</v>
      </c>
      <c r="E38" s="199" t="s">
        <v>124</v>
      </c>
      <c r="F38" s="440">
        <v>9100004</v>
      </c>
      <c r="G38" s="449" t="s">
        <v>460</v>
      </c>
      <c r="H38" s="449" t="s">
        <v>124</v>
      </c>
      <c r="I38" s="450">
        <f>I39+I40</f>
        <v>9577.506</v>
      </c>
      <c r="J38" s="270"/>
      <c r="K38" s="259">
        <f>K39+K40</f>
        <v>10152.15636</v>
      </c>
      <c r="L38" s="259">
        <f>L39+L40</f>
        <v>10862.807305200002</v>
      </c>
    </row>
    <row r="39" spans="2:12" ht="21" customHeight="1" hidden="1">
      <c r="B39" s="252" t="s">
        <v>586</v>
      </c>
      <c r="C39" s="199"/>
      <c r="D39" s="199" t="s">
        <v>471</v>
      </c>
      <c r="E39" s="199" t="s">
        <v>124</v>
      </c>
      <c r="F39" s="449">
        <v>9100004</v>
      </c>
      <c r="G39" s="449">
        <v>120</v>
      </c>
      <c r="H39" s="449" t="s">
        <v>124</v>
      </c>
      <c r="I39" s="325">
        <v>7361.933</v>
      </c>
      <c r="J39" s="301"/>
      <c r="K39" s="301">
        <f>I39*106%</f>
        <v>7803.64898</v>
      </c>
      <c r="L39" s="301">
        <f>K39*107%</f>
        <v>8349.904408600001</v>
      </c>
    </row>
    <row r="40" spans="2:12" ht="21" customHeight="1" hidden="1">
      <c r="B40" s="252" t="s">
        <v>587</v>
      </c>
      <c r="C40" s="199"/>
      <c r="D40" s="199" t="s">
        <v>471</v>
      </c>
      <c r="E40" s="199" t="s">
        <v>124</v>
      </c>
      <c r="F40" s="449">
        <v>9100004</v>
      </c>
      <c r="G40" s="449">
        <v>240</v>
      </c>
      <c r="H40" s="449" t="s">
        <v>124</v>
      </c>
      <c r="I40" s="325">
        <v>2215.573</v>
      </c>
      <c r="J40" s="301"/>
      <c r="K40" s="301">
        <f>I40*106%</f>
        <v>2348.50738</v>
      </c>
      <c r="L40" s="301">
        <f>K40*107%</f>
        <v>2512.9028966</v>
      </c>
    </row>
    <row r="41" spans="2:12" ht="26.25" hidden="1">
      <c r="B41" s="201" t="s">
        <v>125</v>
      </c>
      <c r="C41" s="199" t="s">
        <v>356</v>
      </c>
      <c r="D41" s="199" t="s">
        <v>471</v>
      </c>
      <c r="E41" s="199" t="s">
        <v>124</v>
      </c>
      <c r="F41" s="451" t="s">
        <v>126</v>
      </c>
      <c r="G41" s="452"/>
      <c r="H41" s="449" t="s">
        <v>124</v>
      </c>
      <c r="I41" s="448">
        <f>I42</f>
        <v>1154.611</v>
      </c>
      <c r="J41" s="281"/>
      <c r="K41" s="281">
        <f>K42</f>
        <v>1223.88766</v>
      </c>
      <c r="L41" s="281">
        <f>L42</f>
        <v>1309.5597962000002</v>
      </c>
    </row>
    <row r="42" spans="2:12" ht="12.75" hidden="1">
      <c r="B42" s="252" t="s">
        <v>586</v>
      </c>
      <c r="C42" s="199"/>
      <c r="D42" s="199" t="s">
        <v>471</v>
      </c>
      <c r="E42" s="199" t="s">
        <v>124</v>
      </c>
      <c r="F42" s="452" t="s">
        <v>126</v>
      </c>
      <c r="G42" s="449">
        <v>120</v>
      </c>
      <c r="H42" s="449" t="s">
        <v>124</v>
      </c>
      <c r="I42" s="448">
        <v>1154.611</v>
      </c>
      <c r="J42" s="281"/>
      <c r="K42" s="301">
        <f>I42*106%</f>
        <v>1223.88766</v>
      </c>
      <c r="L42" s="301">
        <f>K42*107%</f>
        <v>1309.5597962000002</v>
      </c>
    </row>
    <row r="43" spans="2:12" ht="26.25" hidden="1">
      <c r="B43" s="223" t="s">
        <v>568</v>
      </c>
      <c r="C43" s="199"/>
      <c r="D43" s="199" t="s">
        <v>471</v>
      </c>
      <c r="E43" s="199" t="s">
        <v>124</v>
      </c>
      <c r="F43" s="451" t="s">
        <v>127</v>
      </c>
      <c r="G43" s="452"/>
      <c r="H43" s="449" t="s">
        <v>124</v>
      </c>
      <c r="I43" s="322">
        <f>I44</f>
        <v>171.8</v>
      </c>
      <c r="J43" s="269"/>
      <c r="K43" s="269">
        <f>K44</f>
        <v>171.8</v>
      </c>
      <c r="L43" s="269">
        <f>L44</f>
        <v>171.8</v>
      </c>
    </row>
    <row r="44" spans="2:12" ht="12.75" hidden="1">
      <c r="B44" s="252" t="s">
        <v>605</v>
      </c>
      <c r="C44" s="199"/>
      <c r="D44" s="199" t="s">
        <v>471</v>
      </c>
      <c r="E44" s="199" t="s">
        <v>124</v>
      </c>
      <c r="F44" s="452" t="s">
        <v>127</v>
      </c>
      <c r="G44" s="452" t="s">
        <v>602</v>
      </c>
      <c r="H44" s="449" t="s">
        <v>124</v>
      </c>
      <c r="I44" s="296">
        <v>171.8</v>
      </c>
      <c r="J44" s="270"/>
      <c r="K44" s="270">
        <v>171.8</v>
      </c>
      <c r="L44" s="270">
        <v>171.8</v>
      </c>
    </row>
    <row r="45" spans="2:12" ht="45.75" customHeight="1" hidden="1">
      <c r="B45" s="203" t="s">
        <v>569</v>
      </c>
      <c r="C45" s="199"/>
      <c r="D45" s="202" t="s">
        <v>471</v>
      </c>
      <c r="E45" s="202" t="s">
        <v>124</v>
      </c>
      <c r="F45" s="451" t="s">
        <v>128</v>
      </c>
      <c r="G45" s="452"/>
      <c r="H45" s="452" t="s">
        <v>124</v>
      </c>
      <c r="I45" s="322">
        <f>I47</f>
        <v>263</v>
      </c>
      <c r="J45" s="269"/>
      <c r="K45" s="269">
        <f>K47</f>
        <v>263</v>
      </c>
      <c r="L45" s="269">
        <f>L47</f>
        <v>263</v>
      </c>
    </row>
    <row r="46" spans="2:12" ht="46.5" customHeight="1" hidden="1">
      <c r="B46" s="249" t="s">
        <v>570</v>
      </c>
      <c r="C46" s="202"/>
      <c r="D46" s="202" t="s">
        <v>471</v>
      </c>
      <c r="E46" s="202" t="s">
        <v>124</v>
      </c>
      <c r="F46" s="452" t="s">
        <v>129</v>
      </c>
      <c r="G46" s="452"/>
      <c r="H46" s="452" t="s">
        <v>124</v>
      </c>
      <c r="I46" s="276"/>
      <c r="J46" s="271"/>
      <c r="K46" s="271"/>
      <c r="L46" s="271"/>
    </row>
    <row r="47" spans="2:12" ht="15" customHeight="1" hidden="1">
      <c r="B47" s="252" t="s">
        <v>86</v>
      </c>
      <c r="C47" s="202"/>
      <c r="D47" s="202" t="s">
        <v>471</v>
      </c>
      <c r="E47" s="202" t="s">
        <v>124</v>
      </c>
      <c r="F47" s="452" t="s">
        <v>128</v>
      </c>
      <c r="G47" s="452" t="s">
        <v>601</v>
      </c>
      <c r="H47" s="452" t="s">
        <v>124</v>
      </c>
      <c r="I47" s="276">
        <v>263</v>
      </c>
      <c r="J47" s="271"/>
      <c r="K47" s="271">
        <v>263</v>
      </c>
      <c r="L47" s="271">
        <v>263</v>
      </c>
    </row>
    <row r="48" spans="2:12" ht="67.5" customHeight="1" hidden="1">
      <c r="B48" s="204" t="s">
        <v>571</v>
      </c>
      <c r="C48" s="202"/>
      <c r="D48" s="202" t="s">
        <v>471</v>
      </c>
      <c r="E48" s="202" t="s">
        <v>124</v>
      </c>
      <c r="F48" s="451" t="s">
        <v>130</v>
      </c>
      <c r="G48" s="452"/>
      <c r="H48" s="452" t="s">
        <v>124</v>
      </c>
      <c r="I48" s="445">
        <f>I49</f>
        <v>130.1</v>
      </c>
      <c r="J48" s="268"/>
      <c r="K48" s="268">
        <f>K49</f>
        <v>130.1</v>
      </c>
      <c r="L48" s="268">
        <f>L49</f>
        <v>130.1</v>
      </c>
    </row>
    <row r="49" spans="2:12" ht="15" customHeight="1" hidden="1">
      <c r="B49" s="252" t="s">
        <v>86</v>
      </c>
      <c r="C49" s="202"/>
      <c r="D49" s="202" t="s">
        <v>471</v>
      </c>
      <c r="E49" s="202" t="s">
        <v>124</v>
      </c>
      <c r="F49" s="452" t="s">
        <v>130</v>
      </c>
      <c r="G49" s="452" t="s">
        <v>601</v>
      </c>
      <c r="H49" s="452" t="s">
        <v>124</v>
      </c>
      <c r="I49" s="276">
        <v>130.1</v>
      </c>
      <c r="J49" s="271"/>
      <c r="K49" s="271">
        <v>130.1</v>
      </c>
      <c r="L49" s="271">
        <v>130.1</v>
      </c>
    </row>
    <row r="50" spans="2:12" ht="60" customHeight="1" hidden="1">
      <c r="B50" s="205" t="s">
        <v>131</v>
      </c>
      <c r="C50" s="199"/>
      <c r="D50" s="199" t="s">
        <v>471</v>
      </c>
      <c r="E50" s="199" t="s">
        <v>124</v>
      </c>
      <c r="F50" s="452" t="s">
        <v>132</v>
      </c>
      <c r="G50" s="452"/>
      <c r="H50" s="449" t="s">
        <v>124</v>
      </c>
      <c r="I50" s="276"/>
      <c r="J50" s="271"/>
      <c r="K50" s="271"/>
      <c r="L50" s="271"/>
    </row>
    <row r="51" spans="2:12" ht="52.5" hidden="1">
      <c r="B51" s="206" t="s">
        <v>133</v>
      </c>
      <c r="C51" s="199"/>
      <c r="D51" s="199" t="s">
        <v>471</v>
      </c>
      <c r="E51" s="199" t="s">
        <v>124</v>
      </c>
      <c r="F51" s="451" t="s">
        <v>134</v>
      </c>
      <c r="G51" s="452"/>
      <c r="H51" s="449" t="s">
        <v>124</v>
      </c>
      <c r="I51" s="445">
        <f>I52+I53</f>
        <v>546.7</v>
      </c>
      <c r="J51" s="268"/>
      <c r="K51" s="268">
        <f>K52+K53</f>
        <v>546.7</v>
      </c>
      <c r="L51" s="268">
        <f>L52+L53</f>
        <v>546.7</v>
      </c>
    </row>
    <row r="52" spans="2:12" ht="12.75" hidden="1">
      <c r="B52" s="255" t="s">
        <v>586</v>
      </c>
      <c r="C52" s="199"/>
      <c r="D52" s="199" t="s">
        <v>471</v>
      </c>
      <c r="E52" s="199" t="s">
        <v>124</v>
      </c>
      <c r="F52" s="452" t="s">
        <v>134</v>
      </c>
      <c r="G52" s="452" t="s">
        <v>585</v>
      </c>
      <c r="H52" s="449" t="s">
        <v>124</v>
      </c>
      <c r="I52" s="276">
        <f>546.7-45.2</f>
        <v>501.50000000000006</v>
      </c>
      <c r="J52" s="271"/>
      <c r="K52" s="271">
        <f>546.7-45.2</f>
        <v>501.50000000000006</v>
      </c>
      <c r="L52" s="271">
        <f>546.7-45.2</f>
        <v>501.50000000000006</v>
      </c>
    </row>
    <row r="53" spans="2:12" ht="12.75" hidden="1">
      <c r="B53" s="252" t="s">
        <v>587</v>
      </c>
      <c r="C53" s="199"/>
      <c r="D53" s="199"/>
      <c r="E53" s="199"/>
      <c r="F53" s="452"/>
      <c r="G53" s="452" t="s">
        <v>210</v>
      </c>
      <c r="H53" s="449"/>
      <c r="I53" s="276">
        <v>45.2</v>
      </c>
      <c r="J53" s="276"/>
      <c r="K53" s="276">
        <v>45.2</v>
      </c>
      <c r="L53" s="276">
        <v>45.2</v>
      </c>
    </row>
    <row r="54" spans="2:12" ht="42" customHeight="1" hidden="1">
      <c r="B54" s="198" t="s">
        <v>73</v>
      </c>
      <c r="C54" s="202"/>
      <c r="D54" s="200" t="s">
        <v>471</v>
      </c>
      <c r="E54" s="207" t="s">
        <v>264</v>
      </c>
      <c r="F54" s="440" t="s">
        <v>460</v>
      </c>
      <c r="G54" s="440" t="s">
        <v>460</v>
      </c>
      <c r="H54" s="451" t="s">
        <v>264</v>
      </c>
      <c r="I54" s="322">
        <f>I55</f>
        <v>99.305</v>
      </c>
      <c r="J54" s="269"/>
      <c r="K54" s="269">
        <f aca="true" t="shared" si="0" ref="K54:L56">K55</f>
        <v>99.305</v>
      </c>
      <c r="L54" s="269">
        <f t="shared" si="0"/>
        <v>99.305</v>
      </c>
    </row>
    <row r="55" spans="2:12" ht="39" hidden="1">
      <c r="B55" s="198" t="s">
        <v>119</v>
      </c>
      <c r="C55" s="202"/>
      <c r="D55" s="200" t="s">
        <v>471</v>
      </c>
      <c r="E55" s="200" t="s">
        <v>264</v>
      </c>
      <c r="F55" s="451" t="s">
        <v>135</v>
      </c>
      <c r="G55" s="453"/>
      <c r="H55" s="440" t="s">
        <v>264</v>
      </c>
      <c r="I55" s="322">
        <f>I56</f>
        <v>99.305</v>
      </c>
      <c r="J55" s="269"/>
      <c r="K55" s="269">
        <f t="shared" si="0"/>
        <v>99.305</v>
      </c>
      <c r="L55" s="269">
        <f t="shared" si="0"/>
        <v>99.305</v>
      </c>
    </row>
    <row r="56" spans="2:12" ht="45.75" customHeight="1" hidden="1">
      <c r="B56" s="203" t="s">
        <v>572</v>
      </c>
      <c r="C56" s="202"/>
      <c r="D56" s="199" t="s">
        <v>471</v>
      </c>
      <c r="E56" s="199" t="s">
        <v>264</v>
      </c>
      <c r="F56" s="452" t="s">
        <v>136</v>
      </c>
      <c r="G56" s="452"/>
      <c r="H56" s="449" t="s">
        <v>264</v>
      </c>
      <c r="I56" s="276">
        <f>I57</f>
        <v>99.305</v>
      </c>
      <c r="J56" s="271"/>
      <c r="K56" s="271">
        <f t="shared" si="0"/>
        <v>99.305</v>
      </c>
      <c r="L56" s="271">
        <f t="shared" si="0"/>
        <v>99.305</v>
      </c>
    </row>
    <row r="57" spans="2:12" ht="13.5" customHeight="1" hidden="1">
      <c r="B57" s="252" t="s">
        <v>86</v>
      </c>
      <c r="C57" s="202"/>
      <c r="D57" s="199" t="s">
        <v>471</v>
      </c>
      <c r="E57" s="199" t="s">
        <v>264</v>
      </c>
      <c r="F57" s="452" t="s">
        <v>136</v>
      </c>
      <c r="G57" s="452" t="s">
        <v>601</v>
      </c>
      <c r="H57" s="449" t="s">
        <v>264</v>
      </c>
      <c r="I57" s="276">
        <v>99.305</v>
      </c>
      <c r="J57" s="271"/>
      <c r="K57" s="271">
        <v>99.305</v>
      </c>
      <c r="L57" s="271">
        <v>99.305</v>
      </c>
    </row>
    <row r="58" spans="2:12" ht="13.5" hidden="1">
      <c r="B58" s="209" t="s">
        <v>74</v>
      </c>
      <c r="C58" s="210"/>
      <c r="D58" s="211" t="s">
        <v>471</v>
      </c>
      <c r="E58" s="212" t="s">
        <v>137</v>
      </c>
      <c r="F58" s="452"/>
      <c r="G58" s="452"/>
      <c r="H58" s="370" t="s">
        <v>137</v>
      </c>
      <c r="I58" s="276"/>
      <c r="J58" s="271"/>
      <c r="K58" s="271"/>
      <c r="L58" s="271"/>
    </row>
    <row r="59" spans="2:12" ht="39" hidden="1">
      <c r="B59" s="198" t="s">
        <v>624</v>
      </c>
      <c r="C59" s="202"/>
      <c r="D59" s="200" t="s">
        <v>471</v>
      </c>
      <c r="E59" s="207" t="s">
        <v>137</v>
      </c>
      <c r="F59" s="451" t="s">
        <v>139</v>
      </c>
      <c r="G59" s="452"/>
      <c r="H59" s="451" t="s">
        <v>137</v>
      </c>
      <c r="I59" s="276"/>
      <c r="J59" s="271"/>
      <c r="K59" s="271"/>
      <c r="L59" s="271"/>
    </row>
    <row r="60" spans="2:12" ht="26.25" hidden="1">
      <c r="B60" s="213" t="s">
        <v>75</v>
      </c>
      <c r="C60" s="210"/>
      <c r="D60" s="199" t="s">
        <v>471</v>
      </c>
      <c r="E60" s="202" t="s">
        <v>137</v>
      </c>
      <c r="F60" s="452" t="s">
        <v>140</v>
      </c>
      <c r="G60" s="452"/>
      <c r="H60" s="452" t="s">
        <v>137</v>
      </c>
      <c r="I60" s="276"/>
      <c r="J60" s="271"/>
      <c r="K60" s="271"/>
      <c r="L60" s="271"/>
    </row>
    <row r="61" spans="2:12" ht="12.75" hidden="1">
      <c r="B61" s="198" t="s">
        <v>80</v>
      </c>
      <c r="C61" s="202"/>
      <c r="D61" s="200" t="s">
        <v>471</v>
      </c>
      <c r="E61" s="207" t="s">
        <v>141</v>
      </c>
      <c r="F61" s="440" t="s">
        <v>460</v>
      </c>
      <c r="G61" s="440" t="s">
        <v>460</v>
      </c>
      <c r="H61" s="451" t="s">
        <v>141</v>
      </c>
      <c r="I61" s="324">
        <f>I62</f>
        <v>2000</v>
      </c>
      <c r="J61" s="313"/>
      <c r="K61" s="313">
        <f aca="true" t="shared" si="1" ref="K61:L63">K62</f>
        <v>2000</v>
      </c>
      <c r="L61" s="313">
        <f t="shared" si="1"/>
        <v>2000</v>
      </c>
    </row>
    <row r="62" spans="2:23" s="180" customFormat="1" ht="39" hidden="1">
      <c r="B62" s="198" t="s">
        <v>624</v>
      </c>
      <c r="C62" s="202"/>
      <c r="D62" s="200" t="s">
        <v>471</v>
      </c>
      <c r="E62" s="207" t="s">
        <v>141</v>
      </c>
      <c r="F62" s="440">
        <v>9900000</v>
      </c>
      <c r="G62" s="440"/>
      <c r="H62" s="451" t="s">
        <v>141</v>
      </c>
      <c r="I62" s="325">
        <f>I63</f>
        <v>2000</v>
      </c>
      <c r="J62" s="301"/>
      <c r="K62" s="301">
        <f t="shared" si="1"/>
        <v>2000</v>
      </c>
      <c r="L62" s="301">
        <f t="shared" si="1"/>
        <v>2000</v>
      </c>
      <c r="N62" s="635"/>
      <c r="O62" s="635"/>
      <c r="P62" s="635"/>
      <c r="Q62" s="635"/>
      <c r="R62" s="635"/>
      <c r="S62" s="635"/>
      <c r="T62" s="635"/>
      <c r="U62" s="635"/>
      <c r="V62" s="635"/>
      <c r="W62" s="635"/>
    </row>
    <row r="63" spans="2:12" ht="26.25" hidden="1">
      <c r="B63" s="201" t="s">
        <v>142</v>
      </c>
      <c r="C63" s="202"/>
      <c r="D63" s="199" t="s">
        <v>471</v>
      </c>
      <c r="E63" s="202" t="s">
        <v>141</v>
      </c>
      <c r="F63" s="452" t="s">
        <v>143</v>
      </c>
      <c r="G63" s="449" t="s">
        <v>460</v>
      </c>
      <c r="H63" s="452" t="s">
        <v>141</v>
      </c>
      <c r="I63" s="325">
        <f>I64</f>
        <v>2000</v>
      </c>
      <c r="J63" s="301"/>
      <c r="K63" s="301">
        <f t="shared" si="1"/>
        <v>2000</v>
      </c>
      <c r="L63" s="301">
        <f t="shared" si="1"/>
        <v>2000</v>
      </c>
    </row>
    <row r="64" spans="2:12" ht="12.75" hidden="1">
      <c r="B64" s="252" t="s">
        <v>610</v>
      </c>
      <c r="C64" s="202"/>
      <c r="D64" s="199" t="s">
        <v>471</v>
      </c>
      <c r="E64" s="202" t="s">
        <v>141</v>
      </c>
      <c r="F64" s="452" t="s">
        <v>143</v>
      </c>
      <c r="G64" s="449">
        <v>870</v>
      </c>
      <c r="H64" s="452" t="s">
        <v>141</v>
      </c>
      <c r="I64" s="325">
        <v>2000</v>
      </c>
      <c r="J64" s="301"/>
      <c r="K64" s="301">
        <v>2000</v>
      </c>
      <c r="L64" s="301">
        <v>2000</v>
      </c>
    </row>
    <row r="65" spans="2:12" ht="12.75" hidden="1">
      <c r="B65" s="198" t="s">
        <v>83</v>
      </c>
      <c r="C65" s="199"/>
      <c r="D65" s="200" t="s">
        <v>471</v>
      </c>
      <c r="E65" s="207" t="s">
        <v>298</v>
      </c>
      <c r="F65" s="451"/>
      <c r="G65" s="440"/>
      <c r="H65" s="451" t="s">
        <v>298</v>
      </c>
      <c r="I65" s="445">
        <f>I66</f>
        <v>108</v>
      </c>
      <c r="J65" s="268"/>
      <c r="K65" s="268">
        <f>K66</f>
        <v>108</v>
      </c>
      <c r="L65" s="268">
        <f>L66</f>
        <v>108</v>
      </c>
    </row>
    <row r="66" spans="2:12" ht="26.25" hidden="1">
      <c r="B66" s="198" t="s">
        <v>84</v>
      </c>
      <c r="C66" s="207"/>
      <c r="D66" s="207" t="s">
        <v>471</v>
      </c>
      <c r="E66" s="207" t="s">
        <v>298</v>
      </c>
      <c r="F66" s="451" t="s">
        <v>152</v>
      </c>
      <c r="G66" s="451"/>
      <c r="H66" s="451" t="s">
        <v>298</v>
      </c>
      <c r="I66" s="322">
        <f>I67</f>
        <v>108</v>
      </c>
      <c r="J66" s="269"/>
      <c r="K66" s="269">
        <f>K67</f>
        <v>108</v>
      </c>
      <c r="L66" s="269">
        <f>L67</f>
        <v>108</v>
      </c>
    </row>
    <row r="67" spans="2:12" ht="12.75" hidden="1">
      <c r="B67" s="214" t="s">
        <v>153</v>
      </c>
      <c r="C67" s="207"/>
      <c r="D67" s="202" t="s">
        <v>471</v>
      </c>
      <c r="E67" s="202" t="s">
        <v>298</v>
      </c>
      <c r="F67" s="452" t="s">
        <v>154</v>
      </c>
      <c r="G67" s="451"/>
      <c r="H67" s="452" t="s">
        <v>298</v>
      </c>
      <c r="I67" s="296">
        <f>I68+I69</f>
        <v>108</v>
      </c>
      <c r="J67" s="270"/>
      <c r="K67" s="270">
        <f>K68+K69</f>
        <v>108</v>
      </c>
      <c r="L67" s="270">
        <f>L68+L69</f>
        <v>108</v>
      </c>
    </row>
    <row r="68" spans="2:12" ht="12.75" hidden="1">
      <c r="B68" s="252" t="s">
        <v>587</v>
      </c>
      <c r="C68" s="207"/>
      <c r="D68" s="202" t="s">
        <v>471</v>
      </c>
      <c r="E68" s="202" t="s">
        <v>298</v>
      </c>
      <c r="F68" s="452" t="s">
        <v>154</v>
      </c>
      <c r="G68" s="452" t="s">
        <v>210</v>
      </c>
      <c r="H68" s="452" t="s">
        <v>298</v>
      </c>
      <c r="I68" s="296">
        <v>105</v>
      </c>
      <c r="J68" s="296"/>
      <c r="K68" s="296">
        <v>105</v>
      </c>
      <c r="L68" s="296">
        <v>105</v>
      </c>
    </row>
    <row r="69" spans="2:12" ht="12.75" hidden="1">
      <c r="B69" s="252" t="s">
        <v>609</v>
      </c>
      <c r="C69" s="207"/>
      <c r="D69" s="202" t="s">
        <v>471</v>
      </c>
      <c r="E69" s="202" t="s">
        <v>298</v>
      </c>
      <c r="F69" s="452" t="s">
        <v>154</v>
      </c>
      <c r="G69" s="452" t="s">
        <v>607</v>
      </c>
      <c r="H69" s="452" t="s">
        <v>298</v>
      </c>
      <c r="I69" s="296">
        <v>3</v>
      </c>
      <c r="J69" s="296"/>
      <c r="K69" s="296">
        <v>3</v>
      </c>
      <c r="L69" s="296">
        <v>3</v>
      </c>
    </row>
    <row r="70" spans="2:12" ht="13.5" hidden="1">
      <c r="B70" s="216" t="s">
        <v>155</v>
      </c>
      <c r="C70" s="217"/>
      <c r="D70" s="217" t="s">
        <v>156</v>
      </c>
      <c r="E70" s="217"/>
      <c r="F70" s="370"/>
      <c r="G70" s="370"/>
      <c r="H70" s="370"/>
      <c r="I70" s="367">
        <f>I71</f>
        <v>605.883</v>
      </c>
      <c r="J70" s="272"/>
      <c r="K70" s="272">
        <f>K71</f>
        <v>605.883</v>
      </c>
      <c r="L70" s="272">
        <f>L71</f>
        <v>605.883</v>
      </c>
    </row>
    <row r="71" spans="2:12" ht="12.75" hidden="1">
      <c r="B71" s="198" t="s">
        <v>157</v>
      </c>
      <c r="C71" s="207"/>
      <c r="D71" s="207" t="s">
        <v>156</v>
      </c>
      <c r="E71" s="207" t="s">
        <v>158</v>
      </c>
      <c r="F71" s="451"/>
      <c r="G71" s="451"/>
      <c r="H71" s="451" t="s">
        <v>158</v>
      </c>
      <c r="I71" s="296">
        <f>I72</f>
        <v>605.883</v>
      </c>
      <c r="J71" s="270"/>
      <c r="K71" s="270">
        <f>K72</f>
        <v>605.883</v>
      </c>
      <c r="L71" s="270">
        <f>L72</f>
        <v>605.883</v>
      </c>
    </row>
    <row r="72" spans="2:12" ht="26.25" hidden="1">
      <c r="B72" s="203" t="s">
        <v>159</v>
      </c>
      <c r="C72" s="202"/>
      <c r="D72" s="202" t="s">
        <v>156</v>
      </c>
      <c r="E72" s="202" t="s">
        <v>158</v>
      </c>
      <c r="F72" s="454" t="s">
        <v>160</v>
      </c>
      <c r="G72" s="452"/>
      <c r="H72" s="452" t="s">
        <v>158</v>
      </c>
      <c r="I72" s="296">
        <f>I73+I74</f>
        <v>605.883</v>
      </c>
      <c r="J72" s="270"/>
      <c r="K72" s="270">
        <f>K73+K74</f>
        <v>605.883</v>
      </c>
      <c r="L72" s="270">
        <f>L73+L74</f>
        <v>605.883</v>
      </c>
    </row>
    <row r="73" spans="2:12" ht="12.75" hidden="1">
      <c r="B73" s="255" t="s">
        <v>586</v>
      </c>
      <c r="C73" s="202"/>
      <c r="D73" s="202" t="s">
        <v>156</v>
      </c>
      <c r="E73" s="202" t="s">
        <v>158</v>
      </c>
      <c r="F73" s="454" t="s">
        <v>160</v>
      </c>
      <c r="G73" s="452" t="s">
        <v>585</v>
      </c>
      <c r="H73" s="452" t="s">
        <v>158</v>
      </c>
      <c r="I73" s="296">
        <v>555.32</v>
      </c>
      <c r="J73" s="270"/>
      <c r="K73" s="270">
        <v>555.32</v>
      </c>
      <c r="L73" s="270">
        <v>555.32</v>
      </c>
    </row>
    <row r="74" spans="2:12" ht="12.75" hidden="1">
      <c r="B74" s="252" t="s">
        <v>587</v>
      </c>
      <c r="C74" s="202"/>
      <c r="D74" s="202" t="s">
        <v>156</v>
      </c>
      <c r="E74" s="202" t="s">
        <v>158</v>
      </c>
      <c r="F74" s="454" t="s">
        <v>160</v>
      </c>
      <c r="G74" s="452" t="s">
        <v>210</v>
      </c>
      <c r="H74" s="452" t="s">
        <v>158</v>
      </c>
      <c r="I74" s="296">
        <v>50.563</v>
      </c>
      <c r="J74" s="270"/>
      <c r="K74" s="270">
        <v>50.563</v>
      </c>
      <c r="L74" s="270">
        <v>50.563</v>
      </c>
    </row>
    <row r="75" spans="2:12" ht="32.25" customHeight="1" hidden="1">
      <c r="B75" s="182" t="s">
        <v>474</v>
      </c>
      <c r="C75" s="220"/>
      <c r="D75" s="220" t="s">
        <v>251</v>
      </c>
      <c r="E75" s="220"/>
      <c r="F75" s="344"/>
      <c r="G75" s="344"/>
      <c r="H75" s="344"/>
      <c r="I75" s="362">
        <f>I76</f>
        <v>1397</v>
      </c>
      <c r="J75" s="315"/>
      <c r="K75" s="315">
        <f>K76</f>
        <v>1182</v>
      </c>
      <c r="L75" s="315">
        <f>L76</f>
        <v>1022</v>
      </c>
    </row>
    <row r="76" spans="2:12" ht="26.25" hidden="1">
      <c r="B76" s="198" t="s">
        <v>161</v>
      </c>
      <c r="C76" s="202"/>
      <c r="D76" s="207" t="s">
        <v>251</v>
      </c>
      <c r="E76" s="207" t="s">
        <v>252</v>
      </c>
      <c r="F76" s="452"/>
      <c r="G76" s="452"/>
      <c r="H76" s="451" t="s">
        <v>252</v>
      </c>
      <c r="I76" s="325">
        <f>I77</f>
        <v>1397</v>
      </c>
      <c r="J76" s="301"/>
      <c r="K76" s="301">
        <f>K77</f>
        <v>1182</v>
      </c>
      <c r="L76" s="301">
        <f>L77</f>
        <v>1022</v>
      </c>
    </row>
    <row r="77" spans="2:12" ht="39" customHeight="1" hidden="1">
      <c r="B77" s="198" t="s">
        <v>565</v>
      </c>
      <c r="C77" s="207"/>
      <c r="D77" s="207" t="s">
        <v>251</v>
      </c>
      <c r="E77" s="207" t="s">
        <v>252</v>
      </c>
      <c r="F77" s="451" t="s">
        <v>162</v>
      </c>
      <c r="G77" s="455"/>
      <c r="H77" s="451" t="s">
        <v>252</v>
      </c>
      <c r="I77" s="456">
        <f>I78+I83</f>
        <v>1397</v>
      </c>
      <c r="J77" s="285"/>
      <c r="K77" s="285">
        <f>K78+K83</f>
        <v>1182</v>
      </c>
      <c r="L77" s="285">
        <f>L78+L83</f>
        <v>1022</v>
      </c>
    </row>
    <row r="78" spans="2:12" ht="105" hidden="1">
      <c r="B78" s="221" t="s">
        <v>20</v>
      </c>
      <c r="C78" s="202"/>
      <c r="D78" s="202" t="s">
        <v>251</v>
      </c>
      <c r="E78" s="202" t="s">
        <v>252</v>
      </c>
      <c r="F78" s="451" t="s">
        <v>82</v>
      </c>
      <c r="G78" s="449"/>
      <c r="H78" s="452" t="s">
        <v>252</v>
      </c>
      <c r="I78" s="296">
        <f>I79+I81</f>
        <v>711</v>
      </c>
      <c r="J78" s="270"/>
      <c r="K78" s="270">
        <f>K79+K81</f>
        <v>496</v>
      </c>
      <c r="L78" s="270">
        <f>L79+L81</f>
        <v>336</v>
      </c>
    </row>
    <row r="79" spans="2:12" ht="92.25" hidden="1">
      <c r="B79" s="201" t="s">
        <v>21</v>
      </c>
      <c r="C79" s="202"/>
      <c r="D79" s="202" t="s">
        <v>251</v>
      </c>
      <c r="E79" s="202" t="s">
        <v>252</v>
      </c>
      <c r="F79" s="451" t="s">
        <v>163</v>
      </c>
      <c r="G79" s="449"/>
      <c r="H79" s="452" t="s">
        <v>252</v>
      </c>
      <c r="I79" s="296">
        <f>I80</f>
        <v>426</v>
      </c>
      <c r="J79" s="270"/>
      <c r="K79" s="270">
        <f>K80</f>
        <v>296</v>
      </c>
      <c r="L79" s="270">
        <f>L80</f>
        <v>136</v>
      </c>
    </row>
    <row r="80" spans="2:12" ht="12.75" hidden="1">
      <c r="B80" s="252" t="s">
        <v>587</v>
      </c>
      <c r="C80" s="202"/>
      <c r="D80" s="202" t="s">
        <v>251</v>
      </c>
      <c r="E80" s="202" t="s">
        <v>252</v>
      </c>
      <c r="F80" s="452" t="s">
        <v>163</v>
      </c>
      <c r="G80" s="449">
        <v>240</v>
      </c>
      <c r="H80" s="452" t="s">
        <v>252</v>
      </c>
      <c r="I80" s="296">
        <v>426</v>
      </c>
      <c r="J80" s="270"/>
      <c r="K80" s="270">
        <v>296</v>
      </c>
      <c r="L80" s="270">
        <v>136</v>
      </c>
    </row>
    <row r="81" spans="2:12" ht="78.75" hidden="1">
      <c r="B81" s="201" t="s">
        <v>22</v>
      </c>
      <c r="C81" s="202"/>
      <c r="D81" s="202" t="s">
        <v>251</v>
      </c>
      <c r="E81" s="202" t="s">
        <v>252</v>
      </c>
      <c r="F81" s="451" t="s">
        <v>164</v>
      </c>
      <c r="G81" s="449"/>
      <c r="H81" s="452" t="s">
        <v>252</v>
      </c>
      <c r="I81" s="296">
        <f>I82</f>
        <v>285</v>
      </c>
      <c r="J81" s="270"/>
      <c r="K81" s="270">
        <f>K82</f>
        <v>200</v>
      </c>
      <c r="L81" s="270">
        <f>L82</f>
        <v>200</v>
      </c>
    </row>
    <row r="82" spans="2:12" ht="12.75" hidden="1">
      <c r="B82" s="252" t="s">
        <v>587</v>
      </c>
      <c r="C82" s="202"/>
      <c r="D82" s="202" t="s">
        <v>251</v>
      </c>
      <c r="E82" s="202" t="s">
        <v>252</v>
      </c>
      <c r="F82" s="452" t="s">
        <v>163</v>
      </c>
      <c r="G82" s="449">
        <v>240</v>
      </c>
      <c r="H82" s="452" t="s">
        <v>252</v>
      </c>
      <c r="I82" s="296">
        <v>285</v>
      </c>
      <c r="J82" s="270"/>
      <c r="K82" s="270">
        <v>200</v>
      </c>
      <c r="L82" s="270">
        <v>200</v>
      </c>
    </row>
    <row r="83" spans="2:12" ht="92.25" hidden="1">
      <c r="B83" s="221" t="s">
        <v>23</v>
      </c>
      <c r="C83" s="207"/>
      <c r="D83" s="202" t="s">
        <v>251</v>
      </c>
      <c r="E83" s="202" t="s">
        <v>252</v>
      </c>
      <c r="F83" s="451" t="s">
        <v>165</v>
      </c>
      <c r="G83" s="451"/>
      <c r="H83" s="452" t="s">
        <v>252</v>
      </c>
      <c r="I83" s="322">
        <f>I84</f>
        <v>686</v>
      </c>
      <c r="J83" s="269"/>
      <c r="K83" s="269">
        <f>K84</f>
        <v>686</v>
      </c>
      <c r="L83" s="269">
        <f>L84</f>
        <v>686</v>
      </c>
    </row>
    <row r="84" spans="2:12" ht="105" hidden="1">
      <c r="B84" s="201" t="s">
        <v>410</v>
      </c>
      <c r="C84" s="207"/>
      <c r="D84" s="202" t="s">
        <v>251</v>
      </c>
      <c r="E84" s="202" t="s">
        <v>252</v>
      </c>
      <c r="F84" s="452" t="s">
        <v>166</v>
      </c>
      <c r="G84" s="451"/>
      <c r="H84" s="452" t="s">
        <v>252</v>
      </c>
      <c r="I84" s="296">
        <f>I86</f>
        <v>686</v>
      </c>
      <c r="J84" s="270"/>
      <c r="K84" s="270">
        <f>K86</f>
        <v>686</v>
      </c>
      <c r="L84" s="270">
        <f>L86</f>
        <v>686</v>
      </c>
    </row>
    <row r="85" spans="2:12" ht="40.5" customHeight="1" hidden="1">
      <c r="B85" s="249" t="s">
        <v>573</v>
      </c>
      <c r="C85" s="250"/>
      <c r="D85" s="238" t="s">
        <v>251</v>
      </c>
      <c r="E85" s="238" t="s">
        <v>252</v>
      </c>
      <c r="F85" s="457" t="s">
        <v>574</v>
      </c>
      <c r="G85" s="458"/>
      <c r="H85" s="457" t="s">
        <v>252</v>
      </c>
      <c r="I85" s="459"/>
      <c r="J85" s="273"/>
      <c r="K85" s="273"/>
      <c r="L85" s="273"/>
    </row>
    <row r="86" spans="2:12" ht="17.25" customHeight="1" hidden="1">
      <c r="B86" s="252" t="s">
        <v>587</v>
      </c>
      <c r="C86" s="250"/>
      <c r="D86" s="202" t="s">
        <v>251</v>
      </c>
      <c r="E86" s="202" t="s">
        <v>252</v>
      </c>
      <c r="F86" s="452" t="s">
        <v>166</v>
      </c>
      <c r="G86" s="196" t="s">
        <v>210</v>
      </c>
      <c r="H86" s="452" t="s">
        <v>252</v>
      </c>
      <c r="I86" s="296">
        <v>686</v>
      </c>
      <c r="J86" s="273"/>
      <c r="K86" s="270">
        <v>686</v>
      </c>
      <c r="L86" s="270">
        <v>686</v>
      </c>
    </row>
    <row r="87" spans="2:12" ht="44.25" customHeight="1" hidden="1">
      <c r="B87" s="198" t="s">
        <v>582</v>
      </c>
      <c r="C87" s="202"/>
      <c r="D87" s="207" t="s">
        <v>251</v>
      </c>
      <c r="E87" s="207" t="s">
        <v>252</v>
      </c>
      <c r="F87" s="451" t="s">
        <v>167</v>
      </c>
      <c r="G87" s="455"/>
      <c r="H87" s="451" t="s">
        <v>252</v>
      </c>
      <c r="I87" s="455"/>
      <c r="J87" s="284"/>
      <c r="K87" s="168"/>
      <c r="L87" s="300"/>
    </row>
    <row r="88" spans="2:12" ht="39" hidden="1">
      <c r="B88" s="201" t="s">
        <v>168</v>
      </c>
      <c r="C88" s="202"/>
      <c r="D88" s="202" t="s">
        <v>251</v>
      </c>
      <c r="E88" s="202" t="s">
        <v>252</v>
      </c>
      <c r="F88" s="452" t="s">
        <v>169</v>
      </c>
      <c r="G88" s="449"/>
      <c r="H88" s="452" t="s">
        <v>252</v>
      </c>
      <c r="I88" s="296"/>
      <c r="J88" s="270"/>
      <c r="K88" s="270"/>
      <c r="L88" s="270"/>
    </row>
    <row r="89" spans="2:23" s="180" customFormat="1" ht="13.5" hidden="1">
      <c r="B89" s="182" t="s">
        <v>465</v>
      </c>
      <c r="C89" s="220"/>
      <c r="D89" s="220" t="s">
        <v>466</v>
      </c>
      <c r="E89" s="220" t="s">
        <v>356</v>
      </c>
      <c r="F89" s="344" t="s">
        <v>356</v>
      </c>
      <c r="G89" s="344" t="s">
        <v>356</v>
      </c>
      <c r="H89" s="344" t="s">
        <v>356</v>
      </c>
      <c r="I89" s="460">
        <f>I90+I99</f>
        <v>18097.09</v>
      </c>
      <c r="J89" s="274"/>
      <c r="K89" s="314">
        <f>K90+K99</f>
        <v>11814.485</v>
      </c>
      <c r="L89" s="314">
        <f>L90+L99</f>
        <v>14413.347</v>
      </c>
      <c r="N89" s="635"/>
      <c r="O89" s="635"/>
      <c r="P89" s="635"/>
      <c r="Q89" s="635"/>
      <c r="R89" s="635"/>
      <c r="S89" s="635"/>
      <c r="T89" s="635"/>
      <c r="U89" s="635"/>
      <c r="V89" s="635"/>
      <c r="W89" s="635"/>
    </row>
    <row r="90" spans="2:23" s="180" customFormat="1" ht="12.75" hidden="1">
      <c r="B90" s="222" t="s">
        <v>170</v>
      </c>
      <c r="C90" s="189"/>
      <c r="D90" s="189" t="s">
        <v>466</v>
      </c>
      <c r="E90" s="189" t="s">
        <v>171</v>
      </c>
      <c r="F90" s="187"/>
      <c r="G90" s="187"/>
      <c r="H90" s="187" t="s">
        <v>171</v>
      </c>
      <c r="I90" s="324">
        <f>I91</f>
        <v>17447.29</v>
      </c>
      <c r="J90" s="270"/>
      <c r="K90" s="313">
        <f>K91</f>
        <v>11444.685000000001</v>
      </c>
      <c r="L90" s="313">
        <f>L91</f>
        <v>14038.547</v>
      </c>
      <c r="N90" s="635"/>
      <c r="O90" s="635"/>
      <c r="P90" s="635"/>
      <c r="Q90" s="635"/>
      <c r="R90" s="635"/>
      <c r="S90" s="635"/>
      <c r="T90" s="635"/>
      <c r="U90" s="635"/>
      <c r="V90" s="635"/>
      <c r="W90" s="635"/>
    </row>
    <row r="91" spans="2:23" s="180" customFormat="1" ht="38.25" customHeight="1" hidden="1">
      <c r="B91" s="198" t="s">
        <v>566</v>
      </c>
      <c r="C91" s="189"/>
      <c r="D91" s="189" t="s">
        <v>466</v>
      </c>
      <c r="E91" s="189" t="s">
        <v>171</v>
      </c>
      <c r="F91" s="187" t="s">
        <v>209</v>
      </c>
      <c r="G91" s="455"/>
      <c r="H91" s="187" t="s">
        <v>171</v>
      </c>
      <c r="I91" s="456">
        <f>I92+I96</f>
        <v>17447.29</v>
      </c>
      <c r="J91" s="312"/>
      <c r="K91" s="285">
        <f>K92+K96</f>
        <v>11444.685000000001</v>
      </c>
      <c r="L91" s="285">
        <f>L92+L96</f>
        <v>14038.547</v>
      </c>
      <c r="N91" s="635"/>
      <c r="O91" s="635"/>
      <c r="P91" s="635"/>
      <c r="Q91" s="635"/>
      <c r="R91" s="635"/>
      <c r="S91" s="635"/>
      <c r="T91" s="635"/>
      <c r="U91" s="635"/>
      <c r="V91" s="635"/>
      <c r="W91" s="635"/>
    </row>
    <row r="92" spans="2:23" s="180" customFormat="1" ht="66" hidden="1">
      <c r="B92" s="221" t="s">
        <v>15</v>
      </c>
      <c r="C92" s="192"/>
      <c r="D92" s="192" t="s">
        <v>466</v>
      </c>
      <c r="E92" s="192" t="s">
        <v>171</v>
      </c>
      <c r="F92" s="187" t="s">
        <v>172</v>
      </c>
      <c r="G92" s="187"/>
      <c r="H92" s="196" t="s">
        <v>171</v>
      </c>
      <c r="I92" s="324">
        <f>I93</f>
        <v>16806.29</v>
      </c>
      <c r="J92" s="269"/>
      <c r="K92" s="269">
        <f>K93</f>
        <v>10777.685000000001</v>
      </c>
      <c r="L92" s="313">
        <f>L93</f>
        <v>13305.547</v>
      </c>
      <c r="N92" s="635"/>
      <c r="O92" s="635"/>
      <c r="P92" s="635"/>
      <c r="Q92" s="635"/>
      <c r="R92" s="635"/>
      <c r="S92" s="635"/>
      <c r="T92" s="635"/>
      <c r="U92" s="635"/>
      <c r="V92" s="635"/>
      <c r="W92" s="635"/>
    </row>
    <row r="93" spans="2:23" s="180" customFormat="1" ht="78.75" hidden="1">
      <c r="B93" s="223" t="s">
        <v>16</v>
      </c>
      <c r="C93" s="192"/>
      <c r="D93" s="192" t="s">
        <v>466</v>
      </c>
      <c r="E93" s="192" t="s">
        <v>171</v>
      </c>
      <c r="F93" s="196" t="s">
        <v>174</v>
      </c>
      <c r="G93" s="196"/>
      <c r="H93" s="196" t="s">
        <v>171</v>
      </c>
      <c r="I93" s="325">
        <f>I94</f>
        <v>16806.29</v>
      </c>
      <c r="J93" s="270"/>
      <c r="K93" s="301">
        <f>K94</f>
        <v>10777.685000000001</v>
      </c>
      <c r="L93" s="301">
        <f>L94</f>
        <v>13305.547</v>
      </c>
      <c r="N93" s="635"/>
      <c r="O93" s="635"/>
      <c r="P93" s="635"/>
      <c r="Q93" s="635"/>
      <c r="R93" s="635"/>
      <c r="S93" s="635"/>
      <c r="T93" s="635"/>
      <c r="U93" s="635"/>
      <c r="V93" s="635"/>
      <c r="W93" s="635"/>
    </row>
    <row r="94" spans="2:23" s="180" customFormat="1" ht="12.75" hidden="1">
      <c r="B94" s="252" t="s">
        <v>587</v>
      </c>
      <c r="C94" s="192"/>
      <c r="D94" s="192" t="s">
        <v>466</v>
      </c>
      <c r="E94" s="192" t="s">
        <v>171</v>
      </c>
      <c r="F94" s="196" t="s">
        <v>174</v>
      </c>
      <c r="G94" s="196" t="s">
        <v>210</v>
      </c>
      <c r="H94" s="196" t="s">
        <v>171</v>
      </c>
      <c r="I94" s="325">
        <f>7156.753+13430-3780.463</f>
        <v>16806.29</v>
      </c>
      <c r="J94" s="270"/>
      <c r="K94" s="326">
        <f>22480.2-11702.515</f>
        <v>10777.685000000001</v>
      </c>
      <c r="L94" s="326">
        <v>13305.547</v>
      </c>
      <c r="N94" s="635"/>
      <c r="O94" s="635"/>
      <c r="P94" s="635"/>
      <c r="Q94" s="635"/>
      <c r="R94" s="635"/>
      <c r="S94" s="635"/>
      <c r="T94" s="635"/>
      <c r="U94" s="635"/>
      <c r="V94" s="635"/>
      <c r="W94" s="635"/>
    </row>
    <row r="95" spans="2:23" s="180" customFormat="1" ht="52.5" hidden="1">
      <c r="B95" s="223" t="s">
        <v>175</v>
      </c>
      <c r="C95" s="189"/>
      <c r="D95" s="192" t="s">
        <v>466</v>
      </c>
      <c r="E95" s="192" t="s">
        <v>171</v>
      </c>
      <c r="F95" s="196" t="s">
        <v>176</v>
      </c>
      <c r="G95" s="187"/>
      <c r="H95" s="196" t="s">
        <v>171</v>
      </c>
      <c r="I95" s="296"/>
      <c r="J95" s="270"/>
      <c r="K95" s="270"/>
      <c r="L95" s="270"/>
      <c r="N95" s="635"/>
      <c r="O95" s="635"/>
      <c r="P95" s="635"/>
      <c r="Q95" s="635"/>
      <c r="R95" s="635"/>
      <c r="S95" s="635"/>
      <c r="T95" s="635"/>
      <c r="U95" s="635"/>
      <c r="V95" s="635"/>
      <c r="W95" s="635"/>
    </row>
    <row r="96" spans="2:23" s="180" customFormat="1" ht="66" hidden="1">
      <c r="B96" s="221" t="s">
        <v>18</v>
      </c>
      <c r="C96" s="189"/>
      <c r="D96" s="192" t="s">
        <v>466</v>
      </c>
      <c r="E96" s="192" t="s">
        <v>171</v>
      </c>
      <c r="F96" s="187" t="s">
        <v>85</v>
      </c>
      <c r="G96" s="449"/>
      <c r="H96" s="196" t="s">
        <v>171</v>
      </c>
      <c r="I96" s="322">
        <f>I97</f>
        <v>641</v>
      </c>
      <c r="J96" s="269"/>
      <c r="K96" s="269">
        <f>K97</f>
        <v>667</v>
      </c>
      <c r="L96" s="269">
        <f>L97</f>
        <v>733</v>
      </c>
      <c r="N96" s="635"/>
      <c r="O96" s="635"/>
      <c r="P96" s="635"/>
      <c r="Q96" s="635"/>
      <c r="R96" s="635"/>
      <c r="S96" s="635"/>
      <c r="T96" s="635"/>
      <c r="U96" s="635"/>
      <c r="V96" s="635"/>
      <c r="W96" s="635"/>
    </row>
    <row r="97" spans="2:23" s="180" customFormat="1" ht="78.75" hidden="1">
      <c r="B97" s="201" t="s">
        <v>19</v>
      </c>
      <c r="C97" s="189"/>
      <c r="D97" s="192" t="s">
        <v>466</v>
      </c>
      <c r="E97" s="192" t="s">
        <v>171</v>
      </c>
      <c r="F97" s="196" t="s">
        <v>177</v>
      </c>
      <c r="G97" s="449"/>
      <c r="H97" s="196" t="s">
        <v>171</v>
      </c>
      <c r="I97" s="296">
        <f>I98</f>
        <v>641</v>
      </c>
      <c r="J97" s="270"/>
      <c r="K97" s="270">
        <f>K98</f>
        <v>667</v>
      </c>
      <c r="L97" s="270">
        <f>L98</f>
        <v>733</v>
      </c>
      <c r="N97" s="635"/>
      <c r="O97" s="635"/>
      <c r="P97" s="635"/>
      <c r="Q97" s="635"/>
      <c r="R97" s="635"/>
      <c r="S97" s="635"/>
      <c r="T97" s="635"/>
      <c r="U97" s="635"/>
      <c r="V97" s="635"/>
      <c r="W97" s="635"/>
    </row>
    <row r="98" spans="2:23" s="180" customFormat="1" ht="12.75" hidden="1">
      <c r="B98" s="252" t="s">
        <v>587</v>
      </c>
      <c r="C98" s="189"/>
      <c r="D98" s="192" t="s">
        <v>466</v>
      </c>
      <c r="E98" s="192" t="s">
        <v>171</v>
      </c>
      <c r="F98" s="196" t="s">
        <v>177</v>
      </c>
      <c r="G98" s="449">
        <v>240</v>
      </c>
      <c r="H98" s="196" t="s">
        <v>171</v>
      </c>
      <c r="I98" s="296">
        <v>641</v>
      </c>
      <c r="J98" s="270"/>
      <c r="K98" s="270">
        <v>667</v>
      </c>
      <c r="L98" s="270">
        <v>733</v>
      </c>
      <c r="N98" s="635"/>
      <c r="O98" s="635"/>
      <c r="P98" s="635"/>
      <c r="Q98" s="635"/>
      <c r="R98" s="635"/>
      <c r="S98" s="635"/>
      <c r="T98" s="635"/>
      <c r="U98" s="635"/>
      <c r="V98" s="635"/>
      <c r="W98" s="635"/>
    </row>
    <row r="99" spans="2:23" s="180" customFormat="1" ht="12.75" hidden="1">
      <c r="B99" s="185" t="s">
        <v>467</v>
      </c>
      <c r="C99" s="189"/>
      <c r="D99" s="207" t="s">
        <v>466</v>
      </c>
      <c r="E99" s="207" t="s">
        <v>468</v>
      </c>
      <c r="F99" s="196"/>
      <c r="G99" s="449"/>
      <c r="H99" s="451" t="s">
        <v>468</v>
      </c>
      <c r="I99" s="461">
        <f>I100+I104</f>
        <v>649.8</v>
      </c>
      <c r="J99" s="311"/>
      <c r="K99" s="311">
        <f>K100+K104</f>
        <v>369.8</v>
      </c>
      <c r="L99" s="311">
        <f>L100+L104</f>
        <v>374.8</v>
      </c>
      <c r="N99" s="635"/>
      <c r="O99" s="635"/>
      <c r="P99" s="635"/>
      <c r="Q99" s="635"/>
      <c r="R99" s="635"/>
      <c r="S99" s="635"/>
      <c r="T99" s="635"/>
      <c r="U99" s="635"/>
      <c r="V99" s="635"/>
      <c r="W99" s="635"/>
    </row>
    <row r="100" spans="2:23" s="180" customFormat="1" ht="51.75" customHeight="1" hidden="1">
      <c r="B100" s="198" t="s">
        <v>11</v>
      </c>
      <c r="C100" s="202"/>
      <c r="D100" s="207" t="s">
        <v>466</v>
      </c>
      <c r="E100" s="207" t="s">
        <v>468</v>
      </c>
      <c r="F100" s="451" t="s">
        <v>178</v>
      </c>
      <c r="G100" s="455"/>
      <c r="H100" s="451" t="s">
        <v>468</v>
      </c>
      <c r="I100" s="456">
        <f>I102</f>
        <v>300</v>
      </c>
      <c r="J100" s="285"/>
      <c r="K100" s="285">
        <f>K102</f>
        <v>305</v>
      </c>
      <c r="L100" s="285">
        <f>L102</f>
        <v>310</v>
      </c>
      <c r="N100" s="635"/>
      <c r="O100" s="635"/>
      <c r="P100" s="635"/>
      <c r="Q100" s="635"/>
      <c r="R100" s="635"/>
      <c r="S100" s="635"/>
      <c r="T100" s="635"/>
      <c r="U100" s="635"/>
      <c r="V100" s="635"/>
      <c r="W100" s="635"/>
    </row>
    <row r="101" spans="2:23" s="180" customFormat="1" ht="78" customHeight="1" hidden="1">
      <c r="B101" s="191" t="s">
        <v>12</v>
      </c>
      <c r="C101" s="224"/>
      <c r="D101" s="192" t="s">
        <v>466</v>
      </c>
      <c r="E101" s="192" t="s">
        <v>468</v>
      </c>
      <c r="F101" s="196" t="s">
        <v>179</v>
      </c>
      <c r="G101" s="452"/>
      <c r="H101" s="196" t="s">
        <v>468</v>
      </c>
      <c r="I101" s="322"/>
      <c r="J101" s="269"/>
      <c r="K101" s="269"/>
      <c r="L101" s="269"/>
      <c r="N101" s="635"/>
      <c r="O101" s="635"/>
      <c r="P101" s="635"/>
      <c r="Q101" s="635"/>
      <c r="R101" s="635"/>
      <c r="S101" s="635"/>
      <c r="T101" s="635"/>
      <c r="U101" s="635"/>
      <c r="V101" s="635"/>
      <c r="W101" s="635"/>
    </row>
    <row r="102" spans="2:23" s="180" customFormat="1" ht="96" hidden="1">
      <c r="B102" s="310" t="s">
        <v>500</v>
      </c>
      <c r="C102" s="202"/>
      <c r="D102" s="192" t="s">
        <v>466</v>
      </c>
      <c r="E102" s="192" t="s">
        <v>468</v>
      </c>
      <c r="F102" s="196" t="s">
        <v>575</v>
      </c>
      <c r="G102" s="452"/>
      <c r="H102" s="196" t="s">
        <v>468</v>
      </c>
      <c r="I102" s="322">
        <f>I103</f>
        <v>300</v>
      </c>
      <c r="J102" s="269"/>
      <c r="K102" s="269">
        <f>K103</f>
        <v>305</v>
      </c>
      <c r="L102" s="269">
        <f>L103</f>
        <v>310</v>
      </c>
      <c r="N102" s="635"/>
      <c r="O102" s="635"/>
      <c r="P102" s="635"/>
      <c r="Q102" s="635"/>
      <c r="R102" s="635"/>
      <c r="S102" s="635"/>
      <c r="T102" s="635"/>
      <c r="U102" s="635"/>
      <c r="V102" s="635"/>
      <c r="W102" s="635"/>
    </row>
    <row r="103" spans="2:23" s="180" customFormat="1" ht="12.75" hidden="1">
      <c r="B103" s="252" t="s">
        <v>587</v>
      </c>
      <c r="C103" s="202"/>
      <c r="D103" s="192" t="s">
        <v>466</v>
      </c>
      <c r="E103" s="192" t="s">
        <v>468</v>
      </c>
      <c r="F103" s="196" t="s">
        <v>575</v>
      </c>
      <c r="G103" s="452" t="s">
        <v>210</v>
      </c>
      <c r="H103" s="196" t="s">
        <v>468</v>
      </c>
      <c r="I103" s="296">
        <v>300</v>
      </c>
      <c r="J103" s="269"/>
      <c r="K103" s="270">
        <v>305</v>
      </c>
      <c r="L103" s="270">
        <v>310</v>
      </c>
      <c r="N103" s="635"/>
      <c r="O103" s="635"/>
      <c r="P103" s="635"/>
      <c r="Q103" s="635"/>
      <c r="R103" s="635"/>
      <c r="S103" s="635"/>
      <c r="T103" s="635"/>
      <c r="U103" s="635"/>
      <c r="V103" s="635"/>
      <c r="W103" s="635"/>
    </row>
    <row r="104" spans="2:23" s="180" customFormat="1" ht="39" hidden="1">
      <c r="B104" s="198" t="s">
        <v>624</v>
      </c>
      <c r="C104" s="202"/>
      <c r="D104" s="207" t="s">
        <v>466</v>
      </c>
      <c r="E104" s="207" t="s">
        <v>468</v>
      </c>
      <c r="F104" s="451" t="s">
        <v>139</v>
      </c>
      <c r="G104" s="451"/>
      <c r="H104" s="451" t="s">
        <v>468</v>
      </c>
      <c r="I104" s="322">
        <f>I105+I107+I109</f>
        <v>349.8</v>
      </c>
      <c r="J104" s="269"/>
      <c r="K104" s="269">
        <f>K105+K107+K109</f>
        <v>64.8</v>
      </c>
      <c r="L104" s="269">
        <f>L105+L107+L109</f>
        <v>64.8</v>
      </c>
      <c r="N104" s="635"/>
      <c r="O104" s="635"/>
      <c r="P104" s="635"/>
      <c r="Q104" s="635"/>
      <c r="R104" s="635"/>
      <c r="S104" s="635"/>
      <c r="T104" s="635"/>
      <c r="U104" s="635"/>
      <c r="V104" s="635"/>
      <c r="W104" s="635"/>
    </row>
    <row r="105" spans="2:23" s="180" customFormat="1" ht="12.75" hidden="1">
      <c r="B105" s="201" t="s">
        <v>180</v>
      </c>
      <c r="C105" s="202"/>
      <c r="D105" s="202" t="s">
        <v>466</v>
      </c>
      <c r="E105" s="202" t="s">
        <v>468</v>
      </c>
      <c r="F105" s="451" t="s">
        <v>181</v>
      </c>
      <c r="G105" s="451"/>
      <c r="H105" s="452" t="s">
        <v>468</v>
      </c>
      <c r="I105" s="322">
        <f>I106</f>
        <v>195</v>
      </c>
      <c r="J105" s="269"/>
      <c r="K105" s="269">
        <f>K106</f>
        <v>0</v>
      </c>
      <c r="L105" s="269">
        <f>L106</f>
        <v>0</v>
      </c>
      <c r="N105" s="635"/>
      <c r="O105" s="635"/>
      <c r="P105" s="635"/>
      <c r="Q105" s="635"/>
      <c r="R105" s="635"/>
      <c r="S105" s="635"/>
      <c r="T105" s="635"/>
      <c r="U105" s="635"/>
      <c r="V105" s="635"/>
      <c r="W105" s="635"/>
    </row>
    <row r="106" spans="2:23" s="180" customFormat="1" ht="12.75" hidden="1">
      <c r="B106" s="252" t="s">
        <v>587</v>
      </c>
      <c r="C106" s="202"/>
      <c r="D106" s="202" t="s">
        <v>466</v>
      </c>
      <c r="E106" s="202" t="s">
        <v>468</v>
      </c>
      <c r="F106" s="452" t="s">
        <v>181</v>
      </c>
      <c r="G106" s="452" t="s">
        <v>210</v>
      </c>
      <c r="H106" s="452" t="s">
        <v>468</v>
      </c>
      <c r="I106" s="296">
        <v>195</v>
      </c>
      <c r="J106" s="270"/>
      <c r="K106" s="270"/>
      <c r="L106" s="270"/>
      <c r="N106" s="635"/>
      <c r="O106" s="635"/>
      <c r="P106" s="635"/>
      <c r="Q106" s="635"/>
      <c r="R106" s="635"/>
      <c r="S106" s="635"/>
      <c r="T106" s="635"/>
      <c r="U106" s="635"/>
      <c r="V106" s="635"/>
      <c r="W106" s="635"/>
    </row>
    <row r="107" spans="2:23" s="180" customFormat="1" ht="12.75" hidden="1">
      <c r="B107" s="201" t="s">
        <v>182</v>
      </c>
      <c r="C107" s="202"/>
      <c r="D107" s="202" t="s">
        <v>466</v>
      </c>
      <c r="E107" s="202" t="s">
        <v>468</v>
      </c>
      <c r="F107" s="451" t="s">
        <v>183</v>
      </c>
      <c r="G107" s="452"/>
      <c r="H107" s="452" t="s">
        <v>468</v>
      </c>
      <c r="I107" s="322">
        <f>I108</f>
        <v>64.8</v>
      </c>
      <c r="J107" s="269"/>
      <c r="K107" s="269">
        <f>K108</f>
        <v>64.8</v>
      </c>
      <c r="L107" s="269">
        <f>L108</f>
        <v>64.8</v>
      </c>
      <c r="N107" s="635"/>
      <c r="O107" s="635"/>
      <c r="P107" s="635"/>
      <c r="Q107" s="635"/>
      <c r="R107" s="635"/>
      <c r="S107" s="635"/>
      <c r="T107" s="635"/>
      <c r="U107" s="635"/>
      <c r="V107" s="635"/>
      <c r="W107" s="635"/>
    </row>
    <row r="108" spans="2:23" s="180" customFormat="1" ht="12.75" hidden="1">
      <c r="B108" s="252" t="s">
        <v>587</v>
      </c>
      <c r="C108" s="202"/>
      <c r="D108" s="202" t="s">
        <v>466</v>
      </c>
      <c r="E108" s="202" t="s">
        <v>468</v>
      </c>
      <c r="F108" s="452" t="s">
        <v>183</v>
      </c>
      <c r="G108" s="452" t="s">
        <v>210</v>
      </c>
      <c r="H108" s="452" t="s">
        <v>468</v>
      </c>
      <c r="I108" s="296">
        <v>64.8</v>
      </c>
      <c r="J108" s="270"/>
      <c r="K108" s="270">
        <v>64.8</v>
      </c>
      <c r="L108" s="270">
        <v>64.8</v>
      </c>
      <c r="N108" s="635"/>
      <c r="O108" s="635"/>
      <c r="P108" s="635"/>
      <c r="Q108" s="635"/>
      <c r="R108" s="635"/>
      <c r="S108" s="635"/>
      <c r="T108" s="635"/>
      <c r="U108" s="635"/>
      <c r="V108" s="635"/>
      <c r="W108" s="635"/>
    </row>
    <row r="109" spans="2:23" s="180" customFormat="1" ht="26.25" hidden="1">
      <c r="B109" s="201" t="s">
        <v>88</v>
      </c>
      <c r="C109" s="202"/>
      <c r="D109" s="202" t="s">
        <v>466</v>
      </c>
      <c r="E109" s="202" t="s">
        <v>468</v>
      </c>
      <c r="F109" s="451" t="s">
        <v>184</v>
      </c>
      <c r="G109" s="452"/>
      <c r="H109" s="452" t="s">
        <v>468</v>
      </c>
      <c r="I109" s="322">
        <f>I110</f>
        <v>90</v>
      </c>
      <c r="J109" s="269"/>
      <c r="K109" s="269">
        <f>K110</f>
        <v>0</v>
      </c>
      <c r="L109" s="269">
        <f>L110</f>
        <v>0</v>
      </c>
      <c r="N109" s="635"/>
      <c r="O109" s="635"/>
      <c r="P109" s="635"/>
      <c r="Q109" s="635"/>
      <c r="R109" s="635"/>
      <c r="S109" s="635"/>
      <c r="T109" s="635"/>
      <c r="U109" s="635"/>
      <c r="V109" s="635"/>
      <c r="W109" s="635"/>
    </row>
    <row r="110" spans="2:23" s="180" customFormat="1" ht="12.75" hidden="1">
      <c r="B110" s="252" t="s">
        <v>587</v>
      </c>
      <c r="C110" s="202"/>
      <c r="D110" s="202" t="s">
        <v>466</v>
      </c>
      <c r="E110" s="202" t="s">
        <v>468</v>
      </c>
      <c r="F110" s="452" t="s">
        <v>184</v>
      </c>
      <c r="G110" s="452" t="s">
        <v>210</v>
      </c>
      <c r="H110" s="452" t="s">
        <v>468</v>
      </c>
      <c r="I110" s="296">
        <v>90</v>
      </c>
      <c r="J110" s="269"/>
      <c r="K110" s="269"/>
      <c r="L110" s="269"/>
      <c r="N110" s="635"/>
      <c r="O110" s="635"/>
      <c r="P110" s="635"/>
      <c r="Q110" s="635"/>
      <c r="R110" s="635"/>
      <c r="S110" s="635"/>
      <c r="T110" s="635"/>
      <c r="U110" s="635"/>
      <c r="V110" s="635"/>
      <c r="W110" s="635"/>
    </row>
    <row r="111" spans="2:23" s="180" customFormat="1" ht="13.5" hidden="1">
      <c r="B111" s="216" t="s">
        <v>453</v>
      </c>
      <c r="C111" s="217"/>
      <c r="D111" s="217" t="s">
        <v>454</v>
      </c>
      <c r="E111" s="225"/>
      <c r="F111" s="373"/>
      <c r="G111" s="373"/>
      <c r="H111" s="373"/>
      <c r="I111" s="462">
        <f>I112+I123+I136+I145</f>
        <v>22021.318999999996</v>
      </c>
      <c r="J111" s="272"/>
      <c r="K111" s="260">
        <f>K112+K123+K136+K145</f>
        <v>27710.55</v>
      </c>
      <c r="L111" s="260">
        <f>L112+L123+L136+L145</f>
        <v>26064.505</v>
      </c>
      <c r="N111" s="635"/>
      <c r="O111" s="635"/>
      <c r="P111" s="635"/>
      <c r="Q111" s="635"/>
      <c r="R111" s="635"/>
      <c r="S111" s="635"/>
      <c r="T111" s="635"/>
      <c r="U111" s="635"/>
      <c r="V111" s="635"/>
      <c r="W111" s="635"/>
    </row>
    <row r="112" spans="2:12" ht="12.75" hidden="1">
      <c r="B112" s="198" t="s">
        <v>89</v>
      </c>
      <c r="C112" s="207"/>
      <c r="D112" s="207" t="s">
        <v>454</v>
      </c>
      <c r="E112" s="207" t="s">
        <v>299</v>
      </c>
      <c r="F112" s="452"/>
      <c r="G112" s="452"/>
      <c r="H112" s="451" t="s">
        <v>299</v>
      </c>
      <c r="I112" s="325">
        <f>I113+I118</f>
        <v>9048</v>
      </c>
      <c r="J112" s="301"/>
      <c r="K112" s="301">
        <f>K113+K118</f>
        <v>10000</v>
      </c>
      <c r="L112" s="301">
        <f>L113+L118</f>
        <v>10000</v>
      </c>
    </row>
    <row r="113" spans="2:12" ht="53.25" customHeight="1" hidden="1">
      <c r="B113" s="226" t="s">
        <v>6</v>
      </c>
      <c r="C113" s="207"/>
      <c r="D113" s="200" t="s">
        <v>454</v>
      </c>
      <c r="E113" s="207" t="s">
        <v>299</v>
      </c>
      <c r="F113" s="451" t="s">
        <v>185</v>
      </c>
      <c r="G113" s="455"/>
      <c r="H113" s="451" t="s">
        <v>299</v>
      </c>
      <c r="I113" s="455"/>
      <c r="J113" s="284"/>
      <c r="K113" s="168"/>
      <c r="L113" s="288"/>
    </row>
    <row r="114" spans="2:12" ht="66" hidden="1">
      <c r="B114" s="227" t="s">
        <v>7</v>
      </c>
      <c r="C114" s="202"/>
      <c r="D114" s="199" t="s">
        <v>454</v>
      </c>
      <c r="E114" s="202" t="s">
        <v>299</v>
      </c>
      <c r="F114" s="452" t="s">
        <v>78</v>
      </c>
      <c r="G114" s="452"/>
      <c r="H114" s="452" t="s">
        <v>299</v>
      </c>
      <c r="I114" s="445"/>
      <c r="J114" s="268"/>
      <c r="K114" s="268"/>
      <c r="L114" s="268"/>
    </row>
    <row r="115" spans="2:12" ht="81" customHeight="1" hidden="1">
      <c r="B115" s="228" t="s">
        <v>8</v>
      </c>
      <c r="C115" s="202"/>
      <c r="D115" s="199" t="s">
        <v>454</v>
      </c>
      <c r="E115" s="202" t="s">
        <v>299</v>
      </c>
      <c r="F115" s="452" t="s">
        <v>186</v>
      </c>
      <c r="G115" s="452"/>
      <c r="H115" s="452" t="s">
        <v>299</v>
      </c>
      <c r="I115" s="445"/>
      <c r="J115" s="268"/>
      <c r="K115" s="268"/>
      <c r="L115" s="268"/>
    </row>
    <row r="116" spans="2:12" ht="81" customHeight="1" hidden="1">
      <c r="B116" s="227" t="s">
        <v>9</v>
      </c>
      <c r="C116" s="202"/>
      <c r="D116" s="199" t="s">
        <v>454</v>
      </c>
      <c r="E116" s="202" t="s">
        <v>299</v>
      </c>
      <c r="F116" s="452" t="s">
        <v>187</v>
      </c>
      <c r="G116" s="452"/>
      <c r="H116" s="452" t="s">
        <v>299</v>
      </c>
      <c r="I116" s="322"/>
      <c r="J116" s="269"/>
      <c r="K116" s="269"/>
      <c r="L116" s="269"/>
    </row>
    <row r="117" spans="2:12" ht="66" hidden="1">
      <c r="B117" s="228" t="s">
        <v>10</v>
      </c>
      <c r="C117" s="202"/>
      <c r="D117" s="199" t="s">
        <v>454</v>
      </c>
      <c r="E117" s="202" t="s">
        <v>299</v>
      </c>
      <c r="F117" s="452" t="s">
        <v>189</v>
      </c>
      <c r="G117" s="452"/>
      <c r="H117" s="452" t="s">
        <v>299</v>
      </c>
      <c r="I117" s="322"/>
      <c r="J117" s="269"/>
      <c r="K117" s="269"/>
      <c r="L117" s="269"/>
    </row>
    <row r="118" spans="2:12" ht="39" customHeight="1" hidden="1">
      <c r="B118" s="198" t="s">
        <v>624</v>
      </c>
      <c r="C118" s="202"/>
      <c r="D118" s="207" t="s">
        <v>454</v>
      </c>
      <c r="E118" s="207" t="s">
        <v>299</v>
      </c>
      <c r="F118" s="451" t="s">
        <v>139</v>
      </c>
      <c r="G118" s="463"/>
      <c r="H118" s="451" t="s">
        <v>299</v>
      </c>
      <c r="I118" s="464">
        <f>I119+I121</f>
        <v>9048</v>
      </c>
      <c r="J118" s="308"/>
      <c r="K118" s="287">
        <f>K119+K121</f>
        <v>10000</v>
      </c>
      <c r="L118" s="287">
        <f>L119+L121</f>
        <v>10000</v>
      </c>
    </row>
    <row r="119" spans="2:12" ht="26.25" hidden="1">
      <c r="B119" s="230" t="s">
        <v>190</v>
      </c>
      <c r="C119" s="202"/>
      <c r="D119" s="202" t="s">
        <v>454</v>
      </c>
      <c r="E119" s="202" t="s">
        <v>299</v>
      </c>
      <c r="F119" s="452" t="s">
        <v>191</v>
      </c>
      <c r="G119" s="463"/>
      <c r="H119" s="452" t="s">
        <v>299</v>
      </c>
      <c r="I119" s="464">
        <f>I120</f>
        <v>420</v>
      </c>
      <c r="J119" s="308"/>
      <c r="K119" s="287">
        <f>K120</f>
        <v>0</v>
      </c>
      <c r="L119" s="287">
        <f>L120</f>
        <v>0</v>
      </c>
    </row>
    <row r="120" spans="2:12" ht="12.75" hidden="1">
      <c r="B120" s="252" t="s">
        <v>587</v>
      </c>
      <c r="C120" s="202"/>
      <c r="D120" s="202" t="s">
        <v>454</v>
      </c>
      <c r="E120" s="202" t="s">
        <v>299</v>
      </c>
      <c r="F120" s="452" t="s">
        <v>191</v>
      </c>
      <c r="G120" s="452" t="s">
        <v>210</v>
      </c>
      <c r="H120" s="452" t="s">
        <v>299</v>
      </c>
      <c r="I120" s="465">
        <v>420</v>
      </c>
      <c r="J120" s="309"/>
      <c r="K120" s="299"/>
      <c r="L120" s="286"/>
    </row>
    <row r="121" spans="2:12" ht="18.75" customHeight="1" hidden="1">
      <c r="B121" s="230" t="s">
        <v>192</v>
      </c>
      <c r="C121" s="202"/>
      <c r="D121" s="202" t="s">
        <v>454</v>
      </c>
      <c r="E121" s="202" t="s">
        <v>299</v>
      </c>
      <c r="F121" s="452" t="s">
        <v>193</v>
      </c>
      <c r="G121" s="463"/>
      <c r="H121" s="452" t="s">
        <v>299</v>
      </c>
      <c r="I121" s="465">
        <f>I122</f>
        <v>8628</v>
      </c>
      <c r="J121" s="287"/>
      <c r="K121" s="297">
        <f>K122</f>
        <v>10000</v>
      </c>
      <c r="L121" s="297">
        <f>L122</f>
        <v>10000</v>
      </c>
    </row>
    <row r="122" spans="2:12" ht="25.5" customHeight="1" hidden="1">
      <c r="B122" s="283" t="s">
        <v>617</v>
      </c>
      <c r="C122" s="202"/>
      <c r="D122" s="202" t="s">
        <v>454</v>
      </c>
      <c r="E122" s="202" t="s">
        <v>299</v>
      </c>
      <c r="F122" s="452" t="s">
        <v>193</v>
      </c>
      <c r="G122" s="452" t="s">
        <v>616</v>
      </c>
      <c r="H122" s="452" t="s">
        <v>299</v>
      </c>
      <c r="I122" s="466">
        <v>8628</v>
      </c>
      <c r="J122" s="293"/>
      <c r="K122" s="305">
        <v>10000</v>
      </c>
      <c r="L122" s="306">
        <v>10000</v>
      </c>
    </row>
    <row r="123" spans="2:12" ht="12.75" hidden="1">
      <c r="B123" s="198" t="s">
        <v>194</v>
      </c>
      <c r="C123" s="207"/>
      <c r="D123" s="207" t="s">
        <v>454</v>
      </c>
      <c r="E123" s="207" t="s">
        <v>455</v>
      </c>
      <c r="F123" s="452"/>
      <c r="G123" s="452"/>
      <c r="H123" s="451" t="s">
        <v>455</v>
      </c>
      <c r="I123" s="324">
        <f>I124+I131</f>
        <v>1214.55</v>
      </c>
      <c r="J123" s="269"/>
      <c r="K123" s="258">
        <f>K124+K131</f>
        <v>4085</v>
      </c>
      <c r="L123" s="269">
        <f>L124+L131</f>
        <v>85</v>
      </c>
    </row>
    <row r="124" spans="2:12" ht="57.75" customHeight="1" hidden="1">
      <c r="B124" s="231" t="s">
        <v>629</v>
      </c>
      <c r="C124" s="207"/>
      <c r="D124" s="200" t="s">
        <v>454</v>
      </c>
      <c r="E124" s="207" t="s">
        <v>455</v>
      </c>
      <c r="F124" s="451" t="s">
        <v>195</v>
      </c>
      <c r="G124" s="455"/>
      <c r="H124" s="451" t="s">
        <v>455</v>
      </c>
      <c r="I124" s="467">
        <f>I125</f>
        <v>1129.55</v>
      </c>
      <c r="J124" s="285"/>
      <c r="K124" s="307">
        <f>K125</f>
        <v>4000</v>
      </c>
      <c r="L124" s="307">
        <f>L125</f>
        <v>0</v>
      </c>
    </row>
    <row r="125" spans="2:12" ht="78.75" hidden="1">
      <c r="B125" s="230" t="s">
        <v>630</v>
      </c>
      <c r="C125" s="202"/>
      <c r="D125" s="199" t="s">
        <v>454</v>
      </c>
      <c r="E125" s="202" t="s">
        <v>455</v>
      </c>
      <c r="F125" s="452" t="s">
        <v>196</v>
      </c>
      <c r="G125" s="452"/>
      <c r="H125" s="452" t="s">
        <v>455</v>
      </c>
      <c r="I125" s="323">
        <f>I126</f>
        <v>1129.55</v>
      </c>
      <c r="J125" s="258"/>
      <c r="K125" s="258">
        <f>K126</f>
        <v>4000</v>
      </c>
      <c r="L125" s="269">
        <f>L126</f>
        <v>0</v>
      </c>
    </row>
    <row r="126" spans="2:12" ht="26.25" hidden="1">
      <c r="B126" s="230" t="s">
        <v>633</v>
      </c>
      <c r="C126" s="202"/>
      <c r="D126" s="199" t="s">
        <v>454</v>
      </c>
      <c r="E126" s="202" t="s">
        <v>455</v>
      </c>
      <c r="F126" s="452" t="s">
        <v>196</v>
      </c>
      <c r="G126" s="452" t="s">
        <v>632</v>
      </c>
      <c r="H126" s="452" t="s">
        <v>455</v>
      </c>
      <c r="I126" s="450">
        <v>1129.55</v>
      </c>
      <c r="J126" s="258"/>
      <c r="K126" s="259">
        <v>4000</v>
      </c>
      <c r="L126" s="269"/>
    </row>
    <row r="127" spans="2:12" ht="52.5" hidden="1">
      <c r="B127" s="230" t="s">
        <v>631</v>
      </c>
      <c r="C127" s="202"/>
      <c r="D127" s="199" t="s">
        <v>454</v>
      </c>
      <c r="E127" s="202" t="s">
        <v>455</v>
      </c>
      <c r="F127" s="452" t="s">
        <v>197</v>
      </c>
      <c r="G127" s="452"/>
      <c r="H127" s="452" t="s">
        <v>455</v>
      </c>
      <c r="I127" s="322"/>
      <c r="J127" s="269"/>
      <c r="K127" s="269"/>
      <c r="L127" s="269"/>
    </row>
    <row r="128" spans="2:12" ht="42.75" customHeight="1" hidden="1">
      <c r="B128" s="231" t="s">
        <v>583</v>
      </c>
      <c r="C128" s="207"/>
      <c r="D128" s="200" t="s">
        <v>454</v>
      </c>
      <c r="E128" s="207" t="s">
        <v>455</v>
      </c>
      <c r="F128" s="451" t="s">
        <v>198</v>
      </c>
      <c r="G128" s="455"/>
      <c r="H128" s="451" t="s">
        <v>455</v>
      </c>
      <c r="I128" s="455"/>
      <c r="J128" s="292"/>
      <c r="K128" s="168"/>
      <c r="L128" s="288"/>
    </row>
    <row r="129" spans="2:12" ht="72.75" customHeight="1" hidden="1">
      <c r="B129" s="201" t="s">
        <v>199</v>
      </c>
      <c r="C129" s="202"/>
      <c r="D129" s="199" t="s">
        <v>454</v>
      </c>
      <c r="E129" s="202" t="s">
        <v>455</v>
      </c>
      <c r="F129" s="452" t="s">
        <v>200</v>
      </c>
      <c r="G129" s="452"/>
      <c r="H129" s="452" t="s">
        <v>455</v>
      </c>
      <c r="I129" s="322"/>
      <c r="J129" s="269"/>
      <c r="K129" s="269"/>
      <c r="L129" s="269"/>
    </row>
    <row r="130" spans="2:12" ht="57" customHeight="1" hidden="1">
      <c r="B130" s="230" t="s">
        <v>201</v>
      </c>
      <c r="C130" s="207"/>
      <c r="D130" s="199" t="s">
        <v>454</v>
      </c>
      <c r="E130" s="202" t="s">
        <v>455</v>
      </c>
      <c r="F130" s="452" t="s">
        <v>202</v>
      </c>
      <c r="G130" s="452"/>
      <c r="H130" s="452" t="s">
        <v>455</v>
      </c>
      <c r="I130" s="322"/>
      <c r="J130" s="269"/>
      <c r="K130" s="269"/>
      <c r="L130" s="269"/>
    </row>
    <row r="131" spans="2:23" s="232" customFormat="1" ht="39" customHeight="1" hidden="1">
      <c r="B131" s="198" t="s">
        <v>624</v>
      </c>
      <c r="C131" s="202"/>
      <c r="D131" s="207" t="s">
        <v>454</v>
      </c>
      <c r="E131" s="207" t="s">
        <v>455</v>
      </c>
      <c r="F131" s="451" t="s">
        <v>139</v>
      </c>
      <c r="G131" s="463"/>
      <c r="H131" s="451" t="s">
        <v>455</v>
      </c>
      <c r="I131" s="456">
        <f>I132</f>
        <v>85</v>
      </c>
      <c r="J131" s="285"/>
      <c r="K131" s="285">
        <f>K132</f>
        <v>85</v>
      </c>
      <c r="L131" s="285">
        <f>L132</f>
        <v>85</v>
      </c>
      <c r="N131" s="636"/>
      <c r="O131" s="636"/>
      <c r="P131" s="636"/>
      <c r="Q131" s="636"/>
      <c r="R131" s="636"/>
      <c r="S131" s="636"/>
      <c r="T131" s="636"/>
      <c r="U131" s="636"/>
      <c r="V131" s="636"/>
      <c r="W131" s="636"/>
    </row>
    <row r="132" spans="2:23" s="232" customFormat="1" ht="43.5" customHeight="1" hidden="1">
      <c r="B132" s="201" t="s">
        <v>203</v>
      </c>
      <c r="C132" s="202"/>
      <c r="D132" s="202" t="s">
        <v>454</v>
      </c>
      <c r="E132" s="202" t="s">
        <v>455</v>
      </c>
      <c r="F132" s="452" t="s">
        <v>204</v>
      </c>
      <c r="G132" s="463"/>
      <c r="H132" s="452" t="s">
        <v>455</v>
      </c>
      <c r="I132" s="464">
        <f>I135</f>
        <v>85</v>
      </c>
      <c r="J132" s="287"/>
      <c r="K132" s="287">
        <f>K135</f>
        <v>85</v>
      </c>
      <c r="L132" s="287">
        <f>L135</f>
        <v>85</v>
      </c>
      <c r="N132" s="636"/>
      <c r="O132" s="636"/>
      <c r="P132" s="636"/>
      <c r="Q132" s="636"/>
      <c r="R132" s="636"/>
      <c r="S132" s="636"/>
      <c r="T132" s="636"/>
      <c r="U132" s="636"/>
      <c r="V132" s="636"/>
      <c r="W132" s="636"/>
    </row>
    <row r="133" spans="2:23" s="232" customFormat="1" ht="60.75" customHeight="1" hidden="1">
      <c r="B133" s="249" t="s">
        <v>576</v>
      </c>
      <c r="C133" s="238"/>
      <c r="D133" s="238" t="s">
        <v>454</v>
      </c>
      <c r="E133" s="238" t="s">
        <v>455</v>
      </c>
      <c r="F133" s="457" t="s">
        <v>577</v>
      </c>
      <c r="G133" s="887" t="s">
        <v>578</v>
      </c>
      <c r="H133" s="888"/>
      <c r="I133" s="889"/>
      <c r="J133" s="294"/>
      <c r="N133" s="636"/>
      <c r="O133" s="636"/>
      <c r="P133" s="636"/>
      <c r="Q133" s="636"/>
      <c r="R133" s="636"/>
      <c r="S133" s="636"/>
      <c r="T133" s="636"/>
      <c r="U133" s="636"/>
      <c r="V133" s="636"/>
      <c r="W133" s="636"/>
    </row>
    <row r="134" spans="2:23" s="232" customFormat="1" ht="48" customHeight="1" hidden="1">
      <c r="B134" s="249" t="s">
        <v>579</v>
      </c>
      <c r="C134" s="238"/>
      <c r="D134" s="238" t="s">
        <v>454</v>
      </c>
      <c r="E134" s="238" t="s">
        <v>455</v>
      </c>
      <c r="F134" s="457" t="s">
        <v>580</v>
      </c>
      <c r="G134" s="884" t="s">
        <v>581</v>
      </c>
      <c r="H134" s="885"/>
      <c r="I134" s="886"/>
      <c r="J134" s="294"/>
      <c r="N134" s="636"/>
      <c r="O134" s="636"/>
      <c r="P134" s="636"/>
      <c r="Q134" s="636"/>
      <c r="R134" s="636"/>
      <c r="S134" s="636"/>
      <c r="T134" s="636"/>
      <c r="U134" s="636"/>
      <c r="V134" s="636"/>
      <c r="W134" s="636"/>
    </row>
    <row r="135" spans="2:23" s="232" customFormat="1" ht="16.5" customHeight="1" hidden="1">
      <c r="B135" s="252" t="s">
        <v>587</v>
      </c>
      <c r="C135" s="238"/>
      <c r="D135" s="202" t="s">
        <v>454</v>
      </c>
      <c r="E135" s="202" t="s">
        <v>455</v>
      </c>
      <c r="F135" s="452" t="s">
        <v>204</v>
      </c>
      <c r="G135" s="196" t="s">
        <v>210</v>
      </c>
      <c r="H135" s="452" t="s">
        <v>455</v>
      </c>
      <c r="I135" s="468">
        <v>85</v>
      </c>
      <c r="J135" s="302"/>
      <c r="K135" s="304">
        <v>85</v>
      </c>
      <c r="L135" s="303">
        <v>85</v>
      </c>
      <c r="N135" s="636"/>
      <c r="O135" s="636"/>
      <c r="P135" s="636"/>
      <c r="Q135" s="636"/>
      <c r="R135" s="636"/>
      <c r="S135" s="636"/>
      <c r="T135" s="636"/>
      <c r="U135" s="636"/>
      <c r="V135" s="636"/>
      <c r="W135" s="636"/>
    </row>
    <row r="136" spans="2:12" ht="20.25" customHeight="1" hidden="1">
      <c r="B136" s="198" t="s">
        <v>463</v>
      </c>
      <c r="C136" s="202"/>
      <c r="D136" s="207" t="s">
        <v>454</v>
      </c>
      <c r="E136" s="207" t="s">
        <v>464</v>
      </c>
      <c r="F136" s="452"/>
      <c r="G136" s="452"/>
      <c r="H136" s="451" t="s">
        <v>464</v>
      </c>
      <c r="I136" s="469">
        <f>I137+I140</f>
        <v>11758.768999999998</v>
      </c>
      <c r="J136" s="269"/>
      <c r="K136" s="318">
        <f>K137+K140</f>
        <v>13625.55</v>
      </c>
      <c r="L136" s="318">
        <f>L137+L140</f>
        <v>15979.505000000001</v>
      </c>
    </row>
    <row r="137" spans="2:12" ht="54.75" customHeight="1" hidden="1">
      <c r="B137" s="290" t="s">
        <v>627</v>
      </c>
      <c r="C137" s="207"/>
      <c r="D137" s="200" t="s">
        <v>454</v>
      </c>
      <c r="E137" s="207" t="s">
        <v>464</v>
      </c>
      <c r="F137" s="451" t="s">
        <v>205</v>
      </c>
      <c r="G137" s="455"/>
      <c r="H137" s="451" t="s">
        <v>464</v>
      </c>
      <c r="I137" s="456">
        <f>I138</f>
        <v>2275.006</v>
      </c>
      <c r="J137" s="285"/>
      <c r="K137" s="285">
        <f>K138</f>
        <v>6008.35</v>
      </c>
      <c r="L137" s="285">
        <f>L138</f>
        <v>8515.705</v>
      </c>
    </row>
    <row r="138" spans="2:12" ht="69.75" customHeight="1" hidden="1">
      <c r="B138" s="230" t="s">
        <v>628</v>
      </c>
      <c r="C138" s="202"/>
      <c r="D138" s="199" t="s">
        <v>454</v>
      </c>
      <c r="E138" s="202" t="s">
        <v>464</v>
      </c>
      <c r="F138" s="452" t="s">
        <v>206</v>
      </c>
      <c r="G138" s="452"/>
      <c r="H138" s="452" t="s">
        <v>464</v>
      </c>
      <c r="I138" s="324">
        <f>I139</f>
        <v>2275.006</v>
      </c>
      <c r="J138" s="269"/>
      <c r="K138" s="313">
        <f>K139</f>
        <v>6008.35</v>
      </c>
      <c r="L138" s="313">
        <f>L139</f>
        <v>8515.705</v>
      </c>
    </row>
    <row r="139" spans="2:12" ht="12" customHeight="1" hidden="1">
      <c r="B139" s="252" t="s">
        <v>587</v>
      </c>
      <c r="C139" s="202"/>
      <c r="D139" s="199" t="s">
        <v>454</v>
      </c>
      <c r="E139" s="202" t="s">
        <v>464</v>
      </c>
      <c r="F139" s="452" t="s">
        <v>206</v>
      </c>
      <c r="G139" s="452" t="s">
        <v>210</v>
      </c>
      <c r="H139" s="452" t="s">
        <v>464</v>
      </c>
      <c r="I139" s="324">
        <v>2275.006</v>
      </c>
      <c r="J139" s="322"/>
      <c r="K139" s="327">
        <v>6008.35</v>
      </c>
      <c r="L139" s="327">
        <v>8515.705</v>
      </c>
    </row>
    <row r="140" spans="2:12" ht="56.25" customHeight="1" hidden="1">
      <c r="B140" s="231" t="s">
        <v>625</v>
      </c>
      <c r="C140" s="202"/>
      <c r="D140" s="207" t="s">
        <v>454</v>
      </c>
      <c r="E140" s="207" t="s">
        <v>464</v>
      </c>
      <c r="F140" s="451" t="s">
        <v>207</v>
      </c>
      <c r="G140" s="455"/>
      <c r="H140" s="451" t="s">
        <v>464</v>
      </c>
      <c r="I140" s="456">
        <f>I141+I143</f>
        <v>9483.762999999999</v>
      </c>
      <c r="J140" s="284"/>
      <c r="K140" s="285">
        <f>K141+K143</f>
        <v>7617.2</v>
      </c>
      <c r="L140" s="318">
        <f>L141+L143</f>
        <v>7463.8</v>
      </c>
    </row>
    <row r="141" spans="2:12" ht="78.75" hidden="1">
      <c r="B141" s="201" t="s">
        <v>626</v>
      </c>
      <c r="C141" s="202"/>
      <c r="D141" s="207" t="s">
        <v>454</v>
      </c>
      <c r="E141" s="207" t="s">
        <v>464</v>
      </c>
      <c r="F141" s="452" t="s">
        <v>521</v>
      </c>
      <c r="G141" s="452"/>
      <c r="H141" s="451" t="s">
        <v>464</v>
      </c>
      <c r="I141" s="324">
        <f>I142</f>
        <v>5353.775000000001</v>
      </c>
      <c r="J141" s="269"/>
      <c r="K141" s="269">
        <f>K142</f>
        <v>5406.2</v>
      </c>
      <c r="L141" s="269">
        <f>L142</f>
        <v>5230.3</v>
      </c>
    </row>
    <row r="142" spans="2:12" ht="12.75" hidden="1">
      <c r="B142" s="252" t="s">
        <v>587</v>
      </c>
      <c r="C142" s="202"/>
      <c r="D142" s="202" t="s">
        <v>454</v>
      </c>
      <c r="E142" s="202" t="s">
        <v>464</v>
      </c>
      <c r="F142" s="452" t="s">
        <v>521</v>
      </c>
      <c r="G142" s="452" t="s">
        <v>210</v>
      </c>
      <c r="H142" s="452" t="s">
        <v>464</v>
      </c>
      <c r="I142" s="325">
        <f>5356.1-4835.3+2500.3+2332.675</f>
        <v>5353.775000000001</v>
      </c>
      <c r="J142" s="322"/>
      <c r="K142" s="325">
        <v>5406.2</v>
      </c>
      <c r="L142" s="325">
        <v>5230.3</v>
      </c>
    </row>
    <row r="143" spans="2:12" ht="78.75" customHeight="1" hidden="1">
      <c r="B143" s="201" t="s">
        <v>413</v>
      </c>
      <c r="C143" s="202"/>
      <c r="D143" s="207" t="s">
        <v>454</v>
      </c>
      <c r="E143" s="207" t="s">
        <v>464</v>
      </c>
      <c r="F143" s="452" t="s">
        <v>522</v>
      </c>
      <c r="G143" s="452"/>
      <c r="H143" s="451" t="s">
        <v>464</v>
      </c>
      <c r="I143" s="324">
        <f>I144</f>
        <v>4129.987999999999</v>
      </c>
      <c r="J143" s="313"/>
      <c r="K143" s="313">
        <f>K144</f>
        <v>2211</v>
      </c>
      <c r="L143" s="313">
        <f>L144</f>
        <v>2233.5</v>
      </c>
    </row>
    <row r="144" spans="2:12" ht="18" customHeight="1" hidden="1">
      <c r="B144" s="252" t="s">
        <v>587</v>
      </c>
      <c r="C144" s="202"/>
      <c r="D144" s="202" t="s">
        <v>454</v>
      </c>
      <c r="E144" s="202" t="s">
        <v>464</v>
      </c>
      <c r="F144" s="452" t="s">
        <v>522</v>
      </c>
      <c r="G144" s="452" t="s">
        <v>210</v>
      </c>
      <c r="H144" s="452" t="s">
        <v>464</v>
      </c>
      <c r="I144" s="324">
        <f>2142.2+1447.788+540</f>
        <v>4129.987999999999</v>
      </c>
      <c r="J144" s="324"/>
      <c r="K144" s="324">
        <v>2211</v>
      </c>
      <c r="L144" s="324">
        <v>2233.5</v>
      </c>
    </row>
    <row r="145" spans="2:12" ht="19.5" customHeight="1" hidden="1">
      <c r="B145" s="198" t="s">
        <v>523</v>
      </c>
      <c r="C145" s="202"/>
      <c r="D145" s="207" t="s">
        <v>454</v>
      </c>
      <c r="E145" s="207" t="s">
        <v>524</v>
      </c>
      <c r="F145" s="452"/>
      <c r="G145" s="452"/>
      <c r="H145" s="451" t="s">
        <v>524</v>
      </c>
      <c r="I145" s="322">
        <f>I146</f>
        <v>0</v>
      </c>
      <c r="J145" s="269"/>
      <c r="K145" s="269">
        <f aca="true" t="shared" si="2" ref="K145:L148">K146</f>
        <v>0</v>
      </c>
      <c r="L145" s="269">
        <f t="shared" si="2"/>
        <v>0</v>
      </c>
    </row>
    <row r="146" spans="2:23" s="232" customFormat="1" ht="39" hidden="1">
      <c r="B146" s="198" t="s">
        <v>624</v>
      </c>
      <c r="C146" s="202"/>
      <c r="D146" s="207" t="s">
        <v>454</v>
      </c>
      <c r="E146" s="207" t="s">
        <v>524</v>
      </c>
      <c r="F146" s="452"/>
      <c r="G146" s="452"/>
      <c r="H146" s="451" t="s">
        <v>524</v>
      </c>
      <c r="I146" s="322">
        <f>I147</f>
        <v>0</v>
      </c>
      <c r="J146" s="269"/>
      <c r="K146" s="269">
        <f t="shared" si="2"/>
        <v>0</v>
      </c>
      <c r="L146" s="269">
        <f t="shared" si="2"/>
        <v>0</v>
      </c>
      <c r="N146" s="636"/>
      <c r="O146" s="636"/>
      <c r="P146" s="636"/>
      <c r="Q146" s="636"/>
      <c r="R146" s="636"/>
      <c r="S146" s="636"/>
      <c r="T146" s="636"/>
      <c r="U146" s="636"/>
      <c r="V146" s="636"/>
      <c r="W146" s="636"/>
    </row>
    <row r="147" spans="2:23" s="232" customFormat="1" ht="30.75" customHeight="1" hidden="1">
      <c r="B147" s="198" t="s">
        <v>525</v>
      </c>
      <c r="C147" s="202"/>
      <c r="D147" s="207" t="s">
        <v>454</v>
      </c>
      <c r="E147" s="207" t="s">
        <v>524</v>
      </c>
      <c r="F147" s="452" t="s">
        <v>526</v>
      </c>
      <c r="G147" s="463"/>
      <c r="H147" s="451" t="s">
        <v>524</v>
      </c>
      <c r="I147" s="470">
        <f>I148</f>
        <v>0</v>
      </c>
      <c r="J147" s="275"/>
      <c r="K147" s="275">
        <f t="shared" si="2"/>
        <v>0</v>
      </c>
      <c r="L147" s="275">
        <f t="shared" si="2"/>
        <v>0</v>
      </c>
      <c r="N147" s="636"/>
      <c r="O147" s="636"/>
      <c r="P147" s="636"/>
      <c r="Q147" s="636"/>
      <c r="R147" s="636"/>
      <c r="S147" s="636"/>
      <c r="T147" s="636"/>
      <c r="U147" s="636"/>
      <c r="V147" s="636"/>
      <c r="W147" s="636"/>
    </row>
    <row r="148" spans="2:23" s="232" customFormat="1" ht="26.25" hidden="1">
      <c r="B148" s="214" t="s">
        <v>527</v>
      </c>
      <c r="C148" s="202"/>
      <c r="D148" s="207" t="s">
        <v>454</v>
      </c>
      <c r="E148" s="207" t="s">
        <v>524</v>
      </c>
      <c r="F148" s="452" t="s">
        <v>528</v>
      </c>
      <c r="G148" s="463"/>
      <c r="H148" s="451" t="s">
        <v>524</v>
      </c>
      <c r="I148" s="470">
        <f>I149</f>
        <v>0</v>
      </c>
      <c r="J148" s="275"/>
      <c r="K148" s="275">
        <f t="shared" si="2"/>
        <v>0</v>
      </c>
      <c r="L148" s="275">
        <f t="shared" si="2"/>
        <v>0</v>
      </c>
      <c r="N148" s="636"/>
      <c r="O148" s="636"/>
      <c r="P148" s="636"/>
      <c r="Q148" s="636"/>
      <c r="R148" s="636"/>
      <c r="S148" s="636"/>
      <c r="T148" s="636"/>
      <c r="U148" s="636"/>
      <c r="V148" s="636"/>
      <c r="W148" s="636"/>
    </row>
    <row r="149" spans="2:23" s="232" customFormat="1" ht="12.75" hidden="1">
      <c r="B149" s="214"/>
      <c r="C149" s="202"/>
      <c r="D149" s="207" t="s">
        <v>454</v>
      </c>
      <c r="E149" s="207" t="s">
        <v>524</v>
      </c>
      <c r="F149" s="452" t="s">
        <v>528</v>
      </c>
      <c r="G149" s="463"/>
      <c r="H149" s="451" t="s">
        <v>524</v>
      </c>
      <c r="I149" s="470"/>
      <c r="J149" s="275"/>
      <c r="K149" s="275"/>
      <c r="L149" s="275"/>
      <c r="N149" s="636"/>
      <c r="O149" s="636"/>
      <c r="P149" s="636"/>
      <c r="Q149" s="636"/>
      <c r="R149" s="636"/>
      <c r="S149" s="636"/>
      <c r="T149" s="636"/>
      <c r="U149" s="636"/>
      <c r="V149" s="636"/>
      <c r="W149" s="636"/>
    </row>
    <row r="150" spans="2:12" ht="13.5" hidden="1">
      <c r="B150" s="234" t="s">
        <v>456</v>
      </c>
      <c r="C150" s="217"/>
      <c r="D150" s="217" t="s">
        <v>457</v>
      </c>
      <c r="E150" s="235"/>
      <c r="F150" s="372"/>
      <c r="G150" s="373"/>
      <c r="H150" s="371"/>
      <c r="I150" s="347">
        <f>I151</f>
        <v>160</v>
      </c>
      <c r="J150" s="267"/>
      <c r="K150" s="267">
        <f aca="true" t="shared" si="3" ref="K150:L152">K151</f>
        <v>172</v>
      </c>
      <c r="L150" s="267">
        <f t="shared" si="3"/>
        <v>184</v>
      </c>
    </row>
    <row r="151" spans="2:12" ht="12.75" hidden="1">
      <c r="B151" s="198" t="s">
        <v>458</v>
      </c>
      <c r="C151" s="207"/>
      <c r="D151" s="207" t="s">
        <v>457</v>
      </c>
      <c r="E151" s="207" t="s">
        <v>459</v>
      </c>
      <c r="F151" s="277"/>
      <c r="G151" s="452"/>
      <c r="H151" s="451" t="s">
        <v>459</v>
      </c>
      <c r="I151" s="276">
        <f>I152</f>
        <v>160</v>
      </c>
      <c r="J151" s="276"/>
      <c r="K151" s="276">
        <f t="shared" si="3"/>
        <v>172</v>
      </c>
      <c r="L151" s="276">
        <f t="shared" si="3"/>
        <v>184</v>
      </c>
    </row>
    <row r="152" spans="2:12" ht="53.25" customHeight="1" hidden="1">
      <c r="B152" s="198" t="s">
        <v>618</v>
      </c>
      <c r="C152" s="207"/>
      <c r="D152" s="207" t="s">
        <v>457</v>
      </c>
      <c r="E152" s="207" t="s">
        <v>459</v>
      </c>
      <c r="F152" s="451" t="s">
        <v>81</v>
      </c>
      <c r="G152" s="455"/>
      <c r="H152" s="451" t="s">
        <v>459</v>
      </c>
      <c r="I152" s="456">
        <f>I153</f>
        <v>160</v>
      </c>
      <c r="J152" s="285"/>
      <c r="K152" s="285">
        <f t="shared" si="3"/>
        <v>172</v>
      </c>
      <c r="L152" s="285">
        <f t="shared" si="3"/>
        <v>184</v>
      </c>
    </row>
    <row r="153" spans="2:12" ht="66" hidden="1">
      <c r="B153" s="221" t="s">
        <v>622</v>
      </c>
      <c r="C153" s="207"/>
      <c r="D153" s="207" t="s">
        <v>457</v>
      </c>
      <c r="E153" s="207" t="s">
        <v>459</v>
      </c>
      <c r="F153" s="451" t="s">
        <v>529</v>
      </c>
      <c r="G153" s="452"/>
      <c r="H153" s="451" t="s">
        <v>459</v>
      </c>
      <c r="I153" s="276">
        <f>I156</f>
        <v>160</v>
      </c>
      <c r="J153" s="276"/>
      <c r="K153" s="276">
        <f>K156</f>
        <v>172</v>
      </c>
      <c r="L153" s="276">
        <f>L156</f>
        <v>184</v>
      </c>
    </row>
    <row r="154" spans="2:12" ht="75" customHeight="1" hidden="1">
      <c r="B154" s="223" t="s">
        <v>530</v>
      </c>
      <c r="C154" s="207"/>
      <c r="D154" s="207" t="s">
        <v>457</v>
      </c>
      <c r="E154" s="207" t="s">
        <v>459</v>
      </c>
      <c r="F154" s="452" t="s">
        <v>531</v>
      </c>
      <c r="G154" s="452"/>
      <c r="H154" s="451" t="s">
        <v>459</v>
      </c>
      <c r="I154" s="276"/>
      <c r="J154" s="276"/>
      <c r="K154" s="276"/>
      <c r="L154" s="276"/>
    </row>
    <row r="155" spans="2:12" ht="15.75" customHeight="1" hidden="1">
      <c r="B155" s="252" t="s">
        <v>587</v>
      </c>
      <c r="C155" s="207"/>
      <c r="D155" s="207" t="s">
        <v>457</v>
      </c>
      <c r="E155" s="207" t="s">
        <v>459</v>
      </c>
      <c r="F155" s="452" t="s">
        <v>531</v>
      </c>
      <c r="G155" s="452" t="s">
        <v>210</v>
      </c>
      <c r="H155" s="451" t="s">
        <v>459</v>
      </c>
      <c r="I155" s="276"/>
      <c r="J155" s="276"/>
      <c r="K155" s="276"/>
      <c r="L155" s="276"/>
    </row>
    <row r="156" spans="2:12" ht="77.25" customHeight="1" hidden="1">
      <c r="B156" s="201" t="s">
        <v>623</v>
      </c>
      <c r="C156" s="207"/>
      <c r="D156" s="207" t="s">
        <v>457</v>
      </c>
      <c r="E156" s="207" t="s">
        <v>459</v>
      </c>
      <c r="F156" s="452" t="s">
        <v>532</v>
      </c>
      <c r="G156" s="452"/>
      <c r="H156" s="451" t="s">
        <v>459</v>
      </c>
      <c r="I156" s="276">
        <f>I157</f>
        <v>160</v>
      </c>
      <c r="J156" s="276"/>
      <c r="K156" s="276">
        <f>K157</f>
        <v>172</v>
      </c>
      <c r="L156" s="276">
        <f>L157</f>
        <v>184</v>
      </c>
    </row>
    <row r="157" spans="2:12" ht="16.5" customHeight="1" hidden="1">
      <c r="B157" s="252" t="s">
        <v>587</v>
      </c>
      <c r="C157" s="207"/>
      <c r="D157" s="207" t="s">
        <v>457</v>
      </c>
      <c r="E157" s="207" t="s">
        <v>459</v>
      </c>
      <c r="F157" s="452" t="s">
        <v>532</v>
      </c>
      <c r="G157" s="452" t="s">
        <v>210</v>
      </c>
      <c r="H157" s="451" t="s">
        <v>459</v>
      </c>
      <c r="I157" s="276">
        <v>160</v>
      </c>
      <c r="J157" s="276"/>
      <c r="K157" s="276">
        <v>172</v>
      </c>
      <c r="L157" s="276">
        <v>184</v>
      </c>
    </row>
    <row r="158" spans="2:12" ht="13.5" hidden="1">
      <c r="B158" s="182" t="s">
        <v>533</v>
      </c>
      <c r="C158" s="220"/>
      <c r="D158" s="220" t="s">
        <v>461</v>
      </c>
      <c r="E158" s="220"/>
      <c r="F158" s="344"/>
      <c r="G158" s="344"/>
      <c r="H158" s="344"/>
      <c r="I158" s="347">
        <f>I159+I166</f>
        <v>7152.5</v>
      </c>
      <c r="J158" s="267"/>
      <c r="K158" s="267">
        <f>K159+K166</f>
        <v>7583.5</v>
      </c>
      <c r="L158" s="267">
        <f>L159+L166</f>
        <v>8198.5</v>
      </c>
    </row>
    <row r="159" spans="2:12" ht="12.75" hidden="1">
      <c r="B159" s="198" t="s">
        <v>534</v>
      </c>
      <c r="C159" s="207"/>
      <c r="D159" s="207" t="s">
        <v>461</v>
      </c>
      <c r="E159" s="207" t="s">
        <v>208</v>
      </c>
      <c r="F159" s="451"/>
      <c r="G159" s="451"/>
      <c r="H159" s="451" t="s">
        <v>208</v>
      </c>
      <c r="I159" s="445">
        <f>I160</f>
        <v>5947</v>
      </c>
      <c r="J159" s="268"/>
      <c r="K159" s="268">
        <f aca="true" t="shared" si="4" ref="K159:L161">K160</f>
        <v>6305</v>
      </c>
      <c r="L159" s="268">
        <f t="shared" si="4"/>
        <v>6960</v>
      </c>
    </row>
    <row r="160" spans="2:12" ht="55.5" customHeight="1" hidden="1">
      <c r="B160" s="198" t="s">
        <v>618</v>
      </c>
      <c r="C160" s="207"/>
      <c r="D160" s="207" t="s">
        <v>461</v>
      </c>
      <c r="E160" s="207" t="s">
        <v>208</v>
      </c>
      <c r="F160" s="451" t="s">
        <v>81</v>
      </c>
      <c r="G160" s="455"/>
      <c r="H160" s="451" t="s">
        <v>208</v>
      </c>
      <c r="I160" s="456">
        <f>I161</f>
        <v>5947</v>
      </c>
      <c r="J160" s="285"/>
      <c r="K160" s="285">
        <f t="shared" si="4"/>
        <v>6305</v>
      </c>
      <c r="L160" s="285">
        <f t="shared" si="4"/>
        <v>6960</v>
      </c>
    </row>
    <row r="161" spans="2:12" ht="83.25" customHeight="1" hidden="1">
      <c r="B161" s="221" t="s">
        <v>620</v>
      </c>
      <c r="C161" s="202"/>
      <c r="D161" s="202" t="s">
        <v>461</v>
      </c>
      <c r="E161" s="202" t="s">
        <v>208</v>
      </c>
      <c r="F161" s="452" t="s">
        <v>535</v>
      </c>
      <c r="G161" s="452"/>
      <c r="H161" s="452" t="s">
        <v>208</v>
      </c>
      <c r="I161" s="448">
        <f>I162</f>
        <v>5947</v>
      </c>
      <c r="J161" s="281"/>
      <c r="K161" s="281">
        <f t="shared" si="4"/>
        <v>6305</v>
      </c>
      <c r="L161" s="281">
        <f t="shared" si="4"/>
        <v>6960</v>
      </c>
    </row>
    <row r="162" spans="2:12" ht="92.25" hidden="1">
      <c r="B162" s="201" t="s">
        <v>621</v>
      </c>
      <c r="C162" s="202"/>
      <c r="D162" s="202" t="s">
        <v>461</v>
      </c>
      <c r="E162" s="202" t="s">
        <v>208</v>
      </c>
      <c r="F162" s="452" t="s">
        <v>536</v>
      </c>
      <c r="G162" s="452"/>
      <c r="H162" s="452" t="s">
        <v>208</v>
      </c>
      <c r="I162" s="448">
        <f>I163+I164+I165</f>
        <v>5947</v>
      </c>
      <c r="J162" s="281"/>
      <c r="K162" s="281">
        <f>K163+K164+K165</f>
        <v>6305</v>
      </c>
      <c r="L162" s="281">
        <f>L163+L164+L165</f>
        <v>6960</v>
      </c>
    </row>
    <row r="163" spans="2:12" ht="12.75" hidden="1">
      <c r="B163" s="252" t="s">
        <v>608</v>
      </c>
      <c r="C163" s="202"/>
      <c r="D163" s="202" t="s">
        <v>461</v>
      </c>
      <c r="E163" s="202" t="s">
        <v>208</v>
      </c>
      <c r="F163" s="452" t="s">
        <v>536</v>
      </c>
      <c r="G163" s="452" t="s">
        <v>606</v>
      </c>
      <c r="H163" s="452" t="s">
        <v>208</v>
      </c>
      <c r="I163" s="261">
        <v>4171.287</v>
      </c>
      <c r="J163" s="262"/>
      <c r="K163" s="281">
        <v>5305.114</v>
      </c>
      <c r="L163" s="281">
        <v>6631.482</v>
      </c>
    </row>
    <row r="164" spans="2:12" ht="12.75" hidden="1">
      <c r="B164" s="252" t="s">
        <v>587</v>
      </c>
      <c r="C164" s="202"/>
      <c r="D164" s="202" t="s">
        <v>461</v>
      </c>
      <c r="E164" s="202" t="s">
        <v>208</v>
      </c>
      <c r="F164" s="452" t="s">
        <v>536</v>
      </c>
      <c r="G164" s="452" t="s">
        <v>210</v>
      </c>
      <c r="H164" s="452" t="s">
        <v>208</v>
      </c>
      <c r="I164" s="448">
        <f>1775.713-0.713</f>
        <v>1775</v>
      </c>
      <c r="J164" s="281"/>
      <c r="K164" s="281">
        <f>999.886-0.886</f>
        <v>999</v>
      </c>
      <c r="L164" s="281">
        <v>328</v>
      </c>
    </row>
    <row r="165" spans="2:12" ht="12.75" hidden="1">
      <c r="B165" s="252" t="s">
        <v>609</v>
      </c>
      <c r="C165" s="202"/>
      <c r="D165" s="202" t="s">
        <v>461</v>
      </c>
      <c r="E165" s="202" t="s">
        <v>208</v>
      </c>
      <c r="F165" s="452" t="s">
        <v>536</v>
      </c>
      <c r="G165" s="452" t="s">
        <v>607</v>
      </c>
      <c r="H165" s="452" t="s">
        <v>208</v>
      </c>
      <c r="I165" s="276">
        <v>0.713</v>
      </c>
      <c r="J165" s="271"/>
      <c r="K165" s="271">
        <v>0.886</v>
      </c>
      <c r="L165" s="271">
        <v>0.518</v>
      </c>
    </row>
    <row r="166" spans="2:12" ht="30.75" customHeight="1" hidden="1">
      <c r="B166" s="198" t="s">
        <v>537</v>
      </c>
      <c r="C166" s="207"/>
      <c r="D166" s="207" t="s">
        <v>461</v>
      </c>
      <c r="E166" s="207" t="s">
        <v>538</v>
      </c>
      <c r="F166" s="452"/>
      <c r="G166" s="452"/>
      <c r="H166" s="451" t="s">
        <v>538</v>
      </c>
      <c r="I166" s="445">
        <f>I167</f>
        <v>1205.5</v>
      </c>
      <c r="J166" s="268"/>
      <c r="K166" s="268">
        <f aca="true" t="shared" si="5" ref="K166:L169">K167</f>
        <v>1278.5</v>
      </c>
      <c r="L166" s="268">
        <f t="shared" si="5"/>
        <v>1238.5</v>
      </c>
    </row>
    <row r="167" spans="2:12" ht="39" customHeight="1" hidden="1">
      <c r="B167" s="198" t="s">
        <v>618</v>
      </c>
      <c r="C167" s="207"/>
      <c r="D167" s="207" t="s">
        <v>461</v>
      </c>
      <c r="E167" s="207" t="s">
        <v>538</v>
      </c>
      <c r="F167" s="451" t="s">
        <v>81</v>
      </c>
      <c r="G167" s="455"/>
      <c r="H167" s="451" t="s">
        <v>538</v>
      </c>
      <c r="I167" s="456">
        <f>I168</f>
        <v>1205.5</v>
      </c>
      <c r="J167" s="285"/>
      <c r="K167" s="285">
        <f t="shared" si="5"/>
        <v>1278.5</v>
      </c>
      <c r="L167" s="285">
        <f t="shared" si="5"/>
        <v>1238.5</v>
      </c>
    </row>
    <row r="168" spans="2:12" ht="85.5" customHeight="1" hidden="1">
      <c r="B168" s="221" t="s">
        <v>619</v>
      </c>
      <c r="C168" s="202"/>
      <c r="D168" s="202" t="s">
        <v>461</v>
      </c>
      <c r="E168" s="202" t="s">
        <v>538</v>
      </c>
      <c r="F168" s="452" t="s">
        <v>539</v>
      </c>
      <c r="G168" s="452"/>
      <c r="H168" s="452" t="s">
        <v>538</v>
      </c>
      <c r="I168" s="448">
        <f>I169</f>
        <v>1205.5</v>
      </c>
      <c r="J168" s="281"/>
      <c r="K168" s="281">
        <f t="shared" si="5"/>
        <v>1278.5</v>
      </c>
      <c r="L168" s="281">
        <f t="shared" si="5"/>
        <v>1238.5</v>
      </c>
    </row>
    <row r="169" spans="2:12" ht="92.25" hidden="1">
      <c r="B169" s="201" t="s">
        <v>509</v>
      </c>
      <c r="C169" s="202"/>
      <c r="D169" s="202" t="s">
        <v>461</v>
      </c>
      <c r="E169" s="202" t="s">
        <v>538</v>
      </c>
      <c r="F169" s="452" t="s">
        <v>541</v>
      </c>
      <c r="G169" s="452"/>
      <c r="H169" s="452" t="s">
        <v>538</v>
      </c>
      <c r="I169" s="448">
        <f>I170</f>
        <v>1205.5</v>
      </c>
      <c r="J169" s="281"/>
      <c r="K169" s="281">
        <f t="shared" si="5"/>
        <v>1278.5</v>
      </c>
      <c r="L169" s="281">
        <f t="shared" si="5"/>
        <v>1238.5</v>
      </c>
    </row>
    <row r="170" spans="2:12" ht="12.75" hidden="1">
      <c r="B170" s="252" t="s">
        <v>587</v>
      </c>
      <c r="C170" s="202"/>
      <c r="D170" s="202" t="s">
        <v>461</v>
      </c>
      <c r="E170" s="202" t="s">
        <v>538</v>
      </c>
      <c r="F170" s="452" t="s">
        <v>541</v>
      </c>
      <c r="G170" s="452" t="s">
        <v>210</v>
      </c>
      <c r="H170" s="452" t="s">
        <v>538</v>
      </c>
      <c r="I170" s="448">
        <v>1205.5</v>
      </c>
      <c r="J170" s="281"/>
      <c r="K170" s="281">
        <v>1278.5</v>
      </c>
      <c r="L170" s="281">
        <v>1238.5</v>
      </c>
    </row>
    <row r="171" spans="2:23" s="239" customFormat="1" ht="52.5" hidden="1">
      <c r="B171" s="237" t="s">
        <v>542</v>
      </c>
      <c r="C171" s="192"/>
      <c r="D171" s="192" t="s">
        <v>461</v>
      </c>
      <c r="E171" s="202" t="s">
        <v>538</v>
      </c>
      <c r="F171" s="196" t="s">
        <v>543</v>
      </c>
      <c r="G171" s="457"/>
      <c r="H171" s="452" t="s">
        <v>538</v>
      </c>
      <c r="I171" s="276"/>
      <c r="J171" s="271"/>
      <c r="K171" s="271"/>
      <c r="L171" s="271"/>
      <c r="N171" s="637"/>
      <c r="O171" s="637"/>
      <c r="P171" s="637"/>
      <c r="Q171" s="637"/>
      <c r="R171" s="637"/>
      <c r="S171" s="637"/>
      <c r="T171" s="637"/>
      <c r="U171" s="637"/>
      <c r="V171" s="637"/>
      <c r="W171" s="637"/>
    </row>
    <row r="172" spans="2:12" ht="13.5" hidden="1">
      <c r="B172" s="182" t="s">
        <v>544</v>
      </c>
      <c r="C172" s="220"/>
      <c r="D172" s="220" t="s">
        <v>211</v>
      </c>
      <c r="E172" s="220"/>
      <c r="F172" s="344"/>
      <c r="G172" s="344"/>
      <c r="H172" s="344"/>
      <c r="I172" s="367">
        <f>I173+I176</f>
        <v>412.5</v>
      </c>
      <c r="J172" s="272"/>
      <c r="K172" s="272">
        <f>K173+K176</f>
        <v>412.5</v>
      </c>
      <c r="L172" s="272">
        <f>L173+L176</f>
        <v>412.5</v>
      </c>
    </row>
    <row r="173" spans="2:12" ht="12.75" hidden="1">
      <c r="B173" s="222" t="s">
        <v>212</v>
      </c>
      <c r="C173" s="189"/>
      <c r="D173" s="207" t="s">
        <v>211</v>
      </c>
      <c r="E173" s="207" t="s">
        <v>545</v>
      </c>
      <c r="F173" s="187"/>
      <c r="G173" s="187"/>
      <c r="H173" s="451" t="s">
        <v>545</v>
      </c>
      <c r="I173" s="322">
        <f>I174</f>
        <v>240.5</v>
      </c>
      <c r="J173" s="269"/>
      <c r="K173" s="269">
        <f>K174</f>
        <v>240.5</v>
      </c>
      <c r="L173" s="269">
        <f>L174</f>
        <v>240.5</v>
      </c>
    </row>
    <row r="174" spans="2:12" ht="21" customHeight="1" hidden="1">
      <c r="B174" s="223" t="s">
        <v>546</v>
      </c>
      <c r="C174" s="189"/>
      <c r="D174" s="202" t="s">
        <v>211</v>
      </c>
      <c r="E174" s="202" t="s">
        <v>545</v>
      </c>
      <c r="F174" s="471">
        <v>9900308</v>
      </c>
      <c r="G174" s="187"/>
      <c r="H174" s="452" t="s">
        <v>545</v>
      </c>
      <c r="I174" s="296">
        <f>I175</f>
        <v>240.5</v>
      </c>
      <c r="J174" s="270"/>
      <c r="K174" s="270">
        <f>K175</f>
        <v>240.5</v>
      </c>
      <c r="L174" s="270">
        <f>L175</f>
        <v>240.5</v>
      </c>
    </row>
    <row r="175" spans="2:12" ht="21" customHeight="1" hidden="1">
      <c r="B175" s="252" t="s">
        <v>613</v>
      </c>
      <c r="C175" s="189"/>
      <c r="D175" s="202" t="s">
        <v>211</v>
      </c>
      <c r="E175" s="202" t="s">
        <v>545</v>
      </c>
      <c r="F175" s="471">
        <v>9900308</v>
      </c>
      <c r="G175" s="196" t="s">
        <v>71</v>
      </c>
      <c r="H175" s="452" t="s">
        <v>545</v>
      </c>
      <c r="I175" s="296">
        <v>240.5</v>
      </c>
      <c r="J175" s="270"/>
      <c r="K175" s="270">
        <v>240.5</v>
      </c>
      <c r="L175" s="270">
        <v>240.5</v>
      </c>
    </row>
    <row r="176" spans="2:12" ht="12.75" hidden="1">
      <c r="B176" s="226" t="s">
        <v>213</v>
      </c>
      <c r="C176" s="207"/>
      <c r="D176" s="207" t="s">
        <v>211</v>
      </c>
      <c r="E176" s="207" t="s">
        <v>547</v>
      </c>
      <c r="F176" s="451"/>
      <c r="G176" s="452"/>
      <c r="H176" s="451" t="s">
        <v>547</v>
      </c>
      <c r="I176" s="322">
        <f>I177</f>
        <v>172</v>
      </c>
      <c r="J176" s="269"/>
      <c r="K176" s="269">
        <f>K177</f>
        <v>172</v>
      </c>
      <c r="L176" s="269">
        <f>L177</f>
        <v>172</v>
      </c>
    </row>
    <row r="177" spans="2:12" ht="21" customHeight="1" hidden="1">
      <c r="B177" s="241" t="s">
        <v>254</v>
      </c>
      <c r="C177" s="241"/>
      <c r="D177" s="202" t="s">
        <v>211</v>
      </c>
      <c r="E177" s="202" t="s">
        <v>547</v>
      </c>
      <c r="F177" s="471">
        <v>9901073</v>
      </c>
      <c r="G177" s="452"/>
      <c r="H177" s="452" t="s">
        <v>547</v>
      </c>
      <c r="I177" s="296">
        <f>I178</f>
        <v>172</v>
      </c>
      <c r="J177" s="270"/>
      <c r="K177" s="270">
        <f>K178</f>
        <v>172</v>
      </c>
      <c r="L177" s="270">
        <f>L178</f>
        <v>172</v>
      </c>
    </row>
    <row r="178" spans="2:12" ht="21" customHeight="1" hidden="1">
      <c r="B178" s="252" t="s">
        <v>613</v>
      </c>
      <c r="C178" s="241"/>
      <c r="D178" s="202" t="s">
        <v>211</v>
      </c>
      <c r="E178" s="202" t="s">
        <v>547</v>
      </c>
      <c r="F178" s="471">
        <v>9901073</v>
      </c>
      <c r="G178" s="452" t="s">
        <v>71</v>
      </c>
      <c r="H178" s="452" t="s">
        <v>547</v>
      </c>
      <c r="I178" s="296">
        <v>172</v>
      </c>
      <c r="J178" s="270"/>
      <c r="K178" s="270">
        <v>172</v>
      </c>
      <c r="L178" s="270">
        <v>172</v>
      </c>
    </row>
    <row r="179" spans="2:12" ht="13.5" hidden="1">
      <c r="B179" s="182" t="s">
        <v>462</v>
      </c>
      <c r="C179" s="220"/>
      <c r="D179" s="220" t="s">
        <v>469</v>
      </c>
      <c r="E179" s="220"/>
      <c r="F179" s="344"/>
      <c r="G179" s="344"/>
      <c r="H179" s="344"/>
      <c r="I179" s="362">
        <f>I181</f>
        <v>3930</v>
      </c>
      <c r="J179" s="315"/>
      <c r="K179" s="315">
        <f>K181</f>
        <v>3930</v>
      </c>
      <c r="L179" s="315">
        <f>L181</f>
        <v>1185</v>
      </c>
    </row>
    <row r="180" spans="2:12" ht="24" customHeight="1" hidden="1">
      <c r="B180" s="198" t="s">
        <v>249</v>
      </c>
      <c r="C180" s="202"/>
      <c r="D180" s="207" t="s">
        <v>469</v>
      </c>
      <c r="E180" s="207" t="s">
        <v>470</v>
      </c>
      <c r="F180" s="451"/>
      <c r="G180" s="451"/>
      <c r="H180" s="451" t="s">
        <v>470</v>
      </c>
      <c r="I180" s="325">
        <f>I181</f>
        <v>3930</v>
      </c>
      <c r="J180" s="301"/>
      <c r="K180" s="301">
        <f>K181</f>
        <v>3930</v>
      </c>
      <c r="L180" s="301">
        <f>L181</f>
        <v>1185</v>
      </c>
    </row>
    <row r="181" spans="2:12" ht="58.5" customHeight="1" hidden="1">
      <c r="B181" s="222" t="s">
        <v>612</v>
      </c>
      <c r="C181" s="202"/>
      <c r="D181" s="202" t="s">
        <v>469</v>
      </c>
      <c r="E181" s="202" t="s">
        <v>470</v>
      </c>
      <c r="F181" s="452" t="s">
        <v>77</v>
      </c>
      <c r="G181" s="472"/>
      <c r="H181" s="452" t="s">
        <v>470</v>
      </c>
      <c r="I181" s="473">
        <f>I184+I188</f>
        <v>3930</v>
      </c>
      <c r="J181" s="316"/>
      <c r="K181" s="316">
        <f>K184+K188</f>
        <v>3930</v>
      </c>
      <c r="L181" s="316">
        <f>L184+L188</f>
        <v>1185</v>
      </c>
    </row>
    <row r="182" spans="2:12" ht="66" hidden="1">
      <c r="B182" s="221" t="s">
        <v>567</v>
      </c>
      <c r="C182" s="202"/>
      <c r="D182" s="202" t="s">
        <v>469</v>
      </c>
      <c r="E182" s="202" t="s">
        <v>470</v>
      </c>
      <c r="F182" s="452" t="s">
        <v>548</v>
      </c>
      <c r="G182" s="452"/>
      <c r="H182" s="452" t="s">
        <v>470</v>
      </c>
      <c r="I182" s="325"/>
      <c r="J182" s="301"/>
      <c r="K182" s="301"/>
      <c r="L182" s="301"/>
    </row>
    <row r="183" spans="2:12" ht="66" hidden="1">
      <c r="B183" s="214" t="s">
        <v>611</v>
      </c>
      <c r="C183" s="202"/>
      <c r="D183" s="202" t="s">
        <v>469</v>
      </c>
      <c r="E183" s="202" t="s">
        <v>470</v>
      </c>
      <c r="F183" s="452" t="s">
        <v>549</v>
      </c>
      <c r="G183" s="452"/>
      <c r="H183" s="452" t="s">
        <v>470</v>
      </c>
      <c r="I183" s="325"/>
      <c r="J183" s="301"/>
      <c r="K183" s="301"/>
      <c r="L183" s="301"/>
    </row>
    <row r="184" spans="2:12" ht="92.25" hidden="1">
      <c r="B184" s="221" t="s">
        <v>507</v>
      </c>
      <c r="C184" s="202"/>
      <c r="D184" s="202" t="s">
        <v>469</v>
      </c>
      <c r="E184" s="202" t="s">
        <v>470</v>
      </c>
      <c r="F184" s="451" t="s">
        <v>551</v>
      </c>
      <c r="G184" s="452"/>
      <c r="H184" s="452" t="s">
        <v>470</v>
      </c>
      <c r="I184" s="446">
        <f>I185</f>
        <v>3600</v>
      </c>
      <c r="J184" s="317"/>
      <c r="K184" s="317">
        <f>K185</f>
        <v>3600</v>
      </c>
      <c r="L184" s="317">
        <f>L185</f>
        <v>850</v>
      </c>
    </row>
    <row r="185" spans="2:12" ht="80.25" customHeight="1" hidden="1">
      <c r="B185" s="201" t="s">
        <v>508</v>
      </c>
      <c r="C185" s="202"/>
      <c r="D185" s="202" t="s">
        <v>469</v>
      </c>
      <c r="E185" s="202" t="s">
        <v>470</v>
      </c>
      <c r="F185" s="452" t="s">
        <v>553</v>
      </c>
      <c r="G185" s="452"/>
      <c r="H185" s="452" t="s">
        <v>470</v>
      </c>
      <c r="I185" s="325">
        <f>I186</f>
        <v>3600</v>
      </c>
      <c r="J185" s="301"/>
      <c r="K185" s="301">
        <f>K186</f>
        <v>3600</v>
      </c>
      <c r="L185" s="301">
        <f>L186</f>
        <v>850</v>
      </c>
    </row>
    <row r="186" spans="2:12" ht="12.75" hidden="1">
      <c r="B186" s="255" t="s">
        <v>587</v>
      </c>
      <c r="C186" s="202"/>
      <c r="D186" s="202" t="s">
        <v>469</v>
      </c>
      <c r="E186" s="202" t="s">
        <v>470</v>
      </c>
      <c r="F186" s="452" t="s">
        <v>553</v>
      </c>
      <c r="G186" s="452" t="s">
        <v>210</v>
      </c>
      <c r="H186" s="452" t="s">
        <v>470</v>
      </c>
      <c r="I186" s="325">
        <v>3600</v>
      </c>
      <c r="J186" s="301"/>
      <c r="K186" s="301">
        <v>3600</v>
      </c>
      <c r="L186" s="301">
        <v>850</v>
      </c>
    </row>
    <row r="187" spans="2:12" ht="52.5" hidden="1">
      <c r="B187" s="214" t="s">
        <v>554</v>
      </c>
      <c r="C187" s="202"/>
      <c r="D187" s="202" t="s">
        <v>469</v>
      </c>
      <c r="E187" s="202" t="s">
        <v>470</v>
      </c>
      <c r="F187" s="452" t="s">
        <v>555</v>
      </c>
      <c r="G187" s="452"/>
      <c r="H187" s="452" t="s">
        <v>470</v>
      </c>
      <c r="I187" s="296"/>
      <c r="J187" s="270"/>
      <c r="K187" s="270"/>
      <c r="L187" s="270"/>
    </row>
    <row r="188" spans="2:12" ht="78.75" hidden="1">
      <c r="B188" s="245" t="s">
        <v>494</v>
      </c>
      <c r="C188" s="202"/>
      <c r="D188" s="202" t="s">
        <v>469</v>
      </c>
      <c r="E188" s="202" t="s">
        <v>470</v>
      </c>
      <c r="F188" s="451" t="s">
        <v>556</v>
      </c>
      <c r="G188" s="452"/>
      <c r="H188" s="452" t="s">
        <v>470</v>
      </c>
      <c r="I188" s="322">
        <f>I189</f>
        <v>330</v>
      </c>
      <c r="J188" s="269"/>
      <c r="K188" s="269">
        <f>K189</f>
        <v>330</v>
      </c>
      <c r="L188" s="269">
        <f>L189</f>
        <v>335</v>
      </c>
    </row>
    <row r="189" spans="2:12" ht="92.25" customHeight="1" hidden="1">
      <c r="B189" s="214" t="s">
        <v>495</v>
      </c>
      <c r="C189" s="202"/>
      <c r="D189" s="202" t="s">
        <v>469</v>
      </c>
      <c r="E189" s="202" t="s">
        <v>470</v>
      </c>
      <c r="F189" s="452" t="s">
        <v>564</v>
      </c>
      <c r="G189" s="452"/>
      <c r="H189" s="452" t="s">
        <v>470</v>
      </c>
      <c r="I189" s="296">
        <f>I190</f>
        <v>330</v>
      </c>
      <c r="J189" s="270"/>
      <c r="K189" s="270">
        <f>K190</f>
        <v>330</v>
      </c>
      <c r="L189" s="270">
        <v>335</v>
      </c>
    </row>
    <row r="190" spans="2:12" ht="13.5" customHeight="1" hidden="1">
      <c r="B190" s="255" t="s">
        <v>587</v>
      </c>
      <c r="C190" s="202"/>
      <c r="D190" s="202" t="s">
        <v>469</v>
      </c>
      <c r="E190" s="202" t="s">
        <v>470</v>
      </c>
      <c r="F190" s="452" t="s">
        <v>564</v>
      </c>
      <c r="G190" s="452" t="s">
        <v>210</v>
      </c>
      <c r="H190" s="452" t="s">
        <v>470</v>
      </c>
      <c r="I190" s="296">
        <v>330</v>
      </c>
      <c r="J190" s="270"/>
      <c r="K190" s="270">
        <v>330</v>
      </c>
      <c r="L190" s="270">
        <v>330</v>
      </c>
    </row>
    <row r="191" ht="12.75" hidden="1"/>
    <row r="192" ht="12.75" hidden="1"/>
    <row r="193" ht="12.75" hidden="1"/>
    <row r="194" spans="1:23" s="232" customFormat="1" ht="46.5">
      <c r="A194" s="484"/>
      <c r="B194" s="383" t="s">
        <v>452</v>
      </c>
      <c r="C194" s="474"/>
      <c r="D194" s="475"/>
      <c r="E194" s="475"/>
      <c r="F194" s="200" t="s">
        <v>113</v>
      </c>
      <c r="G194" s="440" t="s">
        <v>114</v>
      </c>
      <c r="H194" s="381" t="s">
        <v>515</v>
      </c>
      <c r="I194" s="477" t="s">
        <v>115</v>
      </c>
      <c r="J194" s="476"/>
      <c r="K194" s="382" t="s">
        <v>614</v>
      </c>
      <c r="L194" s="382" t="s">
        <v>615</v>
      </c>
      <c r="N194" s="636"/>
      <c r="O194" s="636"/>
      <c r="P194" s="636"/>
      <c r="Q194" s="636"/>
      <c r="R194" s="636"/>
      <c r="S194" s="636"/>
      <c r="T194" s="636"/>
      <c r="U194" s="636"/>
      <c r="V194" s="636"/>
      <c r="W194" s="636"/>
    </row>
    <row r="195" spans="1:23" s="232" customFormat="1" ht="15">
      <c r="A195" s="484"/>
      <c r="B195" s="479" t="s">
        <v>516</v>
      </c>
      <c r="C195" s="474"/>
      <c r="D195" s="475"/>
      <c r="E195" s="475"/>
      <c r="F195" s="200"/>
      <c r="G195" s="440"/>
      <c r="H195" s="381"/>
      <c r="I195" s="494">
        <f>I196+I286</f>
        <v>128300.201</v>
      </c>
      <c r="J195" s="476"/>
      <c r="K195" s="494">
        <f>K196+K286</f>
        <v>70391</v>
      </c>
      <c r="L195" s="494">
        <f>L196+L286</f>
        <v>70022.1</v>
      </c>
      <c r="N195" s="636"/>
      <c r="O195" s="636"/>
      <c r="P195" s="636"/>
      <c r="Q195" s="636"/>
      <c r="R195" s="636"/>
      <c r="S195" s="636"/>
      <c r="T195" s="636"/>
      <c r="U195" s="636"/>
      <c r="V195" s="636"/>
      <c r="W195" s="636"/>
    </row>
    <row r="196" spans="1:23" s="232" customFormat="1" ht="15">
      <c r="A196" s="487"/>
      <c r="B196" s="480" t="s">
        <v>519</v>
      </c>
      <c r="C196" s="495"/>
      <c r="D196" s="496"/>
      <c r="E196" s="496"/>
      <c r="F196" s="497"/>
      <c r="G196" s="497"/>
      <c r="H196" s="176"/>
      <c r="I196" s="498">
        <f>I197+I209+I219+I241+I254+I264+I269+I277</f>
        <v>43275.109000000004</v>
      </c>
      <c r="J196" s="499"/>
      <c r="K196" s="498">
        <f>K197+K209+K219+K241+K254+K264+K269+K277</f>
        <v>42242.735</v>
      </c>
      <c r="L196" s="498">
        <f>L197+L209+L219+L241+L254+L264+L269+L277</f>
        <v>40917.551999999996</v>
      </c>
      <c r="N196" s="636"/>
      <c r="O196" s="636"/>
      <c r="P196" s="636"/>
      <c r="Q196" s="636"/>
      <c r="R196" s="636"/>
      <c r="S196" s="636"/>
      <c r="T196" s="636"/>
      <c r="U196" s="636"/>
      <c r="V196" s="636"/>
      <c r="W196" s="636"/>
    </row>
    <row r="197" spans="1:12" ht="58.5" customHeight="1">
      <c r="A197" s="493">
        <v>1</v>
      </c>
      <c r="B197" s="222" t="s">
        <v>612</v>
      </c>
      <c r="C197" s="202"/>
      <c r="D197" s="202" t="s">
        <v>469</v>
      </c>
      <c r="E197" s="202" t="s">
        <v>470</v>
      </c>
      <c r="F197" s="451" t="s">
        <v>77</v>
      </c>
      <c r="G197" s="472"/>
      <c r="H197" s="452"/>
      <c r="I197" s="473">
        <f>I200+I205</f>
        <v>3930</v>
      </c>
      <c r="J197" s="316"/>
      <c r="K197" s="316">
        <f>K200+K205</f>
        <v>3930</v>
      </c>
      <c r="L197" s="316">
        <f>L200+L205</f>
        <v>1185</v>
      </c>
    </row>
    <row r="198" spans="1:12" ht="66" hidden="1">
      <c r="A198" s="288"/>
      <c r="B198" s="221" t="s">
        <v>567</v>
      </c>
      <c r="C198" s="202"/>
      <c r="D198" s="202" t="s">
        <v>469</v>
      </c>
      <c r="E198" s="202" t="s">
        <v>470</v>
      </c>
      <c r="F198" s="452" t="s">
        <v>548</v>
      </c>
      <c r="G198" s="452"/>
      <c r="H198" s="452"/>
      <c r="I198" s="325"/>
      <c r="J198" s="301"/>
      <c r="K198" s="301"/>
      <c r="L198" s="301"/>
    </row>
    <row r="199" spans="1:12" ht="66" hidden="1">
      <c r="A199" s="288"/>
      <c r="B199" s="201" t="s">
        <v>611</v>
      </c>
      <c r="C199" s="202"/>
      <c r="D199" s="202" t="s">
        <v>469</v>
      </c>
      <c r="E199" s="202" t="s">
        <v>470</v>
      </c>
      <c r="F199" s="452" t="s">
        <v>549</v>
      </c>
      <c r="G199" s="452"/>
      <c r="H199" s="452"/>
      <c r="I199" s="325"/>
      <c r="J199" s="301"/>
      <c r="K199" s="301"/>
      <c r="L199" s="301"/>
    </row>
    <row r="200" spans="1:19" ht="78.75">
      <c r="A200" s="288"/>
      <c r="B200" s="221" t="s">
        <v>150</v>
      </c>
      <c r="C200" s="202"/>
      <c r="D200" s="202" t="s">
        <v>469</v>
      </c>
      <c r="E200" s="202" t="s">
        <v>470</v>
      </c>
      <c r="F200" s="451" t="s">
        <v>551</v>
      </c>
      <c r="G200" s="452"/>
      <c r="H200" s="452"/>
      <c r="I200" s="446">
        <f>I201</f>
        <v>3600</v>
      </c>
      <c r="J200" s="317"/>
      <c r="K200" s="317">
        <f>K201</f>
        <v>3600</v>
      </c>
      <c r="L200" s="317">
        <f>L201</f>
        <v>850</v>
      </c>
      <c r="M200" s="478"/>
      <c r="N200" s="638"/>
      <c r="O200" s="638"/>
      <c r="P200" s="638"/>
      <c r="Q200" s="638"/>
      <c r="R200" s="638"/>
      <c r="S200" s="638"/>
    </row>
    <row r="201" spans="1:19" ht="105">
      <c r="A201" s="288"/>
      <c r="B201" s="201" t="s">
        <v>151</v>
      </c>
      <c r="C201" s="202"/>
      <c r="D201" s="202" t="s">
        <v>469</v>
      </c>
      <c r="E201" s="202" t="s">
        <v>470</v>
      </c>
      <c r="F201" s="452" t="s">
        <v>553</v>
      </c>
      <c r="G201" s="452"/>
      <c r="H201" s="452"/>
      <c r="I201" s="325">
        <f>I202</f>
        <v>3600</v>
      </c>
      <c r="J201" s="301"/>
      <c r="K201" s="301">
        <f>K202</f>
        <v>3600</v>
      </c>
      <c r="L201" s="301">
        <f>L202</f>
        <v>850</v>
      </c>
      <c r="M201" s="478"/>
      <c r="N201" s="638"/>
      <c r="O201" s="638"/>
      <c r="P201" s="638"/>
      <c r="Q201" s="638"/>
      <c r="R201" s="638"/>
      <c r="S201" s="638"/>
    </row>
    <row r="202" spans="1:19" ht="26.25">
      <c r="A202" s="288"/>
      <c r="B202" s="578" t="s">
        <v>560</v>
      </c>
      <c r="C202" s="202"/>
      <c r="D202" s="202" t="s">
        <v>469</v>
      </c>
      <c r="E202" s="202" t="s">
        <v>470</v>
      </c>
      <c r="F202" s="452" t="s">
        <v>553</v>
      </c>
      <c r="G202" s="452" t="s">
        <v>210</v>
      </c>
      <c r="H202" s="452"/>
      <c r="I202" s="325">
        <v>3600</v>
      </c>
      <c r="J202" s="301"/>
      <c r="K202" s="301">
        <v>3600</v>
      </c>
      <c r="L202" s="301">
        <v>850</v>
      </c>
      <c r="M202" s="478"/>
      <c r="N202" s="638"/>
      <c r="O202" s="638"/>
      <c r="P202" s="638"/>
      <c r="Q202" s="638"/>
      <c r="R202" s="638"/>
      <c r="S202" s="638"/>
    </row>
    <row r="203" spans="1:19" ht="52.5" hidden="1">
      <c r="A203" s="288"/>
      <c r="B203" s="201" t="s">
        <v>554</v>
      </c>
      <c r="C203" s="202"/>
      <c r="D203" s="202" t="s">
        <v>469</v>
      </c>
      <c r="E203" s="202" t="s">
        <v>470</v>
      </c>
      <c r="F203" s="452" t="s">
        <v>555</v>
      </c>
      <c r="G203" s="452"/>
      <c r="H203" s="452" t="s">
        <v>470</v>
      </c>
      <c r="I203" s="296"/>
      <c r="J203" s="270"/>
      <c r="K203" s="270"/>
      <c r="L203" s="270"/>
      <c r="M203" s="478"/>
      <c r="N203" s="638"/>
      <c r="O203" s="638"/>
      <c r="P203" s="638"/>
      <c r="Q203" s="638"/>
      <c r="R203" s="638"/>
      <c r="S203" s="638"/>
    </row>
    <row r="204" spans="1:19" ht="15">
      <c r="A204" s="288"/>
      <c r="B204" s="201" t="s">
        <v>249</v>
      </c>
      <c r="C204" s="202"/>
      <c r="D204" s="202"/>
      <c r="E204" s="202"/>
      <c r="F204" s="452" t="s">
        <v>553</v>
      </c>
      <c r="G204" s="452" t="s">
        <v>210</v>
      </c>
      <c r="H204" s="452" t="s">
        <v>470</v>
      </c>
      <c r="I204" s="325">
        <v>3600</v>
      </c>
      <c r="J204" s="301"/>
      <c r="K204" s="301">
        <v>3600</v>
      </c>
      <c r="L204" s="301">
        <v>850</v>
      </c>
      <c r="M204" s="478"/>
      <c r="N204" s="638"/>
      <c r="O204" s="638"/>
      <c r="P204" s="638"/>
      <c r="Q204" s="638"/>
      <c r="R204" s="638"/>
      <c r="S204" s="638"/>
    </row>
    <row r="205" spans="1:19" ht="78.75">
      <c r="A205" s="288"/>
      <c r="B205" s="221" t="s">
        <v>494</v>
      </c>
      <c r="C205" s="202"/>
      <c r="D205" s="202" t="s">
        <v>469</v>
      </c>
      <c r="E205" s="202" t="s">
        <v>470</v>
      </c>
      <c r="F205" s="451" t="s">
        <v>556</v>
      </c>
      <c r="G205" s="452"/>
      <c r="H205" s="452"/>
      <c r="I205" s="322">
        <f>I206</f>
        <v>330</v>
      </c>
      <c r="J205" s="269"/>
      <c r="K205" s="269">
        <f>K206</f>
        <v>330</v>
      </c>
      <c r="L205" s="269">
        <f>L206</f>
        <v>335</v>
      </c>
      <c r="M205" s="478"/>
      <c r="N205" s="638"/>
      <c r="O205" s="638"/>
      <c r="P205" s="638"/>
      <c r="Q205" s="638"/>
      <c r="R205" s="638"/>
      <c r="S205" s="638"/>
    </row>
    <row r="206" spans="1:12" ht="92.25" customHeight="1">
      <c r="A206" s="288"/>
      <c r="B206" s="201" t="s">
        <v>495</v>
      </c>
      <c r="C206" s="202"/>
      <c r="D206" s="202" t="s">
        <v>469</v>
      </c>
      <c r="E206" s="202" t="s">
        <v>470</v>
      </c>
      <c r="F206" s="452" t="s">
        <v>564</v>
      </c>
      <c r="G206" s="452"/>
      <c r="H206" s="452"/>
      <c r="I206" s="296">
        <f>I207</f>
        <v>330</v>
      </c>
      <c r="J206" s="270"/>
      <c r="K206" s="270">
        <f>K207</f>
        <v>330</v>
      </c>
      <c r="L206" s="270">
        <v>335</v>
      </c>
    </row>
    <row r="207" spans="1:12" ht="24.75" customHeight="1">
      <c r="A207" s="288"/>
      <c r="B207" s="578" t="s">
        <v>560</v>
      </c>
      <c r="C207" s="202"/>
      <c r="D207" s="202" t="s">
        <v>469</v>
      </c>
      <c r="E207" s="202" t="s">
        <v>470</v>
      </c>
      <c r="F207" s="452" t="s">
        <v>564</v>
      </c>
      <c r="G207" s="452" t="s">
        <v>210</v>
      </c>
      <c r="H207" s="452"/>
      <c r="I207" s="296">
        <v>330</v>
      </c>
      <c r="J207" s="270"/>
      <c r="K207" s="270">
        <v>330</v>
      </c>
      <c r="L207" s="270">
        <v>330</v>
      </c>
    </row>
    <row r="208" spans="1:12" ht="13.5" customHeight="1">
      <c r="A208" s="288"/>
      <c r="B208" s="201" t="s">
        <v>249</v>
      </c>
      <c r="C208" s="202"/>
      <c r="D208" s="202"/>
      <c r="E208" s="202"/>
      <c r="F208" s="452" t="s">
        <v>564</v>
      </c>
      <c r="G208" s="452" t="s">
        <v>210</v>
      </c>
      <c r="H208" s="452" t="s">
        <v>470</v>
      </c>
      <c r="I208" s="296">
        <v>330</v>
      </c>
      <c r="J208" s="270"/>
      <c r="K208" s="270">
        <v>330</v>
      </c>
      <c r="L208" s="270">
        <v>330</v>
      </c>
    </row>
    <row r="209" spans="1:23" s="180" customFormat="1" ht="51.75" customHeight="1">
      <c r="A209" s="493">
        <v>2</v>
      </c>
      <c r="B209" s="198" t="s">
        <v>144</v>
      </c>
      <c r="C209" s="202"/>
      <c r="D209" s="207" t="s">
        <v>466</v>
      </c>
      <c r="E209" s="207" t="s">
        <v>468</v>
      </c>
      <c r="F209" s="451" t="s">
        <v>178</v>
      </c>
      <c r="G209" s="455"/>
      <c r="H209" s="451"/>
      <c r="I209" s="456">
        <f>I211</f>
        <v>300</v>
      </c>
      <c r="J209" s="285"/>
      <c r="K209" s="285">
        <f>K211</f>
        <v>305</v>
      </c>
      <c r="L209" s="285">
        <f>L211</f>
        <v>310</v>
      </c>
      <c r="N209" s="635"/>
      <c r="O209" s="635"/>
      <c r="P209" s="635"/>
      <c r="Q209" s="635"/>
      <c r="R209" s="635"/>
      <c r="S209" s="635"/>
      <c r="T209" s="635"/>
      <c r="U209" s="635"/>
      <c r="V209" s="635"/>
      <c r="W209" s="635"/>
    </row>
    <row r="210" spans="1:23" s="180" customFormat="1" ht="78" customHeight="1" hidden="1">
      <c r="A210" s="289"/>
      <c r="B210" s="191" t="s">
        <v>12</v>
      </c>
      <c r="C210" s="224"/>
      <c r="D210" s="192" t="s">
        <v>466</v>
      </c>
      <c r="E210" s="192" t="s">
        <v>468</v>
      </c>
      <c r="F210" s="196" t="s">
        <v>179</v>
      </c>
      <c r="G210" s="452"/>
      <c r="H210" s="196"/>
      <c r="I210" s="322"/>
      <c r="J210" s="269"/>
      <c r="K210" s="269"/>
      <c r="L210" s="269"/>
      <c r="N210" s="635"/>
      <c r="O210" s="635"/>
      <c r="P210" s="635"/>
      <c r="Q210" s="635"/>
      <c r="R210" s="635"/>
      <c r="S210" s="635"/>
      <c r="T210" s="635"/>
      <c r="U210" s="635"/>
      <c r="V210" s="635"/>
      <c r="W210" s="635"/>
    </row>
    <row r="211" spans="1:23" s="180" customFormat="1" ht="96">
      <c r="A211" s="289"/>
      <c r="B211" s="310" t="s">
        <v>145</v>
      </c>
      <c r="C211" s="202"/>
      <c r="D211" s="192" t="s">
        <v>466</v>
      </c>
      <c r="E211" s="192" t="s">
        <v>468</v>
      </c>
      <c r="F211" s="196" t="s">
        <v>575</v>
      </c>
      <c r="G211" s="452"/>
      <c r="H211" s="196"/>
      <c r="I211" s="322">
        <f>I212</f>
        <v>300</v>
      </c>
      <c r="J211" s="269"/>
      <c r="K211" s="269">
        <f>K212</f>
        <v>305</v>
      </c>
      <c r="L211" s="269">
        <f>L212</f>
        <v>310</v>
      </c>
      <c r="N211" s="635"/>
      <c r="O211" s="635"/>
      <c r="P211" s="635"/>
      <c r="Q211" s="635"/>
      <c r="R211" s="635"/>
      <c r="S211" s="635"/>
      <c r="T211" s="635"/>
      <c r="U211" s="635"/>
      <c r="V211" s="635"/>
      <c r="W211" s="635"/>
    </row>
    <row r="212" spans="1:23" s="180" customFormat="1" ht="24.75" customHeight="1">
      <c r="A212" s="289"/>
      <c r="B212" s="578" t="s">
        <v>560</v>
      </c>
      <c r="C212" s="202"/>
      <c r="D212" s="192" t="s">
        <v>466</v>
      </c>
      <c r="E212" s="192" t="s">
        <v>468</v>
      </c>
      <c r="F212" s="196" t="s">
        <v>575</v>
      </c>
      <c r="G212" s="452" t="s">
        <v>210</v>
      </c>
      <c r="H212" s="196"/>
      <c r="I212" s="296">
        <v>300</v>
      </c>
      <c r="J212" s="269"/>
      <c r="K212" s="270">
        <v>305</v>
      </c>
      <c r="L212" s="270">
        <v>310</v>
      </c>
      <c r="N212" s="635"/>
      <c r="O212" s="635"/>
      <c r="P212" s="635"/>
      <c r="Q212" s="635"/>
      <c r="R212" s="635"/>
      <c r="S212" s="635"/>
      <c r="T212" s="635"/>
      <c r="U212" s="635"/>
      <c r="V212" s="635"/>
      <c r="W212" s="635"/>
    </row>
    <row r="213" spans="1:12" ht="53.25" customHeight="1" hidden="1">
      <c r="A213" s="288"/>
      <c r="B213" s="198" t="s">
        <v>6</v>
      </c>
      <c r="C213" s="207"/>
      <c r="D213" s="200" t="s">
        <v>454</v>
      </c>
      <c r="E213" s="207" t="s">
        <v>299</v>
      </c>
      <c r="F213" s="451" t="s">
        <v>185</v>
      </c>
      <c r="G213" s="455"/>
      <c r="H213" s="451" t="s">
        <v>299</v>
      </c>
      <c r="I213" s="455"/>
      <c r="J213" s="284"/>
      <c r="K213" s="168"/>
      <c r="L213" s="288"/>
    </row>
    <row r="214" spans="1:12" ht="66" hidden="1">
      <c r="A214" s="288"/>
      <c r="B214" s="481" t="s">
        <v>7</v>
      </c>
      <c r="C214" s="202"/>
      <c r="D214" s="199" t="s">
        <v>454</v>
      </c>
      <c r="E214" s="202" t="s">
        <v>299</v>
      </c>
      <c r="F214" s="452" t="s">
        <v>78</v>
      </c>
      <c r="G214" s="452"/>
      <c r="H214" s="452" t="s">
        <v>299</v>
      </c>
      <c r="I214" s="445"/>
      <c r="J214" s="268"/>
      <c r="K214" s="268"/>
      <c r="L214" s="268"/>
    </row>
    <row r="215" spans="1:12" ht="81" customHeight="1" hidden="1">
      <c r="A215" s="288"/>
      <c r="B215" s="282" t="s">
        <v>8</v>
      </c>
      <c r="C215" s="202"/>
      <c r="D215" s="199" t="s">
        <v>454</v>
      </c>
      <c r="E215" s="202" t="s">
        <v>299</v>
      </c>
      <c r="F215" s="452" t="s">
        <v>186</v>
      </c>
      <c r="G215" s="452"/>
      <c r="H215" s="452" t="s">
        <v>299</v>
      </c>
      <c r="I215" s="445"/>
      <c r="J215" s="268"/>
      <c r="K215" s="268"/>
      <c r="L215" s="268"/>
    </row>
    <row r="216" spans="1:12" ht="81" customHeight="1" hidden="1">
      <c r="A216" s="288"/>
      <c r="B216" s="481" t="s">
        <v>9</v>
      </c>
      <c r="C216" s="202"/>
      <c r="D216" s="199" t="s">
        <v>454</v>
      </c>
      <c r="E216" s="202" t="s">
        <v>299</v>
      </c>
      <c r="F216" s="452" t="s">
        <v>187</v>
      </c>
      <c r="G216" s="452"/>
      <c r="H216" s="452" t="s">
        <v>299</v>
      </c>
      <c r="I216" s="322"/>
      <c r="J216" s="269"/>
      <c r="K216" s="269"/>
      <c r="L216" s="269"/>
    </row>
    <row r="217" spans="1:12" ht="66" hidden="1">
      <c r="A217" s="288"/>
      <c r="B217" s="282" t="s">
        <v>10</v>
      </c>
      <c r="C217" s="202"/>
      <c r="D217" s="199" t="s">
        <v>454</v>
      </c>
      <c r="E217" s="202" t="s">
        <v>299</v>
      </c>
      <c r="F217" s="452" t="s">
        <v>189</v>
      </c>
      <c r="G217" s="452"/>
      <c r="H217" s="452" t="s">
        <v>299</v>
      </c>
      <c r="I217" s="322"/>
      <c r="J217" s="269"/>
      <c r="K217" s="269"/>
      <c r="L217" s="269"/>
    </row>
    <row r="218" spans="1:12" ht="12.75">
      <c r="A218" s="288"/>
      <c r="B218" s="282" t="s">
        <v>467</v>
      </c>
      <c r="C218" s="202"/>
      <c r="D218" s="199"/>
      <c r="E218" s="202"/>
      <c r="F218" s="196" t="s">
        <v>575</v>
      </c>
      <c r="G218" s="452" t="s">
        <v>210</v>
      </c>
      <c r="H218" s="196" t="s">
        <v>468</v>
      </c>
      <c r="I218" s="296">
        <v>300</v>
      </c>
      <c r="J218" s="269"/>
      <c r="K218" s="270">
        <v>305</v>
      </c>
      <c r="L218" s="270">
        <v>310</v>
      </c>
    </row>
    <row r="219" spans="1:12" ht="53.25" customHeight="1">
      <c r="A219" s="493">
        <v>3</v>
      </c>
      <c r="B219" s="198" t="s">
        <v>618</v>
      </c>
      <c r="C219" s="207"/>
      <c r="D219" s="207" t="s">
        <v>457</v>
      </c>
      <c r="E219" s="207" t="s">
        <v>459</v>
      </c>
      <c r="F219" s="451" t="s">
        <v>81</v>
      </c>
      <c r="G219" s="455"/>
      <c r="H219" s="451"/>
      <c r="I219" s="456">
        <f>I220+I227+I236</f>
        <v>7312.5</v>
      </c>
      <c r="J219" s="285"/>
      <c r="K219" s="456">
        <f>K220+K227+K236</f>
        <v>7755.5</v>
      </c>
      <c r="L219" s="456">
        <f>L220+L227+L236</f>
        <v>8382.5</v>
      </c>
    </row>
    <row r="220" spans="1:23" s="277" customFormat="1" ht="78.75">
      <c r="A220" s="507"/>
      <c r="B220" s="221" t="s">
        <v>146</v>
      </c>
      <c r="C220" s="451"/>
      <c r="D220" s="451" t="s">
        <v>457</v>
      </c>
      <c r="E220" s="451" t="s">
        <v>459</v>
      </c>
      <c r="F220" s="451" t="s">
        <v>529</v>
      </c>
      <c r="G220" s="452"/>
      <c r="H220" s="451"/>
      <c r="I220" s="276">
        <f>I223</f>
        <v>160</v>
      </c>
      <c r="J220" s="276"/>
      <c r="K220" s="276">
        <f>K223</f>
        <v>172</v>
      </c>
      <c r="L220" s="276">
        <f>L223</f>
        <v>184</v>
      </c>
      <c r="N220" s="533"/>
      <c r="O220" s="533"/>
      <c r="P220" s="533"/>
      <c r="Q220" s="533"/>
      <c r="R220" s="533"/>
      <c r="S220" s="533"/>
      <c r="T220" s="533"/>
      <c r="U220" s="533"/>
      <c r="V220" s="533"/>
      <c r="W220" s="533"/>
    </row>
    <row r="221" spans="1:12" ht="75" customHeight="1" hidden="1">
      <c r="A221" s="288"/>
      <c r="B221" s="223" t="s">
        <v>530</v>
      </c>
      <c r="C221" s="207"/>
      <c r="D221" s="207" t="s">
        <v>457</v>
      </c>
      <c r="E221" s="207" t="s">
        <v>459</v>
      </c>
      <c r="F221" s="452" t="s">
        <v>531</v>
      </c>
      <c r="G221" s="452"/>
      <c r="H221" s="451"/>
      <c r="I221" s="276"/>
      <c r="J221" s="276"/>
      <c r="K221" s="276"/>
      <c r="L221" s="276"/>
    </row>
    <row r="222" spans="1:12" ht="24.75" customHeight="1" hidden="1">
      <c r="A222" s="288"/>
      <c r="B222" s="578" t="s">
        <v>560</v>
      </c>
      <c r="C222" s="207"/>
      <c r="D222" s="207" t="s">
        <v>457</v>
      </c>
      <c r="E222" s="207" t="s">
        <v>459</v>
      </c>
      <c r="F222" s="452" t="s">
        <v>531</v>
      </c>
      <c r="G222" s="452" t="s">
        <v>210</v>
      </c>
      <c r="H222" s="451"/>
      <c r="I222" s="276"/>
      <c r="J222" s="276"/>
      <c r="K222" s="276"/>
      <c r="L222" s="276"/>
    </row>
    <row r="223" spans="1:12" ht="77.25" customHeight="1">
      <c r="A223" s="288"/>
      <c r="B223" s="201" t="s">
        <v>147</v>
      </c>
      <c r="C223" s="207"/>
      <c r="D223" s="207" t="s">
        <v>457</v>
      </c>
      <c r="E223" s="207" t="s">
        <v>459</v>
      </c>
      <c r="F223" s="452" t="s">
        <v>532</v>
      </c>
      <c r="G223" s="452"/>
      <c r="H223" s="451"/>
      <c r="I223" s="276">
        <f>I224</f>
        <v>160</v>
      </c>
      <c r="J223" s="276"/>
      <c r="K223" s="276">
        <f>K224</f>
        <v>172</v>
      </c>
      <c r="L223" s="276">
        <f>L224</f>
        <v>184</v>
      </c>
    </row>
    <row r="224" spans="1:12" ht="24.75" customHeight="1">
      <c r="A224" s="288"/>
      <c r="B224" s="578" t="s">
        <v>560</v>
      </c>
      <c r="C224" s="207"/>
      <c r="D224" s="207" t="s">
        <v>457</v>
      </c>
      <c r="E224" s="207" t="s">
        <v>459</v>
      </c>
      <c r="F224" s="452" t="s">
        <v>532</v>
      </c>
      <c r="G224" s="452" t="s">
        <v>210</v>
      </c>
      <c r="H224" s="452"/>
      <c r="I224" s="276">
        <v>160</v>
      </c>
      <c r="J224" s="276"/>
      <c r="K224" s="276">
        <v>172</v>
      </c>
      <c r="L224" s="276">
        <v>184</v>
      </c>
    </row>
    <row r="225" spans="1:12" ht="16.5" customHeight="1">
      <c r="A225" s="288"/>
      <c r="B225" s="252" t="s">
        <v>458</v>
      </c>
      <c r="C225" s="207"/>
      <c r="D225" s="207"/>
      <c r="E225" s="207"/>
      <c r="F225" s="452" t="s">
        <v>532</v>
      </c>
      <c r="G225" s="452" t="s">
        <v>210</v>
      </c>
      <c r="H225" s="452" t="s">
        <v>459</v>
      </c>
      <c r="I225" s="276">
        <v>160</v>
      </c>
      <c r="J225" s="276"/>
      <c r="K225" s="276">
        <v>172</v>
      </c>
      <c r="L225" s="276">
        <v>184</v>
      </c>
    </row>
    <row r="226" spans="1:12" ht="55.5" customHeight="1" hidden="1">
      <c r="A226" s="493">
        <v>4</v>
      </c>
      <c r="B226" s="198" t="s">
        <v>618</v>
      </c>
      <c r="C226" s="207"/>
      <c r="D226" s="207" t="s">
        <v>461</v>
      </c>
      <c r="E226" s="207" t="s">
        <v>208</v>
      </c>
      <c r="F226" s="451" t="s">
        <v>81</v>
      </c>
      <c r="G226" s="455"/>
      <c r="H226" s="451"/>
      <c r="I226" s="456">
        <f>I227</f>
        <v>5947</v>
      </c>
      <c r="J226" s="285"/>
      <c r="K226" s="285">
        <f>K227</f>
        <v>6305</v>
      </c>
      <c r="L226" s="285">
        <f>L227</f>
        <v>6960</v>
      </c>
    </row>
    <row r="227" spans="1:23" s="277" customFormat="1" ht="83.25" customHeight="1">
      <c r="A227" s="507"/>
      <c r="B227" s="221" t="s">
        <v>148</v>
      </c>
      <c r="C227" s="452"/>
      <c r="D227" s="452" t="s">
        <v>461</v>
      </c>
      <c r="E227" s="452" t="s">
        <v>208</v>
      </c>
      <c r="F227" s="451" t="s">
        <v>535</v>
      </c>
      <c r="G227" s="452"/>
      <c r="H227" s="452"/>
      <c r="I227" s="448">
        <f>I228</f>
        <v>5947</v>
      </c>
      <c r="J227" s="448"/>
      <c r="K227" s="448">
        <f>K228</f>
        <v>6305</v>
      </c>
      <c r="L227" s="448">
        <f>L228</f>
        <v>6960</v>
      </c>
      <c r="N227" s="533"/>
      <c r="O227" s="533"/>
      <c r="P227" s="533"/>
      <c r="Q227" s="533"/>
      <c r="R227" s="533"/>
      <c r="S227" s="533"/>
      <c r="T227" s="533"/>
      <c r="U227" s="533"/>
      <c r="V227" s="533"/>
      <c r="W227" s="533"/>
    </row>
    <row r="228" spans="1:23" s="277" customFormat="1" ht="105">
      <c r="A228" s="507"/>
      <c r="B228" s="201" t="s">
        <v>149</v>
      </c>
      <c r="C228" s="452"/>
      <c r="D228" s="452" t="s">
        <v>461</v>
      </c>
      <c r="E228" s="452" t="s">
        <v>208</v>
      </c>
      <c r="F228" s="452" t="s">
        <v>536</v>
      </c>
      <c r="G228" s="452"/>
      <c r="H228" s="452"/>
      <c r="I228" s="448">
        <f>I229+I231+I233</f>
        <v>5947</v>
      </c>
      <c r="J228" s="448"/>
      <c r="K228" s="448">
        <f>K229+K231+K233</f>
        <v>6305</v>
      </c>
      <c r="L228" s="448">
        <f>L229+L231+L233</f>
        <v>6960</v>
      </c>
      <c r="N228" s="533"/>
      <c r="O228" s="533"/>
      <c r="P228" s="533"/>
      <c r="Q228" s="533"/>
      <c r="R228" s="533"/>
      <c r="S228" s="533"/>
      <c r="T228" s="533"/>
      <c r="U228" s="533"/>
      <c r="V228" s="533"/>
      <c r="W228" s="533"/>
    </row>
    <row r="229" spans="1:23" s="277" customFormat="1" ht="12.75">
      <c r="A229" s="507"/>
      <c r="B229" s="522" t="s">
        <v>608</v>
      </c>
      <c r="C229" s="452"/>
      <c r="D229" s="452" t="s">
        <v>461</v>
      </c>
      <c r="E229" s="452" t="s">
        <v>208</v>
      </c>
      <c r="F229" s="452" t="s">
        <v>536</v>
      </c>
      <c r="G229" s="452" t="s">
        <v>606</v>
      </c>
      <c r="H229" s="452"/>
      <c r="I229" s="448">
        <v>4171.287</v>
      </c>
      <c r="J229" s="261"/>
      <c r="K229" s="448">
        <v>5305.114</v>
      </c>
      <c r="L229" s="448">
        <v>6631.482</v>
      </c>
      <c r="N229" s="533"/>
      <c r="O229" s="533"/>
      <c r="P229" s="533"/>
      <c r="Q229" s="533"/>
      <c r="R229" s="533"/>
      <c r="S229" s="533"/>
      <c r="T229" s="533"/>
      <c r="U229" s="533"/>
      <c r="V229" s="533"/>
      <c r="W229" s="533"/>
    </row>
    <row r="230" spans="1:23" s="277" customFormat="1" ht="12.75">
      <c r="A230" s="507"/>
      <c r="B230" s="522" t="s">
        <v>534</v>
      </c>
      <c r="C230" s="452"/>
      <c r="D230" s="452"/>
      <c r="E230" s="452"/>
      <c r="F230" s="452" t="s">
        <v>536</v>
      </c>
      <c r="G230" s="452" t="s">
        <v>606</v>
      </c>
      <c r="H230" s="452" t="s">
        <v>208</v>
      </c>
      <c r="I230" s="448">
        <v>4171.287</v>
      </c>
      <c r="J230" s="261"/>
      <c r="K230" s="448"/>
      <c r="L230" s="448"/>
      <c r="N230" s="533"/>
      <c r="O230" s="533"/>
      <c r="P230" s="533"/>
      <c r="Q230" s="533"/>
      <c r="R230" s="533"/>
      <c r="S230" s="533"/>
      <c r="T230" s="533"/>
      <c r="U230" s="533"/>
      <c r="V230" s="533"/>
      <c r="W230" s="533"/>
    </row>
    <row r="231" spans="1:23" s="277" customFormat="1" ht="24.75" customHeight="1">
      <c r="A231" s="507"/>
      <c r="B231" s="578" t="s">
        <v>560</v>
      </c>
      <c r="C231" s="452"/>
      <c r="D231" s="452" t="s">
        <v>461</v>
      </c>
      <c r="E231" s="452" t="s">
        <v>208</v>
      </c>
      <c r="F231" s="452" t="s">
        <v>536</v>
      </c>
      <c r="G231" s="452" t="s">
        <v>210</v>
      </c>
      <c r="H231" s="452"/>
      <c r="I231" s="448">
        <f>1775.713-0.713</f>
        <v>1775</v>
      </c>
      <c r="J231" s="448"/>
      <c r="K231" s="448">
        <f>999.886-0.886</f>
        <v>999</v>
      </c>
      <c r="L231" s="448">
        <v>328</v>
      </c>
      <c r="N231" s="533"/>
      <c r="O231" s="533"/>
      <c r="P231" s="533"/>
      <c r="Q231" s="533"/>
      <c r="R231" s="533"/>
      <c r="S231" s="533"/>
      <c r="T231" s="533"/>
      <c r="U231" s="533"/>
      <c r="V231" s="533"/>
      <c r="W231" s="533"/>
    </row>
    <row r="232" spans="1:23" s="277" customFormat="1" ht="12.75">
      <c r="A232" s="507"/>
      <c r="B232" s="522" t="s">
        <v>534</v>
      </c>
      <c r="C232" s="452"/>
      <c r="D232" s="452"/>
      <c r="E232" s="452"/>
      <c r="F232" s="452" t="s">
        <v>536</v>
      </c>
      <c r="G232" s="452" t="s">
        <v>210</v>
      </c>
      <c r="H232" s="452" t="s">
        <v>208</v>
      </c>
      <c r="I232" s="448">
        <f>1775.713-0.713</f>
        <v>1775</v>
      </c>
      <c r="J232" s="448"/>
      <c r="K232" s="448"/>
      <c r="L232" s="448"/>
      <c r="N232" s="533"/>
      <c r="O232" s="533"/>
      <c r="P232" s="533"/>
      <c r="Q232" s="533"/>
      <c r="R232" s="533"/>
      <c r="S232" s="533"/>
      <c r="T232" s="533"/>
      <c r="U232" s="533"/>
      <c r="V232" s="533"/>
      <c r="W232" s="533"/>
    </row>
    <row r="233" spans="1:23" s="277" customFormat="1" ht="12.75">
      <c r="A233" s="507"/>
      <c r="B233" s="522" t="s">
        <v>609</v>
      </c>
      <c r="C233" s="452"/>
      <c r="D233" s="452" t="s">
        <v>461</v>
      </c>
      <c r="E233" s="452" t="s">
        <v>208</v>
      </c>
      <c r="F233" s="452" t="s">
        <v>536</v>
      </c>
      <c r="G233" s="452" t="s">
        <v>607</v>
      </c>
      <c r="H233" s="452"/>
      <c r="I233" s="276">
        <v>0.713</v>
      </c>
      <c r="J233" s="276"/>
      <c r="K233" s="276">
        <v>0.886</v>
      </c>
      <c r="L233" s="276">
        <v>0.518</v>
      </c>
      <c r="N233" s="533"/>
      <c r="O233" s="533"/>
      <c r="P233" s="533"/>
      <c r="Q233" s="533"/>
      <c r="R233" s="533"/>
      <c r="S233" s="533"/>
      <c r="T233" s="533"/>
      <c r="U233" s="533"/>
      <c r="V233" s="533"/>
      <c r="W233" s="533"/>
    </row>
    <row r="234" spans="1:23" s="277" customFormat="1" ht="12.75">
      <c r="A234" s="507"/>
      <c r="B234" s="522" t="s">
        <v>534</v>
      </c>
      <c r="C234" s="452"/>
      <c r="D234" s="452"/>
      <c r="E234" s="452"/>
      <c r="F234" s="452" t="s">
        <v>536</v>
      </c>
      <c r="G234" s="452" t="s">
        <v>607</v>
      </c>
      <c r="H234" s="452" t="s">
        <v>208</v>
      </c>
      <c r="I234" s="276">
        <v>0.713</v>
      </c>
      <c r="J234" s="276"/>
      <c r="K234" s="276">
        <f>K229+K231+K233</f>
        <v>6305</v>
      </c>
      <c r="L234" s="276">
        <f>L229+L231+L233</f>
        <v>6960</v>
      </c>
      <c r="N234" s="533"/>
      <c r="O234" s="533"/>
      <c r="P234" s="533"/>
      <c r="Q234" s="533"/>
      <c r="R234" s="533"/>
      <c r="S234" s="533"/>
      <c r="T234" s="533"/>
      <c r="U234" s="533"/>
      <c r="V234" s="533"/>
      <c r="W234" s="533"/>
    </row>
    <row r="235" spans="1:23" s="277" customFormat="1" ht="39" customHeight="1" hidden="1">
      <c r="A235" s="511">
        <v>5</v>
      </c>
      <c r="B235" s="512" t="s">
        <v>618</v>
      </c>
      <c r="C235" s="451"/>
      <c r="D235" s="451" t="s">
        <v>461</v>
      </c>
      <c r="E235" s="451" t="s">
        <v>538</v>
      </c>
      <c r="F235" s="451" t="s">
        <v>81</v>
      </c>
      <c r="G235" s="455"/>
      <c r="H235" s="451"/>
      <c r="I235" s="456">
        <f>I236</f>
        <v>1205.5</v>
      </c>
      <c r="J235" s="456"/>
      <c r="K235" s="456">
        <f aca="true" t="shared" si="6" ref="K235:L237">K236</f>
        <v>1278.5</v>
      </c>
      <c r="L235" s="456">
        <f t="shared" si="6"/>
        <v>1238.5</v>
      </c>
      <c r="N235" s="533"/>
      <c r="O235" s="533"/>
      <c r="P235" s="533"/>
      <c r="Q235" s="533"/>
      <c r="R235" s="533"/>
      <c r="S235" s="533"/>
      <c r="T235" s="533"/>
      <c r="U235" s="533"/>
      <c r="V235" s="533"/>
      <c r="W235" s="533"/>
    </row>
    <row r="236" spans="1:23" s="277" customFormat="1" ht="85.5" customHeight="1">
      <c r="A236" s="507"/>
      <c r="B236" s="508" t="s">
        <v>619</v>
      </c>
      <c r="C236" s="452"/>
      <c r="D236" s="452" t="s">
        <v>461</v>
      </c>
      <c r="E236" s="452" t="s">
        <v>538</v>
      </c>
      <c r="F236" s="451" t="s">
        <v>539</v>
      </c>
      <c r="G236" s="452"/>
      <c r="H236" s="452"/>
      <c r="I236" s="448">
        <f>I237</f>
        <v>1205.5</v>
      </c>
      <c r="J236" s="448"/>
      <c r="K236" s="448">
        <f t="shared" si="6"/>
        <v>1278.5</v>
      </c>
      <c r="L236" s="448">
        <f t="shared" si="6"/>
        <v>1238.5</v>
      </c>
      <c r="N236" s="533"/>
      <c r="O236" s="533"/>
      <c r="P236" s="533"/>
      <c r="Q236" s="533"/>
      <c r="R236" s="533"/>
      <c r="S236" s="533"/>
      <c r="T236" s="533"/>
      <c r="U236" s="533"/>
      <c r="V236" s="533"/>
      <c r="W236" s="533"/>
    </row>
    <row r="237" spans="1:12" ht="92.25">
      <c r="A237" s="288"/>
      <c r="B237" s="201" t="s">
        <v>509</v>
      </c>
      <c r="C237" s="202"/>
      <c r="D237" s="202" t="s">
        <v>461</v>
      </c>
      <c r="E237" s="202" t="s">
        <v>538</v>
      </c>
      <c r="F237" s="452" t="s">
        <v>541</v>
      </c>
      <c r="G237" s="452"/>
      <c r="H237" s="452"/>
      <c r="I237" s="448">
        <f>I238</f>
        <v>1205.5</v>
      </c>
      <c r="J237" s="281"/>
      <c r="K237" s="281">
        <f t="shared" si="6"/>
        <v>1278.5</v>
      </c>
      <c r="L237" s="281">
        <f t="shared" si="6"/>
        <v>1238.5</v>
      </c>
    </row>
    <row r="238" spans="1:12" ht="24.75" customHeight="1">
      <c r="A238" s="288"/>
      <c r="B238" s="578" t="s">
        <v>560</v>
      </c>
      <c r="C238" s="202"/>
      <c r="D238" s="202" t="s">
        <v>461</v>
      </c>
      <c r="E238" s="202" t="s">
        <v>538</v>
      </c>
      <c r="F238" s="452" t="s">
        <v>541</v>
      </c>
      <c r="G238" s="452" t="s">
        <v>210</v>
      </c>
      <c r="H238" s="452"/>
      <c r="I238" s="448">
        <v>1205.5</v>
      </c>
      <c r="J238" s="281"/>
      <c r="K238" s="281">
        <v>1278.5</v>
      </c>
      <c r="L238" s="281">
        <v>1238.5</v>
      </c>
    </row>
    <row r="239" spans="1:23" s="239" customFormat="1" ht="52.5" hidden="1">
      <c r="A239" s="177"/>
      <c r="B239" s="237" t="s">
        <v>542</v>
      </c>
      <c r="C239" s="192"/>
      <c r="D239" s="192" t="s">
        <v>461</v>
      </c>
      <c r="E239" s="202" t="s">
        <v>538</v>
      </c>
      <c r="F239" s="196" t="s">
        <v>543</v>
      </c>
      <c r="G239" s="457"/>
      <c r="H239" s="452" t="s">
        <v>538</v>
      </c>
      <c r="I239" s="276"/>
      <c r="J239" s="271"/>
      <c r="K239" s="271"/>
      <c r="L239" s="271"/>
      <c r="N239" s="637"/>
      <c r="O239" s="637"/>
      <c r="P239" s="637"/>
      <c r="Q239" s="637"/>
      <c r="R239" s="637"/>
      <c r="S239" s="637"/>
      <c r="T239" s="637"/>
      <c r="U239" s="637"/>
      <c r="V239" s="637"/>
      <c r="W239" s="637"/>
    </row>
    <row r="240" spans="1:23" s="239" customFormat="1" ht="15">
      <c r="A240" s="177"/>
      <c r="B240" s="237" t="s">
        <v>537</v>
      </c>
      <c r="C240" s="192"/>
      <c r="D240" s="192"/>
      <c r="E240" s="202"/>
      <c r="F240" s="452" t="s">
        <v>541</v>
      </c>
      <c r="G240" s="452" t="s">
        <v>210</v>
      </c>
      <c r="H240" s="452" t="s">
        <v>538</v>
      </c>
      <c r="I240" s="448">
        <v>1205.5</v>
      </c>
      <c r="J240" s="281"/>
      <c r="K240" s="281">
        <v>1278.5</v>
      </c>
      <c r="L240" s="281">
        <v>1238.5</v>
      </c>
      <c r="N240" s="637"/>
      <c r="O240" s="637"/>
      <c r="P240" s="637"/>
      <c r="Q240" s="637"/>
      <c r="R240" s="637"/>
      <c r="S240" s="637"/>
      <c r="T240" s="637"/>
      <c r="U240" s="637"/>
      <c r="V240" s="637"/>
      <c r="W240" s="637"/>
    </row>
    <row r="241" spans="1:12" ht="39" customHeight="1">
      <c r="A241" s="493">
        <v>4</v>
      </c>
      <c r="B241" s="198" t="s">
        <v>565</v>
      </c>
      <c r="C241" s="207"/>
      <c r="D241" s="207" t="s">
        <v>251</v>
      </c>
      <c r="E241" s="207" t="s">
        <v>252</v>
      </c>
      <c r="F241" s="451" t="s">
        <v>162</v>
      </c>
      <c r="G241" s="455"/>
      <c r="H241" s="451"/>
      <c r="I241" s="456">
        <f>I242+I249</f>
        <v>1397</v>
      </c>
      <c r="J241" s="285"/>
      <c r="K241" s="285">
        <f>K242+K249</f>
        <v>1182</v>
      </c>
      <c r="L241" s="285">
        <f>L242+L249</f>
        <v>1022</v>
      </c>
    </row>
    <row r="242" spans="1:12" ht="105">
      <c r="A242" s="288"/>
      <c r="B242" s="221" t="s">
        <v>20</v>
      </c>
      <c r="C242" s="202"/>
      <c r="D242" s="202" t="s">
        <v>251</v>
      </c>
      <c r="E242" s="202" t="s">
        <v>252</v>
      </c>
      <c r="F242" s="451" t="s">
        <v>82</v>
      </c>
      <c r="G242" s="449"/>
      <c r="H242" s="452"/>
      <c r="I242" s="296">
        <f>I243+I246</f>
        <v>711</v>
      </c>
      <c r="J242" s="270"/>
      <c r="K242" s="270">
        <f>K243+K246</f>
        <v>496</v>
      </c>
      <c r="L242" s="270">
        <f>L243+L246</f>
        <v>336</v>
      </c>
    </row>
    <row r="243" spans="1:12" ht="92.25">
      <c r="A243" s="288"/>
      <c r="B243" s="201" t="s">
        <v>21</v>
      </c>
      <c r="C243" s="202"/>
      <c r="D243" s="202" t="s">
        <v>251</v>
      </c>
      <c r="E243" s="202" t="s">
        <v>252</v>
      </c>
      <c r="F243" s="451" t="s">
        <v>163</v>
      </c>
      <c r="G243" s="449"/>
      <c r="H243" s="452"/>
      <c r="I243" s="296">
        <f>I244</f>
        <v>426</v>
      </c>
      <c r="J243" s="270"/>
      <c r="K243" s="270">
        <f>K244</f>
        <v>296</v>
      </c>
      <c r="L243" s="270">
        <f>L244</f>
        <v>136</v>
      </c>
    </row>
    <row r="244" spans="1:12" ht="24.75" customHeight="1">
      <c r="A244" s="288"/>
      <c r="B244" s="578" t="s">
        <v>560</v>
      </c>
      <c r="C244" s="202"/>
      <c r="D244" s="202" t="s">
        <v>251</v>
      </c>
      <c r="E244" s="202" t="s">
        <v>252</v>
      </c>
      <c r="F244" s="452" t="s">
        <v>163</v>
      </c>
      <c r="G244" s="449">
        <v>240</v>
      </c>
      <c r="H244" s="452"/>
      <c r="I244" s="296">
        <v>426</v>
      </c>
      <c r="J244" s="270"/>
      <c r="K244" s="270">
        <v>296</v>
      </c>
      <c r="L244" s="270">
        <v>136</v>
      </c>
    </row>
    <row r="245" spans="1:12" ht="26.25">
      <c r="A245" s="288"/>
      <c r="B245" s="283" t="s">
        <v>161</v>
      </c>
      <c r="C245" s="202"/>
      <c r="D245" s="202"/>
      <c r="E245" s="202"/>
      <c r="F245" s="452" t="s">
        <v>163</v>
      </c>
      <c r="G245" s="449">
        <v>240</v>
      </c>
      <c r="H245" s="452" t="s">
        <v>252</v>
      </c>
      <c r="I245" s="296">
        <v>426</v>
      </c>
      <c r="J245" s="270"/>
      <c r="K245" s="270">
        <v>296</v>
      </c>
      <c r="L245" s="270">
        <v>136</v>
      </c>
    </row>
    <row r="246" spans="1:12" ht="78.75">
      <c r="A246" s="288"/>
      <c r="B246" s="201" t="s">
        <v>22</v>
      </c>
      <c r="C246" s="202"/>
      <c r="D246" s="202" t="s">
        <v>251</v>
      </c>
      <c r="E246" s="202" t="s">
        <v>252</v>
      </c>
      <c r="F246" s="451" t="s">
        <v>164</v>
      </c>
      <c r="G246" s="449"/>
      <c r="H246" s="452"/>
      <c r="I246" s="296">
        <f>I247</f>
        <v>285</v>
      </c>
      <c r="J246" s="270"/>
      <c r="K246" s="270">
        <f>K247</f>
        <v>200</v>
      </c>
      <c r="L246" s="270">
        <f>L247</f>
        <v>200</v>
      </c>
    </row>
    <row r="247" spans="1:12" ht="24.75" customHeight="1">
      <c r="A247" s="288"/>
      <c r="B247" s="578" t="s">
        <v>560</v>
      </c>
      <c r="C247" s="202"/>
      <c r="D247" s="202" t="s">
        <v>251</v>
      </c>
      <c r="E247" s="202" t="s">
        <v>252</v>
      </c>
      <c r="F247" s="452" t="s">
        <v>164</v>
      </c>
      <c r="G247" s="449">
        <v>240</v>
      </c>
      <c r="H247" s="452"/>
      <c r="I247" s="296">
        <v>285</v>
      </c>
      <c r="J247" s="270"/>
      <c r="K247" s="270">
        <v>200</v>
      </c>
      <c r="L247" s="270">
        <v>200</v>
      </c>
    </row>
    <row r="248" spans="1:12" ht="26.25">
      <c r="A248" s="288"/>
      <c r="B248" s="482" t="s">
        <v>161</v>
      </c>
      <c r="C248" s="202"/>
      <c r="D248" s="202"/>
      <c r="E248" s="202"/>
      <c r="F248" s="452" t="s">
        <v>164</v>
      </c>
      <c r="G248" s="449">
        <v>240</v>
      </c>
      <c r="H248" s="452" t="s">
        <v>252</v>
      </c>
      <c r="I248" s="296">
        <v>285</v>
      </c>
      <c r="J248" s="270"/>
      <c r="K248" s="270">
        <v>200</v>
      </c>
      <c r="L248" s="270">
        <v>200</v>
      </c>
    </row>
    <row r="249" spans="1:12" ht="92.25">
      <c r="A249" s="288"/>
      <c r="B249" s="221" t="s">
        <v>23</v>
      </c>
      <c r="C249" s="207"/>
      <c r="D249" s="202" t="s">
        <v>251</v>
      </c>
      <c r="E249" s="202" t="s">
        <v>252</v>
      </c>
      <c r="F249" s="451" t="s">
        <v>165</v>
      </c>
      <c r="G249" s="451"/>
      <c r="H249" s="452"/>
      <c r="I249" s="322">
        <f>I250</f>
        <v>686</v>
      </c>
      <c r="J249" s="269"/>
      <c r="K249" s="269">
        <f>K250</f>
        <v>686</v>
      </c>
      <c r="L249" s="269">
        <f>L250</f>
        <v>686</v>
      </c>
    </row>
    <row r="250" spans="1:12" ht="105">
      <c r="A250" s="288"/>
      <c r="B250" s="201" t="s">
        <v>410</v>
      </c>
      <c r="C250" s="207"/>
      <c r="D250" s="202" t="s">
        <v>251</v>
      </c>
      <c r="E250" s="202" t="s">
        <v>252</v>
      </c>
      <c r="F250" s="452" t="s">
        <v>166</v>
      </c>
      <c r="G250" s="451"/>
      <c r="H250" s="452"/>
      <c r="I250" s="296">
        <f>I252</f>
        <v>686</v>
      </c>
      <c r="J250" s="270"/>
      <c r="K250" s="270">
        <f>K252</f>
        <v>686</v>
      </c>
      <c r="L250" s="270">
        <f>L252</f>
        <v>686</v>
      </c>
    </row>
    <row r="251" spans="1:12" ht="40.5" customHeight="1" hidden="1">
      <c r="A251" s="288"/>
      <c r="B251" s="249" t="s">
        <v>573</v>
      </c>
      <c r="C251" s="250"/>
      <c r="D251" s="238" t="s">
        <v>251</v>
      </c>
      <c r="E251" s="238" t="s">
        <v>252</v>
      </c>
      <c r="F251" s="457" t="s">
        <v>574</v>
      </c>
      <c r="G251" s="458"/>
      <c r="H251" s="457" t="s">
        <v>252</v>
      </c>
      <c r="I251" s="459"/>
      <c r="J251" s="273"/>
      <c r="K251" s="273"/>
      <c r="L251" s="273"/>
    </row>
    <row r="252" spans="1:12" ht="24.75" customHeight="1">
      <c r="A252" s="288"/>
      <c r="B252" s="578" t="s">
        <v>560</v>
      </c>
      <c r="C252" s="250"/>
      <c r="D252" s="202" t="s">
        <v>251</v>
      </c>
      <c r="E252" s="202" t="s">
        <v>252</v>
      </c>
      <c r="F252" s="452" t="s">
        <v>166</v>
      </c>
      <c r="G252" s="196" t="s">
        <v>210</v>
      </c>
      <c r="H252" s="452"/>
      <c r="I252" s="296">
        <v>686</v>
      </c>
      <c r="J252" s="273"/>
      <c r="K252" s="270">
        <v>686</v>
      </c>
      <c r="L252" s="270">
        <v>686</v>
      </c>
    </row>
    <row r="253" spans="1:12" ht="27" customHeight="1">
      <c r="A253" s="288"/>
      <c r="B253" s="482" t="s">
        <v>161</v>
      </c>
      <c r="C253" s="250"/>
      <c r="D253" s="202"/>
      <c r="E253" s="202"/>
      <c r="F253" s="452" t="s">
        <v>166</v>
      </c>
      <c r="G253" s="196" t="s">
        <v>210</v>
      </c>
      <c r="H253" s="452" t="s">
        <v>252</v>
      </c>
      <c r="I253" s="296">
        <v>686</v>
      </c>
      <c r="J253" s="273"/>
      <c r="K253" s="270">
        <v>686</v>
      </c>
      <c r="L253" s="270">
        <v>686</v>
      </c>
    </row>
    <row r="254" spans="1:23" s="180" customFormat="1" ht="38.25" customHeight="1">
      <c r="A254" s="493">
        <v>5</v>
      </c>
      <c r="B254" s="198" t="s">
        <v>566</v>
      </c>
      <c r="C254" s="189"/>
      <c r="D254" s="189" t="s">
        <v>466</v>
      </c>
      <c r="E254" s="189" t="s">
        <v>171</v>
      </c>
      <c r="F254" s="187" t="s">
        <v>209</v>
      </c>
      <c r="G254" s="455"/>
      <c r="H254" s="187"/>
      <c r="I254" s="456">
        <f>I255+I260</f>
        <v>17447.29</v>
      </c>
      <c r="J254" s="312"/>
      <c r="K254" s="285">
        <f>K255+K260</f>
        <v>11444.685000000001</v>
      </c>
      <c r="L254" s="285">
        <f>L255+L260</f>
        <v>14038.547</v>
      </c>
      <c r="N254" s="635"/>
      <c r="O254" s="635"/>
      <c r="P254" s="635"/>
      <c r="Q254" s="635"/>
      <c r="R254" s="635"/>
      <c r="S254" s="635"/>
      <c r="T254" s="635"/>
      <c r="U254" s="635"/>
      <c r="V254" s="635"/>
      <c r="W254" s="635"/>
    </row>
    <row r="255" spans="1:23" s="180" customFormat="1" ht="66">
      <c r="A255" s="289"/>
      <c r="B255" s="221" t="s">
        <v>15</v>
      </c>
      <c r="C255" s="192"/>
      <c r="D255" s="192" t="s">
        <v>466</v>
      </c>
      <c r="E255" s="192" t="s">
        <v>171</v>
      </c>
      <c r="F255" s="187" t="s">
        <v>172</v>
      </c>
      <c r="G255" s="187"/>
      <c r="H255" s="196"/>
      <c r="I255" s="324">
        <f>I256</f>
        <v>16806.29</v>
      </c>
      <c r="J255" s="269"/>
      <c r="K255" s="269">
        <f>K256</f>
        <v>10777.685000000001</v>
      </c>
      <c r="L255" s="313">
        <f>L256</f>
        <v>13305.547</v>
      </c>
      <c r="N255" s="635"/>
      <c r="O255" s="635"/>
      <c r="P255" s="635"/>
      <c r="Q255" s="635"/>
      <c r="R255" s="635"/>
      <c r="S255" s="635"/>
      <c r="T255" s="635"/>
      <c r="U255" s="635"/>
      <c r="V255" s="635"/>
      <c r="W255" s="635"/>
    </row>
    <row r="256" spans="1:23" s="180" customFormat="1" ht="78.75">
      <c r="A256" s="289"/>
      <c r="B256" s="223" t="s">
        <v>16</v>
      </c>
      <c r="C256" s="192"/>
      <c r="D256" s="192" t="s">
        <v>466</v>
      </c>
      <c r="E256" s="192" t="s">
        <v>171</v>
      </c>
      <c r="F256" s="196" t="s">
        <v>174</v>
      </c>
      <c r="G256" s="196"/>
      <c r="H256" s="196"/>
      <c r="I256" s="325">
        <f>I257</f>
        <v>16806.29</v>
      </c>
      <c r="J256" s="270"/>
      <c r="K256" s="301">
        <f>K257</f>
        <v>10777.685000000001</v>
      </c>
      <c r="L256" s="301">
        <f>L257</f>
        <v>13305.547</v>
      </c>
      <c r="N256" s="635"/>
      <c r="O256" s="635"/>
      <c r="P256" s="635"/>
      <c r="Q256" s="635"/>
      <c r="R256" s="635"/>
      <c r="S256" s="635"/>
      <c r="T256" s="635"/>
      <c r="U256" s="635"/>
      <c r="V256" s="635"/>
      <c r="W256" s="635"/>
    </row>
    <row r="257" spans="1:23" s="180" customFormat="1" ht="24.75" customHeight="1">
      <c r="A257" s="289"/>
      <c r="B257" s="578" t="s">
        <v>560</v>
      </c>
      <c r="C257" s="192"/>
      <c r="D257" s="192" t="s">
        <v>466</v>
      </c>
      <c r="E257" s="192" t="s">
        <v>171</v>
      </c>
      <c r="F257" s="196" t="s">
        <v>174</v>
      </c>
      <c r="G257" s="196" t="s">
        <v>210</v>
      </c>
      <c r="H257" s="196"/>
      <c r="I257" s="325">
        <f>7156.753+13430-3780.463</f>
        <v>16806.29</v>
      </c>
      <c r="J257" s="270"/>
      <c r="K257" s="325">
        <f>22480.2-11702.515</f>
        <v>10777.685000000001</v>
      </c>
      <c r="L257" s="325">
        <v>13305.547</v>
      </c>
      <c r="N257" s="635"/>
      <c r="O257" s="635"/>
      <c r="P257" s="635"/>
      <c r="Q257" s="635"/>
      <c r="R257" s="635"/>
      <c r="S257" s="635"/>
      <c r="T257" s="635"/>
      <c r="U257" s="635"/>
      <c r="V257" s="635"/>
      <c r="W257" s="635"/>
    </row>
    <row r="258" spans="1:23" s="180" customFormat="1" ht="52.5" hidden="1">
      <c r="A258" s="289"/>
      <c r="B258" s="223" t="s">
        <v>175</v>
      </c>
      <c r="C258" s="189"/>
      <c r="D258" s="192" t="s">
        <v>466</v>
      </c>
      <c r="E258" s="192" t="s">
        <v>171</v>
      </c>
      <c r="F258" s="196" t="s">
        <v>176</v>
      </c>
      <c r="G258" s="187"/>
      <c r="H258" s="196" t="s">
        <v>171</v>
      </c>
      <c r="I258" s="296"/>
      <c r="J258" s="270"/>
      <c r="K258" s="270"/>
      <c r="L258" s="270"/>
      <c r="N258" s="635"/>
      <c r="O258" s="635"/>
      <c r="P258" s="635"/>
      <c r="Q258" s="635"/>
      <c r="R258" s="635"/>
      <c r="S258" s="635"/>
      <c r="T258" s="635"/>
      <c r="U258" s="635"/>
      <c r="V258" s="635"/>
      <c r="W258" s="635"/>
    </row>
    <row r="259" spans="1:23" s="180" customFormat="1" ht="12.75">
      <c r="A259" s="289"/>
      <c r="B259" s="255" t="s">
        <v>170</v>
      </c>
      <c r="C259" s="189"/>
      <c r="D259" s="192"/>
      <c r="E259" s="192"/>
      <c r="F259" s="196" t="s">
        <v>174</v>
      </c>
      <c r="G259" s="196" t="s">
        <v>210</v>
      </c>
      <c r="H259" s="196" t="s">
        <v>171</v>
      </c>
      <c r="I259" s="325">
        <f>7156.753+13430-3780.463</f>
        <v>16806.29</v>
      </c>
      <c r="J259" s="270"/>
      <c r="K259" s="325">
        <f>22480.2-11702.515</f>
        <v>10777.685000000001</v>
      </c>
      <c r="L259" s="325">
        <v>13305.547</v>
      </c>
      <c r="N259" s="635"/>
      <c r="O259" s="635"/>
      <c r="P259" s="635"/>
      <c r="Q259" s="635"/>
      <c r="R259" s="635"/>
      <c r="S259" s="635"/>
      <c r="T259" s="635"/>
      <c r="U259" s="635"/>
      <c r="V259" s="635"/>
      <c r="W259" s="635"/>
    </row>
    <row r="260" spans="1:23" s="180" customFormat="1" ht="66">
      <c r="A260" s="289"/>
      <c r="B260" s="221" t="s">
        <v>18</v>
      </c>
      <c r="C260" s="189"/>
      <c r="D260" s="192" t="s">
        <v>466</v>
      </c>
      <c r="E260" s="192" t="s">
        <v>171</v>
      </c>
      <c r="F260" s="187" t="s">
        <v>85</v>
      </c>
      <c r="G260" s="449"/>
      <c r="H260" s="196"/>
      <c r="I260" s="322">
        <f>I261</f>
        <v>641</v>
      </c>
      <c r="J260" s="269"/>
      <c r="K260" s="269">
        <f>K261</f>
        <v>667</v>
      </c>
      <c r="L260" s="269">
        <f>L261</f>
        <v>733</v>
      </c>
      <c r="N260" s="635"/>
      <c r="O260" s="635"/>
      <c r="P260" s="635"/>
      <c r="Q260" s="635"/>
      <c r="R260" s="635"/>
      <c r="S260" s="635"/>
      <c r="T260" s="635"/>
      <c r="U260" s="635"/>
      <c r="V260" s="635"/>
      <c r="W260" s="635"/>
    </row>
    <row r="261" spans="1:23" s="180" customFormat="1" ht="78.75">
      <c r="A261" s="289"/>
      <c r="B261" s="201" t="s">
        <v>19</v>
      </c>
      <c r="C261" s="189"/>
      <c r="D261" s="192" t="s">
        <v>466</v>
      </c>
      <c r="E261" s="192" t="s">
        <v>171</v>
      </c>
      <c r="F261" s="196" t="s">
        <v>177</v>
      </c>
      <c r="G261" s="449"/>
      <c r="H261" s="196"/>
      <c r="I261" s="296">
        <f>I262</f>
        <v>641</v>
      </c>
      <c r="J261" s="270"/>
      <c r="K261" s="270">
        <f>K262</f>
        <v>667</v>
      </c>
      <c r="L261" s="270">
        <f>L262</f>
        <v>733</v>
      </c>
      <c r="N261" s="635"/>
      <c r="O261" s="635"/>
      <c r="P261" s="635"/>
      <c r="Q261" s="635"/>
      <c r="R261" s="635"/>
      <c r="S261" s="635"/>
      <c r="T261" s="635"/>
      <c r="U261" s="635"/>
      <c r="V261" s="635"/>
      <c r="W261" s="635"/>
    </row>
    <row r="262" spans="1:23" s="180" customFormat="1" ht="24.75" customHeight="1">
      <c r="A262" s="289"/>
      <c r="B262" s="578" t="s">
        <v>560</v>
      </c>
      <c r="C262" s="189"/>
      <c r="D262" s="192" t="s">
        <v>466</v>
      </c>
      <c r="E262" s="192" t="s">
        <v>171</v>
      </c>
      <c r="F262" s="196" t="s">
        <v>177</v>
      </c>
      <c r="G262" s="449">
        <v>240</v>
      </c>
      <c r="H262" s="196"/>
      <c r="I262" s="296">
        <v>641</v>
      </c>
      <c r="J262" s="270"/>
      <c r="K262" s="270">
        <v>667</v>
      </c>
      <c r="L262" s="270">
        <v>733</v>
      </c>
      <c r="N262" s="635"/>
      <c r="O262" s="635"/>
      <c r="P262" s="635"/>
      <c r="Q262" s="635"/>
      <c r="R262" s="635"/>
      <c r="S262" s="635"/>
      <c r="T262" s="635"/>
      <c r="U262" s="635"/>
      <c r="V262" s="635"/>
      <c r="W262" s="635"/>
    </row>
    <row r="263" spans="1:23" s="180" customFormat="1" ht="12.75">
      <c r="A263" s="289"/>
      <c r="B263" s="255" t="s">
        <v>170</v>
      </c>
      <c r="C263" s="189"/>
      <c r="D263" s="192"/>
      <c r="E263" s="192"/>
      <c r="F263" s="196" t="s">
        <v>177</v>
      </c>
      <c r="G263" s="449">
        <v>240</v>
      </c>
      <c r="H263" s="196" t="s">
        <v>171</v>
      </c>
      <c r="I263" s="296">
        <v>641</v>
      </c>
      <c r="J263" s="270"/>
      <c r="K263" s="270">
        <v>667</v>
      </c>
      <c r="L263" s="270">
        <v>733</v>
      </c>
      <c r="N263" s="635"/>
      <c r="O263" s="635"/>
      <c r="P263" s="635"/>
      <c r="Q263" s="635"/>
      <c r="R263" s="635"/>
      <c r="S263" s="635"/>
      <c r="T263" s="635"/>
      <c r="U263" s="635"/>
      <c r="V263" s="635"/>
      <c r="W263" s="635"/>
    </row>
    <row r="264" spans="1:12" ht="57.75" customHeight="1">
      <c r="A264" s="493">
        <v>6</v>
      </c>
      <c r="B264" s="231" t="s">
        <v>629</v>
      </c>
      <c r="C264" s="207"/>
      <c r="D264" s="200" t="s">
        <v>454</v>
      </c>
      <c r="E264" s="207" t="s">
        <v>455</v>
      </c>
      <c r="F264" s="451" t="s">
        <v>195</v>
      </c>
      <c r="G264" s="455"/>
      <c r="H264" s="451"/>
      <c r="I264" s="467">
        <f>I265</f>
        <v>1129.55</v>
      </c>
      <c r="J264" s="285"/>
      <c r="K264" s="307">
        <f>K265</f>
        <v>4000</v>
      </c>
      <c r="L264" s="307">
        <f>L265</f>
        <v>0</v>
      </c>
    </row>
    <row r="265" spans="1:12" ht="78.75">
      <c r="A265" s="288"/>
      <c r="B265" s="230" t="s">
        <v>630</v>
      </c>
      <c r="C265" s="202"/>
      <c r="D265" s="199" t="s">
        <v>454</v>
      </c>
      <c r="E265" s="202" t="s">
        <v>455</v>
      </c>
      <c r="F265" s="452" t="s">
        <v>196</v>
      </c>
      <c r="G265" s="452"/>
      <c r="H265" s="452"/>
      <c r="I265" s="323">
        <f>I266</f>
        <v>1129.55</v>
      </c>
      <c r="J265" s="258"/>
      <c r="K265" s="258">
        <f>K266</f>
        <v>4000</v>
      </c>
      <c r="L265" s="269">
        <f>L266</f>
        <v>0</v>
      </c>
    </row>
    <row r="266" spans="1:12" ht="12.75">
      <c r="A266" s="288"/>
      <c r="B266" s="545" t="s">
        <v>225</v>
      </c>
      <c r="C266" s="202"/>
      <c r="D266" s="199" t="s">
        <v>454</v>
      </c>
      <c r="E266" s="202" t="s">
        <v>455</v>
      </c>
      <c r="F266" s="452" t="s">
        <v>196</v>
      </c>
      <c r="G266" s="452" t="s">
        <v>223</v>
      </c>
      <c r="H266" s="452"/>
      <c r="I266" s="450">
        <v>1129.55</v>
      </c>
      <c r="J266" s="258"/>
      <c r="K266" s="259">
        <v>4000</v>
      </c>
      <c r="L266" s="269"/>
    </row>
    <row r="267" spans="1:12" ht="52.5" hidden="1">
      <c r="A267" s="288"/>
      <c r="B267" s="230" t="s">
        <v>631</v>
      </c>
      <c r="C267" s="202"/>
      <c r="D267" s="199" t="s">
        <v>454</v>
      </c>
      <c r="E267" s="202" t="s">
        <v>455</v>
      </c>
      <c r="F267" s="452" t="s">
        <v>197</v>
      </c>
      <c r="G267" s="452"/>
      <c r="H267" s="452" t="s">
        <v>455</v>
      </c>
      <c r="I267" s="322"/>
      <c r="J267" s="269"/>
      <c r="K267" s="269"/>
      <c r="L267" s="269"/>
    </row>
    <row r="268" spans="1:12" ht="12.75">
      <c r="A268" s="288"/>
      <c r="B268" s="230" t="s">
        <v>194</v>
      </c>
      <c r="C268" s="202"/>
      <c r="D268" s="199"/>
      <c r="E268" s="202"/>
      <c r="F268" s="452" t="s">
        <v>196</v>
      </c>
      <c r="G268" s="452" t="s">
        <v>223</v>
      </c>
      <c r="H268" s="452" t="s">
        <v>455</v>
      </c>
      <c r="I268" s="450">
        <v>1129.55</v>
      </c>
      <c r="J268" s="269"/>
      <c r="K268" s="269"/>
      <c r="L268" s="269"/>
    </row>
    <row r="269" spans="1:12" ht="56.25" customHeight="1">
      <c r="A269" s="493">
        <v>7</v>
      </c>
      <c r="B269" s="231" t="s">
        <v>625</v>
      </c>
      <c r="C269" s="202"/>
      <c r="D269" s="207" t="s">
        <v>454</v>
      </c>
      <c r="E269" s="207" t="s">
        <v>464</v>
      </c>
      <c r="F269" s="451" t="s">
        <v>207</v>
      </c>
      <c r="G269" s="455"/>
      <c r="H269" s="451"/>
      <c r="I269" s="456">
        <f>I270+I273</f>
        <v>9483.762999999999</v>
      </c>
      <c r="J269" s="284"/>
      <c r="K269" s="285">
        <f>K270+K273</f>
        <v>7617.2</v>
      </c>
      <c r="L269" s="318">
        <f>L270+L273</f>
        <v>7463.8</v>
      </c>
    </row>
    <row r="270" spans="1:12" ht="78.75">
      <c r="A270" s="288"/>
      <c r="B270" s="201" t="s">
        <v>626</v>
      </c>
      <c r="C270" s="202"/>
      <c r="D270" s="207" t="s">
        <v>454</v>
      </c>
      <c r="E270" s="207" t="s">
        <v>464</v>
      </c>
      <c r="F270" s="452" t="s">
        <v>521</v>
      </c>
      <c r="G270" s="452"/>
      <c r="H270" s="451"/>
      <c r="I270" s="324">
        <f>I271</f>
        <v>5353.775000000001</v>
      </c>
      <c r="J270" s="269"/>
      <c r="K270" s="269">
        <f>K271</f>
        <v>5406.2</v>
      </c>
      <c r="L270" s="269">
        <f>L271</f>
        <v>5230.3</v>
      </c>
    </row>
    <row r="271" spans="1:12" ht="24.75" customHeight="1">
      <c r="A271" s="288"/>
      <c r="B271" s="578" t="s">
        <v>560</v>
      </c>
      <c r="C271" s="202"/>
      <c r="D271" s="202" t="s">
        <v>454</v>
      </c>
      <c r="E271" s="202" t="s">
        <v>464</v>
      </c>
      <c r="F271" s="452" t="s">
        <v>521</v>
      </c>
      <c r="G271" s="452" t="s">
        <v>210</v>
      </c>
      <c r="H271" s="452"/>
      <c r="I271" s="325">
        <f>5356.1-4835.3+2500.3+2332.675</f>
        <v>5353.775000000001</v>
      </c>
      <c r="J271" s="322"/>
      <c r="K271" s="325">
        <v>5406.2</v>
      </c>
      <c r="L271" s="325">
        <v>5230.3</v>
      </c>
    </row>
    <row r="272" spans="1:12" ht="12.75">
      <c r="A272" s="288"/>
      <c r="B272" s="255" t="s">
        <v>463</v>
      </c>
      <c r="C272" s="202"/>
      <c r="D272" s="202"/>
      <c r="E272" s="202"/>
      <c r="F272" s="452" t="s">
        <v>521</v>
      </c>
      <c r="G272" s="452" t="s">
        <v>210</v>
      </c>
      <c r="H272" s="452" t="s">
        <v>464</v>
      </c>
      <c r="I272" s="325">
        <f>5356.1-4835.3+2500.3+2332.675</f>
        <v>5353.775000000001</v>
      </c>
      <c r="J272" s="322"/>
      <c r="K272" s="325"/>
      <c r="L272" s="325"/>
    </row>
    <row r="273" spans="1:12" ht="78.75" customHeight="1">
      <c r="A273" s="288"/>
      <c r="B273" s="201" t="s">
        <v>413</v>
      </c>
      <c r="C273" s="202"/>
      <c r="D273" s="207" t="s">
        <v>454</v>
      </c>
      <c r="E273" s="207" t="s">
        <v>464</v>
      </c>
      <c r="F273" s="452" t="s">
        <v>522</v>
      </c>
      <c r="G273" s="452"/>
      <c r="H273" s="451"/>
      <c r="I273" s="324">
        <f>I274</f>
        <v>4129.987999999999</v>
      </c>
      <c r="J273" s="313"/>
      <c r="K273" s="313">
        <f>K274</f>
        <v>2211</v>
      </c>
      <c r="L273" s="313">
        <f>L274</f>
        <v>2233.5</v>
      </c>
    </row>
    <row r="274" spans="1:12" ht="24.75" customHeight="1">
      <c r="A274" s="288"/>
      <c r="B274" s="578" t="s">
        <v>560</v>
      </c>
      <c r="C274" s="202"/>
      <c r="D274" s="202" t="s">
        <v>454</v>
      </c>
      <c r="E274" s="202" t="s">
        <v>464</v>
      </c>
      <c r="F274" s="452" t="s">
        <v>522</v>
      </c>
      <c r="G274" s="452" t="s">
        <v>210</v>
      </c>
      <c r="H274" s="452"/>
      <c r="I274" s="324">
        <f>2142.2+1447.788+540</f>
        <v>4129.987999999999</v>
      </c>
      <c r="J274" s="324"/>
      <c r="K274" s="324">
        <v>2211</v>
      </c>
      <c r="L274" s="324">
        <v>2233.5</v>
      </c>
    </row>
    <row r="275" spans="1:12" ht="18" customHeight="1" hidden="1">
      <c r="A275" s="288"/>
      <c r="B275" s="252"/>
      <c r="C275" s="202"/>
      <c r="D275" s="202"/>
      <c r="E275" s="202"/>
      <c r="F275" s="452"/>
      <c r="G275" s="452"/>
      <c r="H275" s="452"/>
      <c r="I275" s="324"/>
      <c r="J275" s="324"/>
      <c r="K275" s="324"/>
      <c r="L275" s="324"/>
    </row>
    <row r="276" spans="1:12" ht="18" customHeight="1">
      <c r="A276" s="288"/>
      <c r="B276" s="255" t="s">
        <v>463</v>
      </c>
      <c r="C276" s="202"/>
      <c r="D276" s="202"/>
      <c r="E276" s="202"/>
      <c r="F276" s="452" t="s">
        <v>522</v>
      </c>
      <c r="G276" s="452" t="s">
        <v>210</v>
      </c>
      <c r="H276" s="452" t="s">
        <v>464</v>
      </c>
      <c r="I276" s="324">
        <f>2142.2+1447.788+540</f>
        <v>4129.987999999999</v>
      </c>
      <c r="J276" s="324"/>
      <c r="K276" s="324"/>
      <c r="L276" s="324"/>
    </row>
    <row r="277" spans="1:12" ht="54.75" customHeight="1">
      <c r="A277" s="493">
        <v>8</v>
      </c>
      <c r="B277" s="290" t="s">
        <v>627</v>
      </c>
      <c r="C277" s="207"/>
      <c r="D277" s="200" t="s">
        <v>454</v>
      </c>
      <c r="E277" s="207" t="s">
        <v>464</v>
      </c>
      <c r="F277" s="451" t="s">
        <v>205</v>
      </c>
      <c r="G277" s="455"/>
      <c r="H277" s="451"/>
      <c r="I277" s="456">
        <f>I278</f>
        <v>2275.006</v>
      </c>
      <c r="J277" s="285"/>
      <c r="K277" s="285">
        <f>K278</f>
        <v>6008.35</v>
      </c>
      <c r="L277" s="285">
        <f>L278</f>
        <v>8515.705</v>
      </c>
    </row>
    <row r="278" spans="1:12" ht="69.75" customHeight="1">
      <c r="A278" s="288"/>
      <c r="B278" s="230" t="s">
        <v>628</v>
      </c>
      <c r="C278" s="202"/>
      <c r="D278" s="199" t="s">
        <v>454</v>
      </c>
      <c r="E278" s="202" t="s">
        <v>464</v>
      </c>
      <c r="F278" s="452" t="s">
        <v>206</v>
      </c>
      <c r="G278" s="452"/>
      <c r="H278" s="452"/>
      <c r="I278" s="324">
        <f>I279</f>
        <v>2275.006</v>
      </c>
      <c r="J278" s="269"/>
      <c r="K278" s="313">
        <f>K279</f>
        <v>6008.35</v>
      </c>
      <c r="L278" s="313">
        <f>L279</f>
        <v>8515.705</v>
      </c>
    </row>
    <row r="279" spans="1:12" ht="12" customHeight="1">
      <c r="A279" s="288"/>
      <c r="B279" s="252" t="s">
        <v>587</v>
      </c>
      <c r="C279" s="202"/>
      <c r="D279" s="199" t="s">
        <v>454</v>
      </c>
      <c r="E279" s="202" t="s">
        <v>464</v>
      </c>
      <c r="F279" s="452" t="s">
        <v>206</v>
      </c>
      <c r="G279" s="452" t="s">
        <v>210</v>
      </c>
      <c r="H279" s="452"/>
      <c r="I279" s="324">
        <v>2275.006</v>
      </c>
      <c r="J279" s="322"/>
      <c r="K279" s="324">
        <v>6008.35</v>
      </c>
      <c r="L279" s="324">
        <v>8515.705</v>
      </c>
    </row>
    <row r="280" spans="1:12" ht="44.25" customHeight="1" hidden="1">
      <c r="A280" s="288"/>
      <c r="B280" s="198" t="s">
        <v>582</v>
      </c>
      <c r="C280" s="202"/>
      <c r="D280" s="207" t="s">
        <v>251</v>
      </c>
      <c r="E280" s="207" t="s">
        <v>252</v>
      </c>
      <c r="F280" s="451" t="s">
        <v>167</v>
      </c>
      <c r="G280" s="455"/>
      <c r="H280" s="451" t="s">
        <v>252</v>
      </c>
      <c r="I280" s="455"/>
      <c r="J280" s="284"/>
      <c r="K280" s="168"/>
      <c r="L280" s="300"/>
    </row>
    <row r="281" spans="1:12" ht="39" hidden="1">
      <c r="A281" s="288"/>
      <c r="B281" s="201" t="s">
        <v>168</v>
      </c>
      <c r="C281" s="202"/>
      <c r="D281" s="202" t="s">
        <v>251</v>
      </c>
      <c r="E281" s="202" t="s">
        <v>252</v>
      </c>
      <c r="F281" s="452" t="s">
        <v>169</v>
      </c>
      <c r="G281" s="449"/>
      <c r="H281" s="452" t="s">
        <v>252</v>
      </c>
      <c r="I281" s="296"/>
      <c r="J281" s="270"/>
      <c r="K281" s="270"/>
      <c r="L281" s="270"/>
    </row>
    <row r="282" spans="1:12" ht="42.75" customHeight="1" hidden="1">
      <c r="A282" s="288"/>
      <c r="B282" s="231" t="s">
        <v>583</v>
      </c>
      <c r="C282" s="207"/>
      <c r="D282" s="200" t="s">
        <v>454</v>
      </c>
      <c r="E282" s="207" t="s">
        <v>455</v>
      </c>
      <c r="F282" s="451" t="s">
        <v>198</v>
      </c>
      <c r="G282" s="455"/>
      <c r="H282" s="451" t="s">
        <v>455</v>
      </c>
      <c r="I282" s="455"/>
      <c r="J282" s="292"/>
      <c r="K282" s="168"/>
      <c r="L282" s="288"/>
    </row>
    <row r="283" spans="1:12" ht="72.75" customHeight="1" hidden="1">
      <c r="A283" s="288"/>
      <c r="B283" s="201" t="s">
        <v>199</v>
      </c>
      <c r="C283" s="202"/>
      <c r="D283" s="199" t="s">
        <v>454</v>
      </c>
      <c r="E283" s="202" t="s">
        <v>455</v>
      </c>
      <c r="F283" s="452" t="s">
        <v>200</v>
      </c>
      <c r="G283" s="452"/>
      <c r="H283" s="452" t="s">
        <v>455</v>
      </c>
      <c r="I283" s="322"/>
      <c r="J283" s="269"/>
      <c r="K283" s="269"/>
      <c r="L283" s="269"/>
    </row>
    <row r="284" spans="1:12" ht="57" customHeight="1" hidden="1">
      <c r="A284" s="288"/>
      <c r="B284" s="230" t="s">
        <v>201</v>
      </c>
      <c r="C284" s="207"/>
      <c r="D284" s="199" t="s">
        <v>454</v>
      </c>
      <c r="E284" s="202" t="s">
        <v>455</v>
      </c>
      <c r="F284" s="452" t="s">
        <v>202</v>
      </c>
      <c r="G284" s="452"/>
      <c r="H284" s="452" t="s">
        <v>455</v>
      </c>
      <c r="I284" s="322"/>
      <c r="J284" s="269"/>
      <c r="K284" s="269"/>
      <c r="L284" s="269"/>
    </row>
    <row r="285" spans="1:12" ht="12" customHeight="1">
      <c r="A285" s="288"/>
      <c r="B285" s="255" t="s">
        <v>463</v>
      </c>
      <c r="C285" s="202"/>
      <c r="D285" s="199" t="s">
        <v>454</v>
      </c>
      <c r="E285" s="202" t="s">
        <v>464</v>
      </c>
      <c r="F285" s="452" t="s">
        <v>206</v>
      </c>
      <c r="G285" s="452" t="s">
        <v>210</v>
      </c>
      <c r="H285" s="452" t="s">
        <v>464</v>
      </c>
      <c r="I285" s="324">
        <v>2275.006</v>
      </c>
      <c r="J285" s="322"/>
      <c r="K285" s="324">
        <v>6008.35</v>
      </c>
      <c r="L285" s="324">
        <v>8515.705</v>
      </c>
    </row>
    <row r="286" spans="1:12" ht="25.5" customHeight="1">
      <c r="A286" s="487"/>
      <c r="B286" s="480" t="s">
        <v>520</v>
      </c>
      <c r="C286" s="488"/>
      <c r="D286" s="489"/>
      <c r="E286" s="490"/>
      <c r="F286" s="490"/>
      <c r="G286" s="490"/>
      <c r="H286" s="490"/>
      <c r="I286" s="492">
        <f>I287+I325+I333</f>
        <v>85025.09199999999</v>
      </c>
      <c r="J286" s="491"/>
      <c r="K286" s="492">
        <f>K287+K325+K333</f>
        <v>28148.265</v>
      </c>
      <c r="L286" s="492">
        <f>L287+L325+L333</f>
        <v>29104.548000000003</v>
      </c>
    </row>
    <row r="287" spans="1:23" s="278" customFormat="1" ht="39">
      <c r="A287" s="511">
        <v>9</v>
      </c>
      <c r="B287" s="483" t="s">
        <v>119</v>
      </c>
      <c r="C287" s="444"/>
      <c r="D287" s="187" t="s">
        <v>471</v>
      </c>
      <c r="E287" s="187" t="s">
        <v>121</v>
      </c>
      <c r="F287" s="188">
        <v>9100000</v>
      </c>
      <c r="G287" s="444"/>
      <c r="H287" s="187"/>
      <c r="I287" s="446">
        <f>I288+I301+I304+I307+I311+I315+I322</f>
        <v>16169.083</v>
      </c>
      <c r="J287" s="446"/>
      <c r="K287" s="446">
        <f>K288+K301+K304+K307+K311+K315+K322</f>
        <v>14872.082</v>
      </c>
      <c r="L287" s="446">
        <f>L288+L301+L304+L307+L311+L315+L322</f>
        <v>15828.365000000002</v>
      </c>
      <c r="N287" s="639"/>
      <c r="O287" s="639"/>
      <c r="P287" s="639"/>
      <c r="Q287" s="639"/>
      <c r="R287" s="639"/>
      <c r="S287" s="639"/>
      <c r="T287" s="639"/>
      <c r="U287" s="639"/>
      <c r="V287" s="639"/>
      <c r="W287" s="639"/>
    </row>
    <row r="288" spans="1:23" s="278" customFormat="1" ht="21.75" customHeight="1">
      <c r="A288" s="514"/>
      <c r="B288" s="253" t="s">
        <v>122</v>
      </c>
      <c r="C288" s="444"/>
      <c r="D288" s="196" t="s">
        <v>471</v>
      </c>
      <c r="E288" s="196" t="s">
        <v>121</v>
      </c>
      <c r="F288" s="188">
        <v>9100004</v>
      </c>
      <c r="G288" s="444"/>
      <c r="H288" s="196"/>
      <c r="I288" s="446">
        <f>I289+I292</f>
        <v>13803.553</v>
      </c>
      <c r="J288" s="445"/>
      <c r="K288" s="446">
        <f>K289+K292</f>
        <v>12437.288999999999</v>
      </c>
      <c r="L288" s="446">
        <f>L289+L292</f>
        <v>13307.900000000001</v>
      </c>
      <c r="N288" s="639"/>
      <c r="O288" s="639"/>
      <c r="P288" s="639"/>
      <c r="Q288" s="639"/>
      <c r="R288" s="639"/>
      <c r="S288" s="639"/>
      <c r="T288" s="639"/>
      <c r="U288" s="639"/>
      <c r="V288" s="639"/>
      <c r="W288" s="639"/>
    </row>
    <row r="289" spans="1:23" s="278" customFormat="1" ht="21.75" customHeight="1">
      <c r="A289" s="514"/>
      <c r="B289" s="509" t="s">
        <v>559</v>
      </c>
      <c r="C289" s="444"/>
      <c r="D289" s="196"/>
      <c r="E289" s="196"/>
      <c r="F289" s="188">
        <v>9100004</v>
      </c>
      <c r="G289" s="444">
        <v>120</v>
      </c>
      <c r="H289" s="187"/>
      <c r="I289" s="446">
        <f>I290+I291</f>
        <v>8662.144</v>
      </c>
      <c r="J289" s="445"/>
      <c r="K289" s="446">
        <f>K290+K291</f>
        <v>9181.872</v>
      </c>
      <c r="L289" s="446">
        <f>L290+L291</f>
        <v>9824.604000000001</v>
      </c>
      <c r="N289" s="639"/>
      <c r="O289" s="639"/>
      <c r="P289" s="639"/>
      <c r="Q289" s="639"/>
      <c r="R289" s="639"/>
      <c r="S289" s="639"/>
      <c r="T289" s="639"/>
      <c r="U289" s="639"/>
      <c r="V289" s="639"/>
      <c r="W289" s="639"/>
    </row>
    <row r="290" spans="1:23" s="278" customFormat="1" ht="41.25" customHeight="1">
      <c r="A290" s="514"/>
      <c r="B290" s="515" t="s">
        <v>72</v>
      </c>
      <c r="C290" s="444"/>
      <c r="D290" s="196" t="s">
        <v>471</v>
      </c>
      <c r="E290" s="196" t="s">
        <v>121</v>
      </c>
      <c r="F290" s="197">
        <v>9100004</v>
      </c>
      <c r="G290" s="447">
        <v>120</v>
      </c>
      <c r="H290" s="196" t="s">
        <v>121</v>
      </c>
      <c r="I290" s="448">
        <v>1300.211</v>
      </c>
      <c r="J290" s="446"/>
      <c r="K290" s="325">
        <v>1378.224</v>
      </c>
      <c r="L290" s="516">
        <v>1474.699</v>
      </c>
      <c r="N290" s="639"/>
      <c r="O290" s="639"/>
      <c r="P290" s="639"/>
      <c r="Q290" s="639"/>
      <c r="R290" s="639"/>
      <c r="S290" s="639"/>
      <c r="T290" s="639"/>
      <c r="U290" s="639"/>
      <c r="V290" s="639"/>
      <c r="W290" s="639"/>
    </row>
    <row r="291" spans="1:23" s="277" customFormat="1" ht="41.25" customHeight="1">
      <c r="A291" s="507"/>
      <c r="B291" s="517" t="s">
        <v>123</v>
      </c>
      <c r="C291" s="449"/>
      <c r="D291" s="449" t="s">
        <v>471</v>
      </c>
      <c r="E291" s="449" t="s">
        <v>124</v>
      </c>
      <c r="F291" s="449">
        <v>9100004</v>
      </c>
      <c r="G291" s="449">
        <v>120</v>
      </c>
      <c r="H291" s="449" t="s">
        <v>124</v>
      </c>
      <c r="I291" s="325">
        <v>7361.933</v>
      </c>
      <c r="J291" s="325"/>
      <c r="K291" s="325">
        <v>7803.648</v>
      </c>
      <c r="L291" s="518">
        <v>8349.905</v>
      </c>
      <c r="N291" s="533"/>
      <c r="O291" s="533"/>
      <c r="P291" s="533"/>
      <c r="Q291" s="533"/>
      <c r="R291" s="533"/>
      <c r="S291" s="533"/>
      <c r="T291" s="533"/>
      <c r="U291" s="533"/>
      <c r="V291" s="533"/>
      <c r="W291" s="533"/>
    </row>
    <row r="292" spans="1:23" s="278" customFormat="1" ht="29.25" customHeight="1">
      <c r="A292" s="514"/>
      <c r="B292" s="578" t="s">
        <v>560</v>
      </c>
      <c r="C292" s="444"/>
      <c r="D292" s="196" t="s">
        <v>471</v>
      </c>
      <c r="E292" s="196" t="s">
        <v>121</v>
      </c>
      <c r="F292" s="188">
        <v>9100004</v>
      </c>
      <c r="G292" s="444">
        <v>240</v>
      </c>
      <c r="H292" s="187"/>
      <c r="I292" s="445">
        <f>I294+I296</f>
        <v>5141.409000000001</v>
      </c>
      <c r="J292" s="445"/>
      <c r="K292" s="445">
        <f>K294+K296</f>
        <v>3255.417</v>
      </c>
      <c r="L292" s="445">
        <f>L294+L296</f>
        <v>3483.296</v>
      </c>
      <c r="N292" s="639"/>
      <c r="O292" s="639"/>
      <c r="P292" s="639"/>
      <c r="Q292" s="639"/>
      <c r="R292" s="639"/>
      <c r="S292" s="639"/>
      <c r="T292" s="639"/>
      <c r="U292" s="639"/>
      <c r="V292" s="639"/>
      <c r="W292" s="639"/>
    </row>
    <row r="293" spans="1:23" s="278" customFormat="1" ht="28.5" customHeight="1">
      <c r="A293" s="514"/>
      <c r="B293" s="578" t="s">
        <v>560</v>
      </c>
      <c r="C293" s="444"/>
      <c r="D293" s="196"/>
      <c r="E293" s="196"/>
      <c r="F293" s="197">
        <v>9100004</v>
      </c>
      <c r="G293" s="447">
        <v>240</v>
      </c>
      <c r="H293" s="196"/>
      <c r="I293" s="271">
        <f>855.575+143.828</f>
        <v>999.403</v>
      </c>
      <c r="J293" s="445"/>
      <c r="K293" s="445"/>
      <c r="L293" s="445"/>
      <c r="N293" s="639"/>
      <c r="O293" s="639"/>
      <c r="P293" s="639"/>
      <c r="Q293" s="639"/>
      <c r="R293" s="639"/>
      <c r="S293" s="639"/>
      <c r="T293" s="639"/>
      <c r="U293" s="639"/>
      <c r="V293" s="639"/>
      <c r="W293" s="639"/>
    </row>
    <row r="294" spans="1:23" s="278" customFormat="1" ht="42.75" customHeight="1">
      <c r="A294" s="514"/>
      <c r="B294" s="515" t="s">
        <v>72</v>
      </c>
      <c r="C294" s="444"/>
      <c r="D294" s="196"/>
      <c r="E294" s="196"/>
      <c r="F294" s="197">
        <v>9100004</v>
      </c>
      <c r="G294" s="447">
        <v>240</v>
      </c>
      <c r="H294" s="196" t="s">
        <v>121</v>
      </c>
      <c r="I294" s="271">
        <f>855.575+143.828</f>
        <v>999.403</v>
      </c>
      <c r="J294" s="445"/>
      <c r="K294" s="276">
        <v>906.91</v>
      </c>
      <c r="L294" s="276">
        <v>970.393</v>
      </c>
      <c r="N294" s="639"/>
      <c r="O294" s="639"/>
      <c r="P294" s="639"/>
      <c r="Q294" s="639"/>
      <c r="R294" s="639"/>
      <c r="S294" s="639"/>
      <c r="T294" s="639"/>
      <c r="U294" s="639"/>
      <c r="V294" s="639"/>
      <c r="W294" s="639"/>
    </row>
    <row r="295" spans="1:23" s="278" customFormat="1" ht="27" customHeight="1">
      <c r="A295" s="514"/>
      <c r="B295" s="578" t="s">
        <v>560</v>
      </c>
      <c r="C295" s="444"/>
      <c r="D295" s="196"/>
      <c r="E295" s="196"/>
      <c r="F295" s="449">
        <v>9100004</v>
      </c>
      <c r="G295" s="449">
        <v>240</v>
      </c>
      <c r="H295" s="449"/>
      <c r="I295" s="301">
        <f>2215.573-0.014+2089.79-163.343</f>
        <v>4142.006</v>
      </c>
      <c r="J295" s="445"/>
      <c r="K295" s="276"/>
      <c r="L295" s="276"/>
      <c r="N295" s="639"/>
      <c r="O295" s="639"/>
      <c r="P295" s="639"/>
      <c r="Q295" s="639"/>
      <c r="R295" s="639"/>
      <c r="S295" s="639"/>
      <c r="T295" s="639"/>
      <c r="U295" s="639"/>
      <c r="V295" s="639"/>
      <c r="W295" s="639"/>
    </row>
    <row r="296" spans="1:23" s="277" customFormat="1" ht="39" customHeight="1">
      <c r="A296" s="507"/>
      <c r="B296" s="517" t="s">
        <v>123</v>
      </c>
      <c r="C296" s="449"/>
      <c r="D296" s="449" t="s">
        <v>471</v>
      </c>
      <c r="E296" s="449" t="s">
        <v>124</v>
      </c>
      <c r="F296" s="449">
        <v>9100004</v>
      </c>
      <c r="G296" s="449">
        <v>240</v>
      </c>
      <c r="H296" s="449" t="s">
        <v>124</v>
      </c>
      <c r="I296" s="301">
        <f>2215.573-0.014+2089.79-163.343</f>
        <v>4142.006</v>
      </c>
      <c r="J296" s="325"/>
      <c r="K296" s="520">
        <v>2348.507</v>
      </c>
      <c r="L296" s="521">
        <v>2512.903</v>
      </c>
      <c r="N296" s="533"/>
      <c r="O296" s="533"/>
      <c r="P296" s="533"/>
      <c r="Q296" s="533"/>
      <c r="R296" s="533"/>
      <c r="S296" s="533"/>
      <c r="T296" s="533"/>
      <c r="U296" s="533"/>
      <c r="V296" s="533"/>
      <c r="W296" s="533"/>
    </row>
    <row r="297" spans="1:23" s="277" customFormat="1" ht="21" customHeight="1" hidden="1">
      <c r="A297" s="507"/>
      <c r="B297" s="509"/>
      <c r="C297" s="449"/>
      <c r="D297" s="449"/>
      <c r="E297" s="449"/>
      <c r="F297" s="449"/>
      <c r="G297" s="449"/>
      <c r="H297" s="449"/>
      <c r="I297" s="325"/>
      <c r="J297" s="325"/>
      <c r="K297" s="325"/>
      <c r="L297" s="296"/>
      <c r="N297" s="533"/>
      <c r="O297" s="533"/>
      <c r="P297" s="533"/>
      <c r="Q297" s="533"/>
      <c r="R297" s="533"/>
      <c r="S297" s="533"/>
      <c r="T297" s="533"/>
      <c r="U297" s="533"/>
      <c r="V297" s="533"/>
      <c r="W297" s="533"/>
    </row>
    <row r="298" spans="1:23" s="277" customFormat="1" ht="21" customHeight="1" hidden="1">
      <c r="A298" s="507"/>
      <c r="B298" s="509" t="s">
        <v>587</v>
      </c>
      <c r="C298" s="449"/>
      <c r="D298" s="449" t="s">
        <v>471</v>
      </c>
      <c r="E298" s="449" t="s">
        <v>124</v>
      </c>
      <c r="F298" s="449">
        <v>9100004</v>
      </c>
      <c r="G298" s="449">
        <v>240</v>
      </c>
      <c r="H298" s="449" t="s">
        <v>124</v>
      </c>
      <c r="I298" s="325">
        <v>2215.573</v>
      </c>
      <c r="J298" s="325"/>
      <c r="K298" s="325">
        <f>I298*106%</f>
        <v>2348.50738</v>
      </c>
      <c r="L298" s="296">
        <f>K298*107%</f>
        <v>2512.9028966</v>
      </c>
      <c r="N298" s="533"/>
      <c r="O298" s="533"/>
      <c r="P298" s="533"/>
      <c r="Q298" s="533"/>
      <c r="R298" s="533"/>
      <c r="S298" s="533"/>
      <c r="T298" s="533"/>
      <c r="U298" s="533"/>
      <c r="V298" s="533"/>
      <c r="W298" s="533"/>
    </row>
    <row r="299" spans="1:23" s="277" customFormat="1" ht="21" customHeight="1" hidden="1">
      <c r="A299" s="507"/>
      <c r="B299" s="509"/>
      <c r="C299" s="449"/>
      <c r="D299" s="449"/>
      <c r="E299" s="449"/>
      <c r="F299" s="449"/>
      <c r="G299" s="449"/>
      <c r="H299" s="449"/>
      <c r="I299" s="325"/>
      <c r="J299" s="325"/>
      <c r="K299" s="325"/>
      <c r="L299" s="296"/>
      <c r="N299" s="533"/>
      <c r="O299" s="533"/>
      <c r="P299" s="533"/>
      <c r="Q299" s="533"/>
      <c r="R299" s="533"/>
      <c r="S299" s="533"/>
      <c r="T299" s="533"/>
      <c r="U299" s="533"/>
      <c r="V299" s="533"/>
      <c r="W299" s="533"/>
    </row>
    <row r="300" spans="1:23" s="277" customFormat="1" ht="21" customHeight="1" hidden="1">
      <c r="A300" s="507"/>
      <c r="B300" s="509"/>
      <c r="C300" s="449"/>
      <c r="D300" s="449"/>
      <c r="E300" s="449"/>
      <c r="F300" s="449">
        <v>9100004</v>
      </c>
      <c r="G300" s="449"/>
      <c r="H300" s="449" t="s">
        <v>124</v>
      </c>
      <c r="I300" s="325" t="e">
        <f>#REF!+I296</f>
        <v>#REF!</v>
      </c>
      <c r="J300" s="325"/>
      <c r="K300" s="325" t="e">
        <f>#REF!+K296</f>
        <v>#REF!</v>
      </c>
      <c r="L300" s="296" t="e">
        <f>#REF!+L296</f>
        <v>#REF!</v>
      </c>
      <c r="N300" s="533"/>
      <c r="O300" s="533"/>
      <c r="P300" s="533"/>
      <c r="Q300" s="533"/>
      <c r="R300" s="533"/>
      <c r="S300" s="533"/>
      <c r="T300" s="533"/>
      <c r="U300" s="533"/>
      <c r="V300" s="533"/>
      <c r="W300" s="533"/>
    </row>
    <row r="301" spans="1:23" s="277" customFormat="1" ht="26.25">
      <c r="A301" s="507"/>
      <c r="B301" s="510" t="s">
        <v>125</v>
      </c>
      <c r="C301" s="449" t="s">
        <v>356</v>
      </c>
      <c r="D301" s="449" t="s">
        <v>471</v>
      </c>
      <c r="E301" s="449" t="s">
        <v>124</v>
      </c>
      <c r="F301" s="451" t="s">
        <v>126</v>
      </c>
      <c r="G301" s="452"/>
      <c r="H301" s="449"/>
      <c r="I301" s="446">
        <f>I302</f>
        <v>1154.611</v>
      </c>
      <c r="J301" s="446"/>
      <c r="K301" s="446">
        <f>K302</f>
        <v>1223.888</v>
      </c>
      <c r="L301" s="445">
        <f>L302</f>
        <v>1309.56</v>
      </c>
      <c r="N301" s="533"/>
      <c r="O301" s="533"/>
      <c r="P301" s="533"/>
      <c r="Q301" s="533"/>
      <c r="R301" s="533"/>
      <c r="S301" s="533"/>
      <c r="T301" s="533"/>
      <c r="U301" s="533"/>
      <c r="V301" s="533"/>
      <c r="W301" s="533"/>
    </row>
    <row r="302" spans="1:23" s="277" customFormat="1" ht="12.75">
      <c r="A302" s="507"/>
      <c r="B302" s="522" t="s">
        <v>559</v>
      </c>
      <c r="C302" s="449"/>
      <c r="D302" s="449" t="s">
        <v>471</v>
      </c>
      <c r="E302" s="449" t="s">
        <v>124</v>
      </c>
      <c r="F302" s="452" t="s">
        <v>126</v>
      </c>
      <c r="G302" s="449">
        <v>120</v>
      </c>
      <c r="H302" s="449"/>
      <c r="I302" s="448">
        <f>I303</f>
        <v>1154.611</v>
      </c>
      <c r="J302" s="448"/>
      <c r="K302" s="325">
        <v>1223.888</v>
      </c>
      <c r="L302" s="325">
        <v>1309.56</v>
      </c>
      <c r="N302" s="533"/>
      <c r="O302" s="533"/>
      <c r="P302" s="533"/>
      <c r="Q302" s="533"/>
      <c r="R302" s="533"/>
      <c r="S302" s="533"/>
      <c r="T302" s="533"/>
      <c r="U302" s="533"/>
      <c r="V302" s="533"/>
      <c r="W302" s="533"/>
    </row>
    <row r="303" spans="1:23" s="277" customFormat="1" ht="39">
      <c r="A303" s="507"/>
      <c r="B303" s="517" t="s">
        <v>123</v>
      </c>
      <c r="C303" s="449"/>
      <c r="D303" s="449"/>
      <c r="E303" s="449"/>
      <c r="F303" s="452" t="s">
        <v>126</v>
      </c>
      <c r="G303" s="449">
        <v>120</v>
      </c>
      <c r="H303" s="449" t="s">
        <v>124</v>
      </c>
      <c r="I303" s="448">
        <f>1154.611</f>
        <v>1154.611</v>
      </c>
      <c r="J303" s="448"/>
      <c r="K303" s="325">
        <v>1223.888</v>
      </c>
      <c r="L303" s="325">
        <v>1309.56</v>
      </c>
      <c r="N303" s="533"/>
      <c r="O303" s="533"/>
      <c r="P303" s="533"/>
      <c r="Q303" s="533"/>
      <c r="R303" s="533"/>
      <c r="S303" s="533"/>
      <c r="T303" s="533"/>
      <c r="U303" s="533"/>
      <c r="V303" s="533"/>
      <c r="W303" s="533"/>
    </row>
    <row r="304" spans="1:23" s="277" customFormat="1" ht="26.25">
      <c r="A304" s="507"/>
      <c r="B304" s="253" t="s">
        <v>568</v>
      </c>
      <c r="C304" s="449"/>
      <c r="D304" s="449" t="s">
        <v>471</v>
      </c>
      <c r="E304" s="449" t="s">
        <v>124</v>
      </c>
      <c r="F304" s="451" t="s">
        <v>127</v>
      </c>
      <c r="G304" s="452"/>
      <c r="H304" s="449"/>
      <c r="I304" s="322">
        <f>I305</f>
        <v>171.8</v>
      </c>
      <c r="J304" s="322"/>
      <c r="K304" s="322">
        <f>K305</f>
        <v>171.8</v>
      </c>
      <c r="L304" s="322">
        <f>L305</f>
        <v>171.8</v>
      </c>
      <c r="N304" s="533"/>
      <c r="O304" s="533"/>
      <c r="P304" s="533"/>
      <c r="Q304" s="533"/>
      <c r="R304" s="533"/>
      <c r="S304" s="533"/>
      <c r="T304" s="533"/>
      <c r="U304" s="533"/>
      <c r="V304" s="533"/>
      <c r="W304" s="533"/>
    </row>
    <row r="305" spans="1:23" s="277" customFormat="1" ht="12.75">
      <c r="A305" s="507"/>
      <c r="B305" s="522" t="s">
        <v>605</v>
      </c>
      <c r="C305" s="449"/>
      <c r="D305" s="449" t="s">
        <v>471</v>
      </c>
      <c r="E305" s="449" t="s">
        <v>124</v>
      </c>
      <c r="F305" s="452" t="s">
        <v>127</v>
      </c>
      <c r="G305" s="452" t="s">
        <v>602</v>
      </c>
      <c r="H305" s="449"/>
      <c r="I305" s="296">
        <v>171.8</v>
      </c>
      <c r="J305" s="296"/>
      <c r="K305" s="296">
        <v>171.8</v>
      </c>
      <c r="L305" s="296">
        <v>171.8</v>
      </c>
      <c r="N305" s="533"/>
      <c r="O305" s="533"/>
      <c r="P305" s="533"/>
      <c r="Q305" s="533"/>
      <c r="R305" s="533"/>
      <c r="S305" s="533"/>
      <c r="T305" s="533"/>
      <c r="U305" s="533"/>
      <c r="V305" s="533"/>
      <c r="W305" s="533"/>
    </row>
    <row r="306" spans="1:23" s="277" customFormat="1" ht="39">
      <c r="A306" s="507"/>
      <c r="B306" s="517" t="s">
        <v>123</v>
      </c>
      <c r="C306" s="449"/>
      <c r="D306" s="449"/>
      <c r="E306" s="449"/>
      <c r="F306" s="452" t="s">
        <v>127</v>
      </c>
      <c r="G306" s="452" t="s">
        <v>602</v>
      </c>
      <c r="H306" s="449" t="s">
        <v>124</v>
      </c>
      <c r="I306" s="296">
        <v>171.8</v>
      </c>
      <c r="J306" s="296"/>
      <c r="K306" s="296">
        <v>171.8</v>
      </c>
      <c r="L306" s="296">
        <v>171.8</v>
      </c>
      <c r="N306" s="533"/>
      <c r="O306" s="533"/>
      <c r="P306" s="533"/>
      <c r="Q306" s="533"/>
      <c r="R306" s="533"/>
      <c r="S306" s="533"/>
      <c r="T306" s="533"/>
      <c r="U306" s="533"/>
      <c r="V306" s="533"/>
      <c r="W306" s="533"/>
    </row>
    <row r="307" spans="1:23" s="277" customFormat="1" ht="45.75" customHeight="1">
      <c r="A307" s="507"/>
      <c r="B307" s="523" t="s">
        <v>569</v>
      </c>
      <c r="C307" s="449"/>
      <c r="D307" s="452" t="s">
        <v>471</v>
      </c>
      <c r="E307" s="452" t="s">
        <v>124</v>
      </c>
      <c r="F307" s="451" t="s">
        <v>128</v>
      </c>
      <c r="G307" s="452"/>
      <c r="H307" s="452"/>
      <c r="I307" s="322">
        <f>I309</f>
        <v>263</v>
      </c>
      <c r="J307" s="322"/>
      <c r="K307" s="322">
        <f>K309</f>
        <v>263</v>
      </c>
      <c r="L307" s="322">
        <f>L309</f>
        <v>263</v>
      </c>
      <c r="N307" s="533"/>
      <c r="O307" s="533"/>
      <c r="P307" s="533"/>
      <c r="Q307" s="533"/>
      <c r="R307" s="533"/>
      <c r="S307" s="533"/>
      <c r="T307" s="533"/>
      <c r="U307" s="533"/>
      <c r="V307" s="533"/>
      <c r="W307" s="533"/>
    </row>
    <row r="308" spans="1:23" s="277" customFormat="1" ht="46.5" customHeight="1" hidden="1">
      <c r="A308" s="507"/>
      <c r="B308" s="524" t="s">
        <v>570</v>
      </c>
      <c r="C308" s="452"/>
      <c r="D308" s="452" t="s">
        <v>471</v>
      </c>
      <c r="E308" s="452" t="s">
        <v>124</v>
      </c>
      <c r="F308" s="452" t="s">
        <v>129</v>
      </c>
      <c r="G308" s="452"/>
      <c r="H308" s="452" t="s">
        <v>124</v>
      </c>
      <c r="I308" s="276"/>
      <c r="J308" s="276"/>
      <c r="K308" s="276"/>
      <c r="L308" s="276"/>
      <c r="N308" s="533"/>
      <c r="O308" s="533"/>
      <c r="P308" s="533"/>
      <c r="Q308" s="533"/>
      <c r="R308" s="533"/>
      <c r="S308" s="533"/>
      <c r="T308" s="533"/>
      <c r="U308" s="533"/>
      <c r="V308" s="533"/>
      <c r="W308" s="533"/>
    </row>
    <row r="309" spans="1:23" s="277" customFormat="1" ht="15" customHeight="1">
      <c r="A309" s="507"/>
      <c r="B309" s="522" t="s">
        <v>86</v>
      </c>
      <c r="C309" s="452"/>
      <c r="D309" s="452" t="s">
        <v>471</v>
      </c>
      <c r="E309" s="452" t="s">
        <v>124</v>
      </c>
      <c r="F309" s="452" t="s">
        <v>128</v>
      </c>
      <c r="G309" s="452" t="s">
        <v>601</v>
      </c>
      <c r="H309" s="452"/>
      <c r="I309" s="276">
        <v>263</v>
      </c>
      <c r="J309" s="276"/>
      <c r="K309" s="276">
        <v>263</v>
      </c>
      <c r="L309" s="276">
        <v>263</v>
      </c>
      <c r="N309" s="533"/>
      <c r="O309" s="533"/>
      <c r="P309" s="533"/>
      <c r="Q309" s="533"/>
      <c r="R309" s="533"/>
      <c r="S309" s="533"/>
      <c r="T309" s="533"/>
      <c r="U309" s="533"/>
      <c r="V309" s="533"/>
      <c r="W309" s="533"/>
    </row>
    <row r="310" spans="1:23" s="277" customFormat="1" ht="42" customHeight="1">
      <c r="A310" s="507"/>
      <c r="B310" s="517" t="s">
        <v>123</v>
      </c>
      <c r="C310" s="452"/>
      <c r="D310" s="452"/>
      <c r="E310" s="452"/>
      <c r="F310" s="452" t="s">
        <v>128</v>
      </c>
      <c r="G310" s="452" t="s">
        <v>601</v>
      </c>
      <c r="H310" s="452" t="s">
        <v>124</v>
      </c>
      <c r="I310" s="276">
        <v>263</v>
      </c>
      <c r="J310" s="276"/>
      <c r="K310" s="276">
        <v>263</v>
      </c>
      <c r="L310" s="276">
        <v>263</v>
      </c>
      <c r="N310" s="533"/>
      <c r="O310" s="533"/>
      <c r="P310" s="533"/>
      <c r="Q310" s="533"/>
      <c r="R310" s="533"/>
      <c r="S310" s="533"/>
      <c r="T310" s="533"/>
      <c r="U310" s="533"/>
      <c r="V310" s="533"/>
      <c r="W310" s="533"/>
    </row>
    <row r="311" spans="1:23" s="277" customFormat="1" ht="67.5" customHeight="1">
      <c r="A311" s="507"/>
      <c r="B311" s="525" t="s">
        <v>571</v>
      </c>
      <c r="C311" s="452"/>
      <c r="D311" s="452" t="s">
        <v>471</v>
      </c>
      <c r="E311" s="452" t="s">
        <v>124</v>
      </c>
      <c r="F311" s="451" t="s">
        <v>130</v>
      </c>
      <c r="G311" s="452"/>
      <c r="H311" s="452"/>
      <c r="I311" s="445">
        <f>I312</f>
        <v>130.1</v>
      </c>
      <c r="J311" s="445"/>
      <c r="K311" s="445">
        <f>K312</f>
        <v>130.1</v>
      </c>
      <c r="L311" s="445">
        <f>L312</f>
        <v>130.1</v>
      </c>
      <c r="N311" s="533"/>
      <c r="O311" s="533"/>
      <c r="P311" s="533"/>
      <c r="Q311" s="533"/>
      <c r="R311" s="533"/>
      <c r="S311" s="533"/>
      <c r="T311" s="533"/>
      <c r="U311" s="533"/>
      <c r="V311" s="533"/>
      <c r="W311" s="533"/>
    </row>
    <row r="312" spans="1:23" s="277" customFormat="1" ht="15" customHeight="1">
      <c r="A312" s="507"/>
      <c r="B312" s="522" t="s">
        <v>86</v>
      </c>
      <c r="C312" s="452"/>
      <c r="D312" s="452" t="s">
        <v>471</v>
      </c>
      <c r="E312" s="452" t="s">
        <v>124</v>
      </c>
      <c r="F312" s="452" t="s">
        <v>130</v>
      </c>
      <c r="G312" s="452" t="s">
        <v>601</v>
      </c>
      <c r="H312" s="452"/>
      <c r="I312" s="276">
        <v>130.1</v>
      </c>
      <c r="J312" s="276"/>
      <c r="K312" s="276">
        <v>130.1</v>
      </c>
      <c r="L312" s="276">
        <v>130.1</v>
      </c>
      <c r="N312" s="533"/>
      <c r="O312" s="533"/>
      <c r="P312" s="533"/>
      <c r="Q312" s="533"/>
      <c r="R312" s="533"/>
      <c r="S312" s="533"/>
      <c r="T312" s="533"/>
      <c r="U312" s="533"/>
      <c r="V312" s="533"/>
      <c r="W312" s="533"/>
    </row>
    <row r="313" spans="1:23" s="277" customFormat="1" ht="60" customHeight="1" hidden="1">
      <c r="A313" s="507"/>
      <c r="B313" s="526" t="s">
        <v>131</v>
      </c>
      <c r="C313" s="449"/>
      <c r="D313" s="449" t="s">
        <v>471</v>
      </c>
      <c r="E313" s="449" t="s">
        <v>124</v>
      </c>
      <c r="F313" s="452" t="s">
        <v>132</v>
      </c>
      <c r="G313" s="452"/>
      <c r="H313" s="449" t="s">
        <v>124</v>
      </c>
      <c r="I313" s="276"/>
      <c r="J313" s="276"/>
      <c r="K313" s="276"/>
      <c r="L313" s="276"/>
      <c r="N313" s="533"/>
      <c r="O313" s="533"/>
      <c r="P313" s="533"/>
      <c r="Q313" s="533"/>
      <c r="R313" s="533"/>
      <c r="S313" s="533"/>
      <c r="T313" s="533"/>
      <c r="U313" s="533"/>
      <c r="V313" s="533"/>
      <c r="W313" s="533"/>
    </row>
    <row r="314" spans="1:23" s="277" customFormat="1" ht="39.75" customHeight="1">
      <c r="A314" s="507"/>
      <c r="B314" s="527" t="s">
        <v>123</v>
      </c>
      <c r="C314" s="449"/>
      <c r="D314" s="449"/>
      <c r="E314" s="449"/>
      <c r="F314" s="452" t="s">
        <v>130</v>
      </c>
      <c r="G314" s="452" t="s">
        <v>601</v>
      </c>
      <c r="H314" s="452" t="s">
        <v>124</v>
      </c>
      <c r="I314" s="276">
        <v>130.1</v>
      </c>
      <c r="J314" s="276"/>
      <c r="K314" s="276">
        <v>130.1</v>
      </c>
      <c r="L314" s="276">
        <v>130.1</v>
      </c>
      <c r="N314" s="533"/>
      <c r="O314" s="533"/>
      <c r="P314" s="533"/>
      <c r="Q314" s="533"/>
      <c r="R314" s="533"/>
      <c r="S314" s="533"/>
      <c r="T314" s="533"/>
      <c r="U314" s="533"/>
      <c r="V314" s="533"/>
      <c r="W314" s="533"/>
    </row>
    <row r="315" spans="1:23" s="277" customFormat="1" ht="52.5">
      <c r="A315" s="507"/>
      <c r="B315" s="528" t="s">
        <v>133</v>
      </c>
      <c r="C315" s="449"/>
      <c r="D315" s="449" t="s">
        <v>471</v>
      </c>
      <c r="E315" s="449" t="s">
        <v>124</v>
      </c>
      <c r="F315" s="451" t="s">
        <v>134</v>
      </c>
      <c r="G315" s="452"/>
      <c r="H315" s="449"/>
      <c r="I315" s="445">
        <f>I316+I318</f>
        <v>546.714</v>
      </c>
      <c r="J315" s="445"/>
      <c r="K315" s="445">
        <f>K316+K318</f>
        <v>546.7</v>
      </c>
      <c r="L315" s="445">
        <f>L316+L318</f>
        <v>546.7</v>
      </c>
      <c r="N315" s="533"/>
      <c r="O315" s="533"/>
      <c r="P315" s="533"/>
      <c r="Q315" s="533"/>
      <c r="R315" s="533"/>
      <c r="S315" s="533"/>
      <c r="T315" s="533"/>
      <c r="U315" s="533"/>
      <c r="V315" s="533"/>
      <c r="W315" s="533"/>
    </row>
    <row r="316" spans="1:23" s="277" customFormat="1" ht="12.75">
      <c r="A316" s="507"/>
      <c r="B316" s="519" t="s">
        <v>559</v>
      </c>
      <c r="C316" s="449"/>
      <c r="D316" s="449" t="s">
        <v>471</v>
      </c>
      <c r="E316" s="449" t="s">
        <v>124</v>
      </c>
      <c r="F316" s="452" t="s">
        <v>134</v>
      </c>
      <c r="G316" s="452" t="s">
        <v>585</v>
      </c>
      <c r="H316" s="449"/>
      <c r="I316" s="276">
        <f>I317</f>
        <v>509.51400000000007</v>
      </c>
      <c r="J316" s="276"/>
      <c r="K316" s="276">
        <f>546.7-45.2</f>
        <v>501.50000000000006</v>
      </c>
      <c r="L316" s="276">
        <f>546.7-45.2</f>
        <v>501.50000000000006</v>
      </c>
      <c r="N316" s="533"/>
      <c r="O316" s="533"/>
      <c r="P316" s="533"/>
      <c r="Q316" s="533"/>
      <c r="R316" s="533"/>
      <c r="S316" s="533"/>
      <c r="T316" s="533"/>
      <c r="U316" s="533"/>
      <c r="V316" s="533"/>
      <c r="W316" s="533"/>
    </row>
    <row r="317" spans="1:23" s="277" customFormat="1" ht="39">
      <c r="A317" s="507"/>
      <c r="B317" s="527" t="s">
        <v>123</v>
      </c>
      <c r="C317" s="449"/>
      <c r="D317" s="449"/>
      <c r="E317" s="449"/>
      <c r="F317" s="452" t="s">
        <v>134</v>
      </c>
      <c r="G317" s="452" t="s">
        <v>585</v>
      </c>
      <c r="H317" s="449" t="s">
        <v>124</v>
      </c>
      <c r="I317" s="276">
        <f>546.7-45.2+0.014+8</f>
        <v>509.51400000000007</v>
      </c>
      <c r="J317" s="276"/>
      <c r="K317" s="276">
        <f>546.7-45.2</f>
        <v>501.50000000000006</v>
      </c>
      <c r="L317" s="276">
        <f>546.7-45.2</f>
        <v>501.50000000000006</v>
      </c>
      <c r="N317" s="533"/>
      <c r="O317" s="533"/>
      <c r="P317" s="533"/>
      <c r="Q317" s="533"/>
      <c r="R317" s="533"/>
      <c r="S317" s="533"/>
      <c r="T317" s="533"/>
      <c r="U317" s="533"/>
      <c r="V317" s="533"/>
      <c r="W317" s="533"/>
    </row>
    <row r="318" spans="1:23" s="277" customFormat="1" ht="26.25">
      <c r="A318" s="507"/>
      <c r="B318" s="578" t="s">
        <v>560</v>
      </c>
      <c r="C318" s="449"/>
      <c r="D318" s="449"/>
      <c r="E318" s="449"/>
      <c r="F318" s="452" t="s">
        <v>134</v>
      </c>
      <c r="G318" s="452" t="s">
        <v>210</v>
      </c>
      <c r="H318" s="449"/>
      <c r="I318" s="276">
        <f>I319</f>
        <v>37.2</v>
      </c>
      <c r="J318" s="276"/>
      <c r="K318" s="276">
        <v>45.2</v>
      </c>
      <c r="L318" s="276">
        <v>45.2</v>
      </c>
      <c r="N318" s="533"/>
      <c r="O318" s="533"/>
      <c r="P318" s="533"/>
      <c r="Q318" s="533"/>
      <c r="R318" s="533"/>
      <c r="S318" s="533"/>
      <c r="T318" s="533"/>
      <c r="U318" s="533"/>
      <c r="V318" s="533"/>
      <c r="W318" s="533"/>
    </row>
    <row r="319" spans="1:23" s="277" customFormat="1" ht="39">
      <c r="A319" s="507"/>
      <c r="B319" s="527" t="s">
        <v>123</v>
      </c>
      <c r="C319" s="449"/>
      <c r="D319" s="449"/>
      <c r="E319" s="449"/>
      <c r="F319" s="452" t="s">
        <v>134</v>
      </c>
      <c r="G319" s="452" t="s">
        <v>210</v>
      </c>
      <c r="H319" s="449" t="s">
        <v>124</v>
      </c>
      <c r="I319" s="276">
        <f>45.2-8</f>
        <v>37.2</v>
      </c>
      <c r="J319" s="276"/>
      <c r="K319" s="276">
        <v>45.2</v>
      </c>
      <c r="L319" s="276">
        <v>45.2</v>
      </c>
      <c r="N319" s="533"/>
      <c r="O319" s="533"/>
      <c r="P319" s="533"/>
      <c r="Q319" s="533"/>
      <c r="R319" s="533"/>
      <c r="S319" s="533"/>
      <c r="T319" s="533"/>
      <c r="U319" s="533"/>
      <c r="V319" s="533"/>
      <c r="W319" s="533"/>
    </row>
    <row r="320" spans="1:23" s="277" customFormat="1" ht="42" customHeight="1" hidden="1">
      <c r="A320" s="507"/>
      <c r="B320" s="512" t="s">
        <v>73</v>
      </c>
      <c r="C320" s="452"/>
      <c r="D320" s="440" t="s">
        <v>471</v>
      </c>
      <c r="E320" s="451" t="s">
        <v>264</v>
      </c>
      <c r="F320" s="440" t="s">
        <v>460</v>
      </c>
      <c r="G320" s="440" t="s">
        <v>460</v>
      </c>
      <c r="H320" s="451"/>
      <c r="I320" s="322">
        <f>I321</f>
        <v>99.305</v>
      </c>
      <c r="J320" s="322"/>
      <c r="K320" s="322">
        <f aca="true" t="shared" si="7" ref="K320:L322">K321</f>
        <v>99.305</v>
      </c>
      <c r="L320" s="322">
        <f t="shared" si="7"/>
        <v>99.305</v>
      </c>
      <c r="N320" s="533"/>
      <c r="O320" s="533"/>
      <c r="P320" s="533"/>
      <c r="Q320" s="533"/>
      <c r="R320" s="533"/>
      <c r="S320" s="533"/>
      <c r="T320" s="533"/>
      <c r="U320" s="533"/>
      <c r="V320" s="533"/>
      <c r="W320" s="533"/>
    </row>
    <row r="321" spans="1:23" s="277" customFormat="1" ht="39" hidden="1">
      <c r="A321" s="507"/>
      <c r="B321" s="512" t="s">
        <v>119</v>
      </c>
      <c r="C321" s="452"/>
      <c r="D321" s="440" t="s">
        <v>471</v>
      </c>
      <c r="E321" s="440" t="s">
        <v>264</v>
      </c>
      <c r="F321" s="451" t="s">
        <v>135</v>
      </c>
      <c r="G321" s="453"/>
      <c r="H321" s="440"/>
      <c r="I321" s="322">
        <f>I322</f>
        <v>99.305</v>
      </c>
      <c r="J321" s="322"/>
      <c r="K321" s="322">
        <f t="shared" si="7"/>
        <v>99.305</v>
      </c>
      <c r="L321" s="322">
        <f t="shared" si="7"/>
        <v>99.305</v>
      </c>
      <c r="N321" s="533"/>
      <c r="O321" s="533"/>
      <c r="P321" s="533"/>
      <c r="Q321" s="533"/>
      <c r="R321" s="533"/>
      <c r="S321" s="533"/>
      <c r="T321" s="533"/>
      <c r="U321" s="533"/>
      <c r="V321" s="533"/>
      <c r="W321" s="533"/>
    </row>
    <row r="322" spans="1:23" s="277" customFormat="1" ht="45.75" customHeight="1">
      <c r="A322" s="507"/>
      <c r="B322" s="523" t="s">
        <v>572</v>
      </c>
      <c r="C322" s="452"/>
      <c r="D322" s="449" t="s">
        <v>471</v>
      </c>
      <c r="E322" s="449" t="s">
        <v>264</v>
      </c>
      <c r="F322" s="451" t="s">
        <v>136</v>
      </c>
      <c r="G322" s="452"/>
      <c r="H322" s="449"/>
      <c r="I322" s="276">
        <f>I323</f>
        <v>99.305</v>
      </c>
      <c r="J322" s="276"/>
      <c r="K322" s="276">
        <f t="shared" si="7"/>
        <v>99.305</v>
      </c>
      <c r="L322" s="276">
        <f t="shared" si="7"/>
        <v>99.305</v>
      </c>
      <c r="N322" s="533"/>
      <c r="O322" s="533"/>
      <c r="P322" s="533"/>
      <c r="Q322" s="533"/>
      <c r="R322" s="533"/>
      <c r="S322" s="533"/>
      <c r="T322" s="533"/>
      <c r="U322" s="533"/>
      <c r="V322" s="533"/>
      <c r="W322" s="533"/>
    </row>
    <row r="323" spans="1:23" s="277" customFormat="1" ht="13.5" customHeight="1">
      <c r="A323" s="507"/>
      <c r="B323" s="509" t="s">
        <v>86</v>
      </c>
      <c r="C323" s="452"/>
      <c r="D323" s="449" t="s">
        <v>471</v>
      </c>
      <c r="E323" s="449" t="s">
        <v>264</v>
      </c>
      <c r="F323" s="452" t="s">
        <v>136</v>
      </c>
      <c r="G323" s="452" t="s">
        <v>601</v>
      </c>
      <c r="H323" s="449"/>
      <c r="I323" s="276">
        <v>99.305</v>
      </c>
      <c r="J323" s="276"/>
      <c r="K323" s="276">
        <v>99.305</v>
      </c>
      <c r="L323" s="276">
        <v>99.305</v>
      </c>
      <c r="N323" s="533"/>
      <c r="O323" s="533"/>
      <c r="P323" s="533"/>
      <c r="Q323" s="533"/>
      <c r="R323" s="533"/>
      <c r="S323" s="533"/>
      <c r="T323" s="533"/>
      <c r="U323" s="533"/>
      <c r="V323" s="533"/>
      <c r="W323" s="533"/>
    </row>
    <row r="324" spans="1:23" s="277" customFormat="1" ht="27.75" customHeight="1">
      <c r="A324" s="507"/>
      <c r="B324" s="527" t="s">
        <v>73</v>
      </c>
      <c r="C324" s="452"/>
      <c r="D324" s="449"/>
      <c r="E324" s="449"/>
      <c r="F324" s="452" t="s">
        <v>136</v>
      </c>
      <c r="G324" s="452" t="s">
        <v>601</v>
      </c>
      <c r="H324" s="449" t="s">
        <v>264</v>
      </c>
      <c r="I324" s="276">
        <v>99.305</v>
      </c>
      <c r="J324" s="276"/>
      <c r="K324" s="276">
        <v>99.305</v>
      </c>
      <c r="L324" s="276">
        <v>99.305</v>
      </c>
      <c r="N324" s="533"/>
      <c r="O324" s="533"/>
      <c r="P324" s="533"/>
      <c r="Q324" s="533"/>
      <c r="R324" s="533"/>
      <c r="S324" s="533"/>
      <c r="T324" s="533"/>
      <c r="U324" s="533"/>
      <c r="V324" s="533"/>
      <c r="W324" s="533"/>
    </row>
    <row r="325" spans="1:23" s="277" customFormat="1" ht="26.25">
      <c r="A325" s="511">
        <v>10</v>
      </c>
      <c r="B325" s="512" t="s">
        <v>84</v>
      </c>
      <c r="C325" s="451"/>
      <c r="D325" s="451" t="s">
        <v>471</v>
      </c>
      <c r="E325" s="451" t="s">
        <v>298</v>
      </c>
      <c r="F325" s="451" t="s">
        <v>152</v>
      </c>
      <c r="G325" s="451"/>
      <c r="H325" s="451"/>
      <c r="I325" s="322">
        <f>I326</f>
        <v>296.811</v>
      </c>
      <c r="J325" s="322"/>
      <c r="K325" s="322">
        <f>K326</f>
        <v>108</v>
      </c>
      <c r="L325" s="322">
        <f>L326</f>
        <v>108</v>
      </c>
      <c r="N325" s="533"/>
      <c r="O325" s="533"/>
      <c r="P325" s="533"/>
      <c r="Q325" s="533"/>
      <c r="R325" s="533"/>
      <c r="S325" s="533"/>
      <c r="T325" s="533"/>
      <c r="U325" s="533"/>
      <c r="V325" s="533"/>
      <c r="W325" s="533"/>
    </row>
    <row r="326" spans="1:23" s="277" customFormat="1" ht="12.75">
      <c r="A326" s="507"/>
      <c r="B326" s="510" t="s">
        <v>153</v>
      </c>
      <c r="C326" s="451"/>
      <c r="D326" s="452" t="s">
        <v>471</v>
      </c>
      <c r="E326" s="452" t="s">
        <v>298</v>
      </c>
      <c r="F326" s="452" t="s">
        <v>154</v>
      </c>
      <c r="G326" s="451"/>
      <c r="H326" s="452"/>
      <c r="I326" s="296">
        <f>I327+I331+I330</f>
        <v>296.811</v>
      </c>
      <c r="J326" s="296"/>
      <c r="K326" s="296">
        <f>K327+K331</f>
        <v>108</v>
      </c>
      <c r="L326" s="296">
        <f>L327+L331</f>
        <v>108</v>
      </c>
      <c r="N326" s="533"/>
      <c r="O326" s="533"/>
      <c r="P326" s="533"/>
      <c r="Q326" s="533"/>
      <c r="R326" s="533"/>
      <c r="S326" s="533"/>
      <c r="T326" s="533"/>
      <c r="U326" s="533"/>
      <c r="V326" s="533"/>
      <c r="W326" s="533"/>
    </row>
    <row r="327" spans="1:23" s="277" customFormat="1" ht="26.25">
      <c r="A327" s="507"/>
      <c r="B327" s="578" t="s">
        <v>560</v>
      </c>
      <c r="C327" s="451"/>
      <c r="D327" s="452" t="s">
        <v>471</v>
      </c>
      <c r="E327" s="452" t="s">
        <v>298</v>
      </c>
      <c r="F327" s="452" t="s">
        <v>154</v>
      </c>
      <c r="G327" s="452" t="s">
        <v>210</v>
      </c>
      <c r="H327" s="452"/>
      <c r="I327" s="296">
        <f>I328</f>
        <v>93.883</v>
      </c>
      <c r="J327" s="296"/>
      <c r="K327" s="296">
        <v>105</v>
      </c>
      <c r="L327" s="296">
        <v>105</v>
      </c>
      <c r="N327" s="533"/>
      <c r="O327" s="533"/>
      <c r="P327" s="533"/>
      <c r="Q327" s="533"/>
      <c r="R327" s="533"/>
      <c r="S327" s="533"/>
      <c r="T327" s="533"/>
      <c r="U327" s="533"/>
      <c r="V327" s="533"/>
      <c r="W327" s="533"/>
    </row>
    <row r="328" spans="1:23" s="277" customFormat="1" ht="12.75">
      <c r="A328" s="507"/>
      <c r="B328" s="512" t="s">
        <v>83</v>
      </c>
      <c r="C328" s="451"/>
      <c r="D328" s="452"/>
      <c r="E328" s="452"/>
      <c r="F328" s="452" t="s">
        <v>154</v>
      </c>
      <c r="G328" s="452" t="s">
        <v>210</v>
      </c>
      <c r="H328" s="452" t="s">
        <v>298</v>
      </c>
      <c r="I328" s="296">
        <f>105-11.117+18.401-18.401</f>
        <v>93.883</v>
      </c>
      <c r="J328" s="296"/>
      <c r="K328" s="296">
        <v>105</v>
      </c>
      <c r="L328" s="296">
        <v>105</v>
      </c>
      <c r="N328" s="533"/>
      <c r="O328" s="533"/>
      <c r="P328" s="533"/>
      <c r="Q328" s="533"/>
      <c r="R328" s="533"/>
      <c r="S328" s="533"/>
      <c r="T328" s="533"/>
      <c r="U328" s="533"/>
      <c r="V328" s="533"/>
      <c r="W328" s="533"/>
    </row>
    <row r="329" spans="1:23" s="277" customFormat="1" ht="12.75">
      <c r="A329" s="507"/>
      <c r="B329" s="608" t="s">
        <v>38</v>
      </c>
      <c r="C329" s="207"/>
      <c r="D329" s="202" t="s">
        <v>471</v>
      </c>
      <c r="E329" s="202" t="s">
        <v>298</v>
      </c>
      <c r="F329" s="202" t="s">
        <v>154</v>
      </c>
      <c r="G329" s="202" t="s">
        <v>36</v>
      </c>
      <c r="H329" s="296"/>
      <c r="I329" s="296">
        <f>18.184+163.343</f>
        <v>181.527</v>
      </c>
      <c r="J329" s="296"/>
      <c r="K329" s="296"/>
      <c r="L329" s="168"/>
      <c r="M329" s="168"/>
      <c r="N329" s="630"/>
      <c r="O329" s="533"/>
      <c r="P329" s="640"/>
      <c r="Q329" s="533"/>
      <c r="R329" s="533"/>
      <c r="S329" s="533"/>
      <c r="T329" s="533"/>
      <c r="U329" s="533"/>
      <c r="V329" s="533"/>
      <c r="W329" s="533"/>
    </row>
    <row r="330" spans="1:23" s="277" customFormat="1" ht="12.75">
      <c r="A330" s="507"/>
      <c r="B330" s="512" t="s">
        <v>83</v>
      </c>
      <c r="C330" s="451"/>
      <c r="D330" s="452"/>
      <c r="E330" s="452"/>
      <c r="F330" s="202" t="s">
        <v>154</v>
      </c>
      <c r="G330" s="202" t="s">
        <v>36</v>
      </c>
      <c r="H330" s="452" t="s">
        <v>298</v>
      </c>
      <c r="I330" s="296">
        <f>18.184+163.343</f>
        <v>181.527</v>
      </c>
      <c r="J330" s="296"/>
      <c r="K330" s="296"/>
      <c r="L330" s="296"/>
      <c r="N330" s="533"/>
      <c r="O330" s="533"/>
      <c r="P330" s="533"/>
      <c r="Q330" s="533"/>
      <c r="R330" s="533"/>
      <c r="S330" s="533"/>
      <c r="T330" s="533"/>
      <c r="U330" s="533"/>
      <c r="V330" s="533"/>
      <c r="W330" s="533"/>
    </row>
    <row r="331" spans="1:23" s="277" customFormat="1" ht="12.75">
      <c r="A331" s="507"/>
      <c r="B331" s="509" t="s">
        <v>609</v>
      </c>
      <c r="C331" s="451"/>
      <c r="D331" s="452" t="s">
        <v>471</v>
      </c>
      <c r="E331" s="452" t="s">
        <v>298</v>
      </c>
      <c r="F331" s="452" t="s">
        <v>154</v>
      </c>
      <c r="G331" s="452" t="s">
        <v>607</v>
      </c>
      <c r="H331" s="452"/>
      <c r="I331" s="296">
        <f>I332</f>
        <v>21.401</v>
      </c>
      <c r="J331" s="296"/>
      <c r="K331" s="296">
        <v>3</v>
      </c>
      <c r="L331" s="296">
        <v>3</v>
      </c>
      <c r="N331" s="533"/>
      <c r="O331" s="533"/>
      <c r="P331" s="533"/>
      <c r="Q331" s="533"/>
      <c r="R331" s="533"/>
      <c r="S331" s="533"/>
      <c r="T331" s="533"/>
      <c r="U331" s="533"/>
      <c r="V331" s="533"/>
      <c r="W331" s="533"/>
    </row>
    <row r="332" spans="1:23" s="277" customFormat="1" ht="12.75">
      <c r="A332" s="507"/>
      <c r="B332" s="512" t="s">
        <v>83</v>
      </c>
      <c r="C332" s="451"/>
      <c r="D332" s="452"/>
      <c r="E332" s="452"/>
      <c r="F332" s="452" t="s">
        <v>154</v>
      </c>
      <c r="G332" s="452" t="s">
        <v>607</v>
      </c>
      <c r="H332" s="452" t="s">
        <v>298</v>
      </c>
      <c r="I332" s="296">
        <f>3+18.401</f>
        <v>21.401</v>
      </c>
      <c r="J332" s="296"/>
      <c r="K332" s="296">
        <v>3</v>
      </c>
      <c r="L332" s="296">
        <v>3</v>
      </c>
      <c r="N332" s="533"/>
      <c r="O332" s="533"/>
      <c r="P332" s="533"/>
      <c r="Q332" s="533"/>
      <c r="R332" s="533"/>
      <c r="S332" s="533"/>
      <c r="T332" s="533"/>
      <c r="U332" s="533"/>
      <c r="V332" s="533"/>
      <c r="W332" s="533"/>
    </row>
    <row r="333" spans="1:23" s="278" customFormat="1" ht="39">
      <c r="A333" s="511">
        <v>11</v>
      </c>
      <c r="B333" s="512" t="s">
        <v>624</v>
      </c>
      <c r="C333" s="452"/>
      <c r="D333" s="440" t="s">
        <v>471</v>
      </c>
      <c r="E333" s="451" t="s">
        <v>141</v>
      </c>
      <c r="F333" s="440">
        <v>9900000</v>
      </c>
      <c r="G333" s="440"/>
      <c r="H333" s="451"/>
      <c r="I333" s="324">
        <f>I342+I354+I357+I360+I364+I377+I380+I391+I337+I369+I351+I339+I371+I374+I334+I347+I348+I388</f>
        <v>68559.19799999999</v>
      </c>
      <c r="J333" s="325"/>
      <c r="K333" s="324">
        <f>K342+K354+K357+K360+K364+K377+K380+K391+K337+K369</f>
        <v>13168.182999999999</v>
      </c>
      <c r="L333" s="324">
        <f>L342+L354+L357+L360+L364+L377+L380+L391+L337+L369</f>
        <v>13168.182999999999</v>
      </c>
      <c r="N333" s="639"/>
      <c r="O333" s="639"/>
      <c r="P333" s="639"/>
      <c r="Q333" s="639"/>
      <c r="R333" s="639"/>
      <c r="S333" s="639"/>
      <c r="T333" s="639"/>
      <c r="U333" s="639"/>
      <c r="V333" s="639"/>
      <c r="W333" s="639"/>
    </row>
    <row r="334" spans="1:23" s="278" customFormat="1" ht="26.25">
      <c r="A334" s="511"/>
      <c r="B334" s="482" t="s">
        <v>52</v>
      </c>
      <c r="C334" s="452"/>
      <c r="D334" s="440"/>
      <c r="E334" s="451"/>
      <c r="F334" s="207" t="s">
        <v>53</v>
      </c>
      <c r="G334" s="440"/>
      <c r="H334" s="451"/>
      <c r="I334" s="281">
        <v>3944.093</v>
      </c>
      <c r="J334" s="325"/>
      <c r="K334" s="324"/>
      <c r="L334" s="324"/>
      <c r="N334" s="639"/>
      <c r="O334" s="639"/>
      <c r="P334" s="639"/>
      <c r="Q334" s="639"/>
      <c r="R334" s="639"/>
      <c r="S334" s="639"/>
      <c r="T334" s="639"/>
      <c r="U334" s="639"/>
      <c r="V334" s="639"/>
      <c r="W334" s="639"/>
    </row>
    <row r="335" spans="1:23" s="278" customFormat="1" ht="26.25">
      <c r="A335" s="511"/>
      <c r="B335" s="578" t="s">
        <v>560</v>
      </c>
      <c r="C335" s="452"/>
      <c r="D335" s="440"/>
      <c r="E335" s="451"/>
      <c r="F335" s="202" t="s">
        <v>53</v>
      </c>
      <c r="G335" s="452" t="s">
        <v>210</v>
      </c>
      <c r="H335" s="451"/>
      <c r="I335" s="281">
        <v>3944.093</v>
      </c>
      <c r="J335" s="325"/>
      <c r="K335" s="324"/>
      <c r="L335" s="324"/>
      <c r="N335" s="639"/>
      <c r="O335" s="639"/>
      <c r="P335" s="639"/>
      <c r="Q335" s="639"/>
      <c r="R335" s="639"/>
      <c r="S335" s="639"/>
      <c r="T335" s="639"/>
      <c r="U335" s="639"/>
      <c r="V335" s="639"/>
      <c r="W335" s="639"/>
    </row>
    <row r="336" spans="1:23" s="278" customFormat="1" ht="12.75">
      <c r="A336" s="511"/>
      <c r="B336" s="201" t="s">
        <v>534</v>
      </c>
      <c r="C336" s="452"/>
      <c r="D336" s="440"/>
      <c r="E336" s="451"/>
      <c r="F336" s="202" t="s">
        <v>53</v>
      </c>
      <c r="G336" s="452" t="s">
        <v>210</v>
      </c>
      <c r="H336" s="196" t="s">
        <v>208</v>
      </c>
      <c r="I336" s="281">
        <v>3944.093</v>
      </c>
      <c r="J336" s="325"/>
      <c r="K336" s="324"/>
      <c r="L336" s="324"/>
      <c r="N336" s="639"/>
      <c r="O336" s="639"/>
      <c r="P336" s="639"/>
      <c r="Q336" s="639"/>
      <c r="R336" s="639"/>
      <c r="S336" s="639"/>
      <c r="T336" s="639"/>
      <c r="U336" s="639"/>
      <c r="V336" s="639"/>
      <c r="W336" s="639"/>
    </row>
    <row r="337" spans="1:23" s="278" customFormat="1" ht="12.75">
      <c r="A337" s="511"/>
      <c r="B337" s="522" t="s">
        <v>613</v>
      </c>
      <c r="C337" s="187"/>
      <c r="D337" s="452" t="s">
        <v>211</v>
      </c>
      <c r="E337" s="452" t="s">
        <v>545</v>
      </c>
      <c r="F337" s="471">
        <v>9900308</v>
      </c>
      <c r="G337" s="196" t="s">
        <v>71</v>
      </c>
      <c r="H337" s="187"/>
      <c r="I337" s="296">
        <f>I338</f>
        <v>240.5</v>
      </c>
      <c r="J337" s="296">
        <f>J338</f>
        <v>240.5</v>
      </c>
      <c r="K337" s="296">
        <f>K338</f>
        <v>240.5</v>
      </c>
      <c r="L337" s="296">
        <f>L338</f>
        <v>240.5</v>
      </c>
      <c r="N337" s="639"/>
      <c r="O337" s="639"/>
      <c r="P337" s="639"/>
      <c r="Q337" s="639"/>
      <c r="R337" s="639"/>
      <c r="S337" s="639"/>
      <c r="T337" s="639"/>
      <c r="U337" s="639"/>
      <c r="V337" s="639"/>
      <c r="W337" s="639"/>
    </row>
    <row r="338" spans="1:23" s="278" customFormat="1" ht="12.75">
      <c r="A338" s="511"/>
      <c r="B338" s="253" t="s">
        <v>212</v>
      </c>
      <c r="C338" s="187"/>
      <c r="D338" s="452" t="s">
        <v>211</v>
      </c>
      <c r="E338" s="452" t="s">
        <v>545</v>
      </c>
      <c r="F338" s="471">
        <v>9900308</v>
      </c>
      <c r="G338" s="196" t="s">
        <v>71</v>
      </c>
      <c r="H338" s="196" t="s">
        <v>545</v>
      </c>
      <c r="I338" s="296">
        <v>240.5</v>
      </c>
      <c r="J338" s="296">
        <v>240.5</v>
      </c>
      <c r="K338" s="296">
        <v>240.5</v>
      </c>
      <c r="L338" s="296">
        <v>240.5</v>
      </c>
      <c r="N338" s="639"/>
      <c r="O338" s="639"/>
      <c r="P338" s="639"/>
      <c r="Q338" s="639"/>
      <c r="R338" s="639"/>
      <c r="S338" s="639"/>
      <c r="T338" s="639"/>
      <c r="U338" s="639"/>
      <c r="V338" s="639"/>
      <c r="W338" s="639"/>
    </row>
    <row r="339" spans="1:23" s="278" customFormat="1" ht="39" hidden="1">
      <c r="A339" s="511"/>
      <c r="B339" s="201" t="s">
        <v>44</v>
      </c>
      <c r="C339" s="202"/>
      <c r="D339" s="202" t="s">
        <v>454</v>
      </c>
      <c r="E339" s="202" t="s">
        <v>455</v>
      </c>
      <c r="F339" s="207" t="s">
        <v>43</v>
      </c>
      <c r="G339" s="196"/>
      <c r="H339" s="196"/>
      <c r="I339" s="287"/>
      <c r="J339" s="296"/>
      <c r="K339" s="296"/>
      <c r="L339" s="296"/>
      <c r="N339" s="639"/>
      <c r="O339" s="639"/>
      <c r="P339" s="639"/>
      <c r="Q339" s="639"/>
      <c r="R339" s="639"/>
      <c r="S339" s="639"/>
      <c r="T339" s="639"/>
      <c r="U339" s="639"/>
      <c r="V339" s="639"/>
      <c r="W339" s="639"/>
    </row>
    <row r="340" spans="1:23" s="278" customFormat="1" ht="12.75" hidden="1">
      <c r="A340" s="511"/>
      <c r="B340" s="230" t="s">
        <v>225</v>
      </c>
      <c r="C340" s="202"/>
      <c r="D340" s="202"/>
      <c r="E340" s="202"/>
      <c r="F340" s="202" t="s">
        <v>43</v>
      </c>
      <c r="G340" s="452" t="s">
        <v>492</v>
      </c>
      <c r="H340" s="196"/>
      <c r="I340" s="287"/>
      <c r="J340" s="296"/>
      <c r="K340" s="296"/>
      <c r="L340" s="296"/>
      <c r="N340" s="639"/>
      <c r="O340" s="639"/>
      <c r="P340" s="639"/>
      <c r="Q340" s="639"/>
      <c r="R340" s="639"/>
      <c r="S340" s="639"/>
      <c r="T340" s="639"/>
      <c r="U340" s="639"/>
      <c r="V340" s="639"/>
      <c r="W340" s="639"/>
    </row>
    <row r="341" spans="1:23" s="278" customFormat="1" ht="12.75" hidden="1">
      <c r="A341" s="511"/>
      <c r="B341" s="201" t="s">
        <v>194</v>
      </c>
      <c r="C341" s="202"/>
      <c r="D341" s="202"/>
      <c r="E341" s="202"/>
      <c r="F341" s="202" t="s">
        <v>43</v>
      </c>
      <c r="G341" s="452" t="s">
        <v>223</v>
      </c>
      <c r="H341" s="452" t="s">
        <v>455</v>
      </c>
      <c r="I341" s="287"/>
      <c r="J341" s="296"/>
      <c r="K341" s="296"/>
      <c r="L341" s="296"/>
      <c r="N341" s="639"/>
      <c r="O341" s="639"/>
      <c r="P341" s="639"/>
      <c r="Q341" s="639"/>
      <c r="R341" s="639"/>
      <c r="S341" s="639"/>
      <c r="T341" s="639"/>
      <c r="U341" s="639"/>
      <c r="V341" s="639"/>
      <c r="W341" s="639"/>
    </row>
    <row r="342" spans="1:23" s="277" customFormat="1" ht="30" customHeight="1">
      <c r="A342" s="507"/>
      <c r="B342" s="510" t="s">
        <v>142</v>
      </c>
      <c r="C342" s="452"/>
      <c r="D342" s="449" t="s">
        <v>471</v>
      </c>
      <c r="E342" s="452" t="s">
        <v>141</v>
      </c>
      <c r="F342" s="452" t="s">
        <v>143</v>
      </c>
      <c r="G342" s="449" t="s">
        <v>460</v>
      </c>
      <c r="H342" s="452"/>
      <c r="I342" s="325">
        <f>I343</f>
        <v>1795.151</v>
      </c>
      <c r="J342" s="325"/>
      <c r="K342" s="325">
        <f>K343</f>
        <v>2000</v>
      </c>
      <c r="L342" s="325">
        <f>L343</f>
        <v>2000</v>
      </c>
      <c r="N342" s="533"/>
      <c r="O342" s="533"/>
      <c r="P342" s="533"/>
      <c r="Q342" s="533"/>
      <c r="R342" s="533"/>
      <c r="S342" s="533"/>
      <c r="T342" s="533"/>
      <c r="U342" s="533"/>
      <c r="V342" s="533"/>
      <c r="W342" s="533"/>
    </row>
    <row r="343" spans="1:23" s="277" customFormat="1" ht="12.75">
      <c r="A343" s="507"/>
      <c r="B343" s="522" t="s">
        <v>610</v>
      </c>
      <c r="C343" s="452"/>
      <c r="D343" s="449" t="s">
        <v>471</v>
      </c>
      <c r="E343" s="452" t="s">
        <v>141</v>
      </c>
      <c r="F343" s="452" t="s">
        <v>143</v>
      </c>
      <c r="G343" s="449">
        <v>870</v>
      </c>
      <c r="H343" s="452"/>
      <c r="I343" s="325">
        <v>1795.151</v>
      </c>
      <c r="J343" s="325"/>
      <c r="K343" s="325">
        <v>2000</v>
      </c>
      <c r="L343" s="325">
        <v>2000</v>
      </c>
      <c r="N343" s="533"/>
      <c r="O343" s="533"/>
      <c r="P343" s="533"/>
      <c r="Q343" s="533"/>
      <c r="R343" s="533"/>
      <c r="S343" s="533"/>
      <c r="T343" s="533"/>
      <c r="U343" s="533"/>
      <c r="V343" s="533"/>
      <c r="W343" s="533"/>
    </row>
    <row r="344" spans="1:23" s="277" customFormat="1" ht="12.75">
      <c r="A344" s="507"/>
      <c r="B344" s="509" t="s">
        <v>80</v>
      </c>
      <c r="C344" s="452"/>
      <c r="D344" s="449"/>
      <c r="E344" s="452"/>
      <c r="F344" s="452" t="s">
        <v>143</v>
      </c>
      <c r="G344" s="449">
        <v>870</v>
      </c>
      <c r="H344" s="452" t="s">
        <v>141</v>
      </c>
      <c r="I344" s="325">
        <v>1795.151</v>
      </c>
      <c r="J344" s="325"/>
      <c r="K344" s="325">
        <v>2000</v>
      </c>
      <c r="L344" s="325">
        <v>2000</v>
      </c>
      <c r="N344" s="533"/>
      <c r="O344" s="533"/>
      <c r="P344" s="533"/>
      <c r="Q344" s="533"/>
      <c r="R344" s="533"/>
      <c r="S344" s="533"/>
      <c r="T344" s="533"/>
      <c r="U344" s="533"/>
      <c r="V344" s="533"/>
      <c r="W344" s="533"/>
    </row>
    <row r="345" spans="1:23" s="277" customFormat="1" ht="39">
      <c r="A345" s="507"/>
      <c r="B345" s="624" t="s">
        <v>56</v>
      </c>
      <c r="C345" s="452"/>
      <c r="D345" s="449"/>
      <c r="E345" s="452"/>
      <c r="F345" s="451" t="s">
        <v>55</v>
      </c>
      <c r="G345" s="449"/>
      <c r="H345" s="452"/>
      <c r="I345" s="325">
        <v>2488.4</v>
      </c>
      <c r="J345" s="325"/>
      <c r="K345" s="325"/>
      <c r="L345" s="609"/>
      <c r="N345" s="533"/>
      <c r="O345" s="533"/>
      <c r="P345" s="533"/>
      <c r="Q345" s="533"/>
      <c r="R345" s="533"/>
      <c r="S345" s="533"/>
      <c r="T345" s="533"/>
      <c r="U345" s="533"/>
      <c r="V345" s="533"/>
      <c r="W345" s="533"/>
    </row>
    <row r="346" spans="1:23" s="277" customFormat="1" ht="26.25">
      <c r="A346" s="507"/>
      <c r="B346" s="578" t="s">
        <v>560</v>
      </c>
      <c r="C346" s="452"/>
      <c r="D346" s="449"/>
      <c r="E346" s="452"/>
      <c r="F346" s="202" t="s">
        <v>55</v>
      </c>
      <c r="G346" s="452" t="s">
        <v>210</v>
      </c>
      <c r="H346" s="452"/>
      <c r="I346" s="301">
        <v>2488.4</v>
      </c>
      <c r="J346" s="325"/>
      <c r="K346" s="325"/>
      <c r="L346" s="609"/>
      <c r="N346" s="533"/>
      <c r="O346" s="533"/>
      <c r="P346" s="533"/>
      <c r="Q346" s="533"/>
      <c r="R346" s="533"/>
      <c r="S346" s="533"/>
      <c r="T346" s="533"/>
      <c r="U346" s="533"/>
      <c r="V346" s="533"/>
      <c r="W346" s="533"/>
    </row>
    <row r="347" spans="1:23" s="277" customFormat="1" ht="12.75">
      <c r="A347" s="507"/>
      <c r="B347" s="201" t="s">
        <v>249</v>
      </c>
      <c r="C347" s="452"/>
      <c r="D347" s="449"/>
      <c r="E347" s="452"/>
      <c r="F347" s="202" t="s">
        <v>55</v>
      </c>
      <c r="G347" s="452" t="s">
        <v>210</v>
      </c>
      <c r="H347" s="452" t="s">
        <v>470</v>
      </c>
      <c r="I347" s="301">
        <v>2488.4</v>
      </c>
      <c r="J347" s="325"/>
      <c r="K347" s="325"/>
      <c r="L347" s="609"/>
      <c r="N347" s="533"/>
      <c r="O347" s="533"/>
      <c r="P347" s="533"/>
      <c r="Q347" s="533"/>
      <c r="R347" s="533"/>
      <c r="S347" s="533"/>
      <c r="T347" s="533"/>
      <c r="U347" s="533"/>
      <c r="V347" s="533"/>
      <c r="W347" s="533"/>
    </row>
    <row r="348" spans="1:23" s="277" customFormat="1" ht="26.25">
      <c r="A348" s="507"/>
      <c r="B348" s="545" t="s">
        <v>227</v>
      </c>
      <c r="C348" s="452"/>
      <c r="D348" s="452" t="s">
        <v>454</v>
      </c>
      <c r="E348" s="452" t="s">
        <v>299</v>
      </c>
      <c r="F348" s="451" t="s">
        <v>228</v>
      </c>
      <c r="G348" s="463"/>
      <c r="H348" s="452"/>
      <c r="I348" s="465">
        <f>I350</f>
        <v>7579</v>
      </c>
      <c r="J348" s="325"/>
      <c r="K348" s="325"/>
      <c r="L348" s="609"/>
      <c r="N348" s="533"/>
      <c r="O348" s="533"/>
      <c r="P348" s="533"/>
      <c r="Q348" s="533"/>
      <c r="R348" s="533"/>
      <c r="S348" s="533"/>
      <c r="T348" s="533"/>
      <c r="U348" s="533"/>
      <c r="V348" s="533"/>
      <c r="W348" s="533"/>
    </row>
    <row r="349" spans="1:23" s="277" customFormat="1" ht="12.75">
      <c r="A349" s="507"/>
      <c r="B349" s="623" t="s">
        <v>225</v>
      </c>
      <c r="C349" s="452"/>
      <c r="D349" s="452"/>
      <c r="E349" s="452"/>
      <c r="F349" s="452" t="s">
        <v>228</v>
      </c>
      <c r="G349" s="452" t="s">
        <v>223</v>
      </c>
      <c r="H349" s="452"/>
      <c r="I349" s="325">
        <f>I350</f>
        <v>7579</v>
      </c>
      <c r="J349" s="325"/>
      <c r="K349" s="325"/>
      <c r="L349" s="609"/>
      <c r="N349" s="533"/>
      <c r="O349" s="533"/>
      <c r="P349" s="533"/>
      <c r="Q349" s="533"/>
      <c r="R349" s="533"/>
      <c r="S349" s="533"/>
      <c r="T349" s="533"/>
      <c r="U349" s="533"/>
      <c r="V349" s="533"/>
      <c r="W349" s="533"/>
    </row>
    <row r="350" spans="1:23" s="277" customFormat="1" ht="12.75">
      <c r="A350" s="507"/>
      <c r="B350" s="522" t="s">
        <v>89</v>
      </c>
      <c r="C350" s="452"/>
      <c r="D350" s="452" t="s">
        <v>454</v>
      </c>
      <c r="E350" s="452" t="s">
        <v>299</v>
      </c>
      <c r="F350" s="452" t="s">
        <v>228</v>
      </c>
      <c r="G350" s="452" t="s">
        <v>223</v>
      </c>
      <c r="H350" s="452" t="s">
        <v>299</v>
      </c>
      <c r="I350" s="325">
        <f>8628-1049</f>
        <v>7579</v>
      </c>
      <c r="J350" s="325"/>
      <c r="K350" s="325"/>
      <c r="L350" s="609"/>
      <c r="N350" s="533"/>
      <c r="O350" s="533"/>
      <c r="P350" s="533"/>
      <c r="Q350" s="533"/>
      <c r="R350" s="533"/>
      <c r="S350" s="533"/>
      <c r="T350" s="533"/>
      <c r="U350" s="533"/>
      <c r="V350" s="533"/>
      <c r="W350" s="533"/>
    </row>
    <row r="351" spans="1:23" s="277" customFormat="1" ht="52.5">
      <c r="A351" s="507"/>
      <c r="B351" s="624" t="s">
        <v>39</v>
      </c>
      <c r="C351" s="452"/>
      <c r="D351" s="449"/>
      <c r="E351" s="452"/>
      <c r="F351" s="451" t="s">
        <v>40</v>
      </c>
      <c r="G351" s="449"/>
      <c r="H351" s="452"/>
      <c r="I351" s="325">
        <f>I352</f>
        <v>5576.264000000001</v>
      </c>
      <c r="J351" s="325"/>
      <c r="K351" s="325"/>
      <c r="L351" s="609"/>
      <c r="N351" s="533"/>
      <c r="O351" s="533"/>
      <c r="P351" s="533"/>
      <c r="Q351" s="533"/>
      <c r="R351" s="533"/>
      <c r="S351" s="533"/>
      <c r="T351" s="533"/>
      <c r="U351" s="533"/>
      <c r="V351" s="533"/>
      <c r="W351" s="533"/>
    </row>
    <row r="352" spans="1:23" s="277" customFormat="1" ht="26.25">
      <c r="A352" s="507"/>
      <c r="B352" s="578" t="s">
        <v>560</v>
      </c>
      <c r="C352" s="189"/>
      <c r="D352" s="202" t="s">
        <v>466</v>
      </c>
      <c r="E352" s="202" t="s">
        <v>171</v>
      </c>
      <c r="F352" s="202" t="s">
        <v>40</v>
      </c>
      <c r="G352" s="199">
        <v>240</v>
      </c>
      <c r="H352" s="270"/>
      <c r="I352" s="301">
        <f>17407.649+600-3976.2-111.622-1416.24-2618.217-4309.106</f>
        <v>5576.264000000001</v>
      </c>
      <c r="J352" s="270"/>
      <c r="K352" s="270"/>
      <c r="L352" s="180"/>
      <c r="M352" s="180"/>
      <c r="N352" s="635"/>
      <c r="O352" s="639"/>
      <c r="P352" s="610"/>
      <c r="Q352" s="533"/>
      <c r="R352" s="533"/>
      <c r="S352" s="533"/>
      <c r="T352" s="533"/>
      <c r="U352" s="533"/>
      <c r="V352" s="533"/>
      <c r="W352" s="533"/>
    </row>
    <row r="353" spans="1:23" s="277" customFormat="1" ht="12.75">
      <c r="A353" s="507"/>
      <c r="B353" s="223" t="s">
        <v>170</v>
      </c>
      <c r="C353" s="189"/>
      <c r="D353" s="202"/>
      <c r="E353" s="202"/>
      <c r="F353" s="202" t="s">
        <v>40</v>
      </c>
      <c r="G353" s="199">
        <v>240</v>
      </c>
      <c r="H353" s="452" t="s">
        <v>171</v>
      </c>
      <c r="I353" s="301">
        <f>I352</f>
        <v>5576.264000000001</v>
      </c>
      <c r="J353" s="270"/>
      <c r="K353" s="270"/>
      <c r="L353" s="180"/>
      <c r="M353" s="180"/>
      <c r="N353" s="635"/>
      <c r="O353" s="639"/>
      <c r="P353" s="610"/>
      <c r="Q353" s="533"/>
      <c r="R353" s="533"/>
      <c r="S353" s="533"/>
      <c r="T353" s="533"/>
      <c r="U353" s="533"/>
      <c r="V353" s="533"/>
      <c r="W353" s="533"/>
    </row>
    <row r="354" spans="1:23" s="278" customFormat="1" ht="12.75">
      <c r="A354" s="514"/>
      <c r="B354" s="510" t="s">
        <v>180</v>
      </c>
      <c r="C354" s="452"/>
      <c r="D354" s="452" t="s">
        <v>466</v>
      </c>
      <c r="E354" s="452" t="s">
        <v>468</v>
      </c>
      <c r="F354" s="451" t="s">
        <v>181</v>
      </c>
      <c r="G354" s="451"/>
      <c r="H354" s="452"/>
      <c r="I354" s="322">
        <f>I355</f>
        <v>644</v>
      </c>
      <c r="J354" s="322"/>
      <c r="K354" s="322">
        <f>K355</f>
        <v>0</v>
      </c>
      <c r="L354" s="322">
        <f>L355</f>
        <v>0</v>
      </c>
      <c r="N354" s="639"/>
      <c r="O354" s="639"/>
      <c r="P354" s="639"/>
      <c r="Q354" s="639"/>
      <c r="R354" s="639"/>
      <c r="S354" s="639"/>
      <c r="T354" s="639"/>
      <c r="U354" s="639"/>
      <c r="V354" s="639"/>
      <c r="W354" s="639"/>
    </row>
    <row r="355" spans="1:23" s="278" customFormat="1" ht="26.25">
      <c r="A355" s="514"/>
      <c r="B355" s="578" t="s">
        <v>560</v>
      </c>
      <c r="C355" s="452"/>
      <c r="D355" s="452" t="s">
        <v>466</v>
      </c>
      <c r="E355" s="452" t="s">
        <v>468</v>
      </c>
      <c r="F355" s="452" t="s">
        <v>181</v>
      </c>
      <c r="G355" s="452" t="s">
        <v>210</v>
      </c>
      <c r="H355" s="452"/>
      <c r="I355" s="296">
        <f>I356</f>
        <v>644</v>
      </c>
      <c r="J355" s="296"/>
      <c r="K355" s="296"/>
      <c r="L355" s="296"/>
      <c r="N355" s="639"/>
      <c r="O355" s="639"/>
      <c r="P355" s="639"/>
      <c r="Q355" s="639"/>
      <c r="R355" s="639"/>
      <c r="S355" s="639"/>
      <c r="T355" s="639"/>
      <c r="U355" s="639"/>
      <c r="V355" s="639"/>
      <c r="W355" s="639"/>
    </row>
    <row r="356" spans="1:23" s="278" customFormat="1" ht="12.75">
      <c r="A356" s="514"/>
      <c r="B356" s="509" t="s">
        <v>467</v>
      </c>
      <c r="C356" s="452"/>
      <c r="D356" s="452"/>
      <c r="E356" s="452"/>
      <c r="F356" s="452" t="s">
        <v>181</v>
      </c>
      <c r="G356" s="452" t="s">
        <v>210</v>
      </c>
      <c r="H356" s="452" t="s">
        <v>468</v>
      </c>
      <c r="I356" s="296">
        <f>195+449</f>
        <v>644</v>
      </c>
      <c r="J356" s="296"/>
      <c r="K356" s="296"/>
      <c r="L356" s="296"/>
      <c r="N356" s="639"/>
      <c r="O356" s="639"/>
      <c r="P356" s="639"/>
      <c r="Q356" s="639"/>
      <c r="R356" s="639"/>
      <c r="S356" s="639"/>
      <c r="T356" s="639"/>
      <c r="U356" s="639"/>
      <c r="V356" s="639"/>
      <c r="W356" s="639"/>
    </row>
    <row r="357" spans="1:23" s="278" customFormat="1" ht="12.75">
      <c r="A357" s="514"/>
      <c r="B357" s="510" t="s">
        <v>182</v>
      </c>
      <c r="C357" s="452"/>
      <c r="D357" s="452" t="s">
        <v>466</v>
      </c>
      <c r="E357" s="452" t="s">
        <v>468</v>
      </c>
      <c r="F357" s="451" t="s">
        <v>183</v>
      </c>
      <c r="G357" s="452"/>
      <c r="H357" s="452"/>
      <c r="I357" s="322">
        <f>I358</f>
        <v>64.8</v>
      </c>
      <c r="J357" s="322"/>
      <c r="K357" s="322">
        <f>K358</f>
        <v>64.8</v>
      </c>
      <c r="L357" s="322">
        <f>L358</f>
        <v>64.8</v>
      </c>
      <c r="N357" s="639"/>
      <c r="O357" s="639"/>
      <c r="P357" s="639"/>
      <c r="Q357" s="639"/>
      <c r="R357" s="639"/>
      <c r="S357" s="639"/>
      <c r="T357" s="639"/>
      <c r="U357" s="639"/>
      <c r="V357" s="639"/>
      <c r="W357" s="639"/>
    </row>
    <row r="358" spans="1:23" s="278" customFormat="1" ht="26.25">
      <c r="A358" s="514"/>
      <c r="B358" s="578" t="s">
        <v>560</v>
      </c>
      <c r="C358" s="452"/>
      <c r="D358" s="452" t="s">
        <v>466</v>
      </c>
      <c r="E358" s="452" t="s">
        <v>468</v>
      </c>
      <c r="F358" s="452" t="s">
        <v>183</v>
      </c>
      <c r="G358" s="452" t="s">
        <v>210</v>
      </c>
      <c r="H358" s="452"/>
      <c r="I358" s="296">
        <v>64.8</v>
      </c>
      <c r="J358" s="296"/>
      <c r="K358" s="296">
        <v>64.8</v>
      </c>
      <c r="L358" s="296">
        <v>64.8</v>
      </c>
      <c r="N358" s="639"/>
      <c r="O358" s="639"/>
      <c r="P358" s="639"/>
      <c r="Q358" s="639"/>
      <c r="R358" s="639"/>
      <c r="S358" s="639"/>
      <c r="T358" s="639"/>
      <c r="U358" s="639"/>
      <c r="V358" s="639"/>
      <c r="W358" s="639"/>
    </row>
    <row r="359" spans="1:23" s="278" customFormat="1" ht="12.75">
      <c r="A359" s="514"/>
      <c r="B359" s="509" t="s">
        <v>467</v>
      </c>
      <c r="C359" s="452"/>
      <c r="D359" s="452"/>
      <c r="E359" s="452"/>
      <c r="F359" s="452" t="s">
        <v>183</v>
      </c>
      <c r="G359" s="452" t="s">
        <v>210</v>
      </c>
      <c r="H359" s="452" t="s">
        <v>468</v>
      </c>
      <c r="I359" s="296">
        <v>64.8</v>
      </c>
      <c r="J359" s="296"/>
      <c r="K359" s="296">
        <v>64.8</v>
      </c>
      <c r="L359" s="296">
        <v>64.8</v>
      </c>
      <c r="N359" s="639"/>
      <c r="O359" s="639"/>
      <c r="P359" s="639"/>
      <c r="Q359" s="639"/>
      <c r="R359" s="639"/>
      <c r="S359" s="639"/>
      <c r="T359" s="639"/>
      <c r="U359" s="639"/>
      <c r="V359" s="639"/>
      <c r="W359" s="639"/>
    </row>
    <row r="360" spans="1:23" s="278" customFormat="1" ht="26.25">
      <c r="A360" s="514"/>
      <c r="B360" s="510" t="s">
        <v>88</v>
      </c>
      <c r="C360" s="452"/>
      <c r="D360" s="452" t="s">
        <v>466</v>
      </c>
      <c r="E360" s="452" t="s">
        <v>468</v>
      </c>
      <c r="F360" s="451" t="s">
        <v>184</v>
      </c>
      <c r="G360" s="452"/>
      <c r="H360" s="452"/>
      <c r="I360" s="322">
        <f>I361</f>
        <v>90</v>
      </c>
      <c r="J360" s="322"/>
      <c r="K360" s="322">
        <f>K361</f>
        <v>0</v>
      </c>
      <c r="L360" s="322">
        <f>L361</f>
        <v>0</v>
      </c>
      <c r="N360" s="639"/>
      <c r="O360" s="639"/>
      <c r="P360" s="639"/>
      <c r="Q360" s="639"/>
      <c r="R360" s="639"/>
      <c r="S360" s="639"/>
      <c r="T360" s="639"/>
      <c r="U360" s="639"/>
      <c r="V360" s="639"/>
      <c r="W360" s="639"/>
    </row>
    <row r="361" spans="1:23" s="278" customFormat="1" ht="12.75">
      <c r="A361" s="514"/>
      <c r="B361" s="522" t="s">
        <v>587</v>
      </c>
      <c r="C361" s="452"/>
      <c r="D361" s="452" t="s">
        <v>466</v>
      </c>
      <c r="E361" s="452" t="s">
        <v>468</v>
      </c>
      <c r="F361" s="452" t="s">
        <v>184</v>
      </c>
      <c r="G361" s="452" t="s">
        <v>210</v>
      </c>
      <c r="H361" s="452"/>
      <c r="I361" s="296">
        <v>90</v>
      </c>
      <c r="J361" s="322"/>
      <c r="K361" s="322"/>
      <c r="L361" s="322"/>
      <c r="N361" s="639"/>
      <c r="O361" s="639"/>
      <c r="P361" s="639"/>
      <c r="Q361" s="639"/>
      <c r="R361" s="639"/>
      <c r="S361" s="639"/>
      <c r="T361" s="639"/>
      <c r="U361" s="639"/>
      <c r="V361" s="639"/>
      <c r="W361" s="639"/>
    </row>
    <row r="362" spans="1:23" s="278" customFormat="1" ht="12.75">
      <c r="A362" s="514"/>
      <c r="B362" s="509" t="s">
        <v>467</v>
      </c>
      <c r="C362" s="452"/>
      <c r="D362" s="452"/>
      <c r="E362" s="452"/>
      <c r="F362" s="452" t="s">
        <v>184</v>
      </c>
      <c r="G362" s="452" t="s">
        <v>210</v>
      </c>
      <c r="H362" s="452" t="s">
        <v>468</v>
      </c>
      <c r="I362" s="296">
        <v>90</v>
      </c>
      <c r="J362" s="322"/>
      <c r="K362" s="322"/>
      <c r="L362" s="322"/>
      <c r="N362" s="639"/>
      <c r="O362" s="639"/>
      <c r="P362" s="639"/>
      <c r="Q362" s="639"/>
      <c r="R362" s="639"/>
      <c r="S362" s="639"/>
      <c r="T362" s="639"/>
      <c r="U362" s="639"/>
      <c r="V362" s="639"/>
      <c r="W362" s="639"/>
    </row>
    <row r="363" spans="1:23" s="278" customFormat="1" ht="39" hidden="1">
      <c r="A363" s="514"/>
      <c r="B363" s="512" t="s">
        <v>624</v>
      </c>
      <c r="C363" s="452"/>
      <c r="D363" s="451" t="s">
        <v>454</v>
      </c>
      <c r="E363" s="451" t="s">
        <v>455</v>
      </c>
      <c r="F363" s="451" t="s">
        <v>139</v>
      </c>
      <c r="G363" s="463"/>
      <c r="H363" s="451"/>
      <c r="I363" s="456">
        <f>I364</f>
        <v>12052.685999999998</v>
      </c>
      <c r="J363" s="456"/>
      <c r="K363" s="456">
        <f>K364</f>
        <v>85</v>
      </c>
      <c r="L363" s="456">
        <f>L364</f>
        <v>85</v>
      </c>
      <c r="N363" s="639"/>
      <c r="O363" s="639"/>
      <c r="P363" s="639"/>
      <c r="Q363" s="639"/>
      <c r="R363" s="639"/>
      <c r="S363" s="639"/>
      <c r="T363" s="639"/>
      <c r="U363" s="639"/>
      <c r="V363" s="639"/>
      <c r="W363" s="639"/>
    </row>
    <row r="364" spans="1:23" s="278" customFormat="1" ht="39">
      <c r="A364" s="514"/>
      <c r="B364" s="510" t="s">
        <v>203</v>
      </c>
      <c r="C364" s="452"/>
      <c r="D364" s="452" t="s">
        <v>454</v>
      </c>
      <c r="E364" s="452" t="s">
        <v>455</v>
      </c>
      <c r="F364" s="451" t="s">
        <v>204</v>
      </c>
      <c r="G364" s="463"/>
      <c r="H364" s="452"/>
      <c r="I364" s="456">
        <f>I367</f>
        <v>12052.685999999998</v>
      </c>
      <c r="J364" s="456"/>
      <c r="K364" s="456">
        <f>K367</f>
        <v>85</v>
      </c>
      <c r="L364" s="456">
        <f>L367</f>
        <v>85</v>
      </c>
      <c r="N364" s="639"/>
      <c r="O364" s="639"/>
      <c r="P364" s="639"/>
      <c r="Q364" s="639"/>
      <c r="R364" s="639"/>
      <c r="S364" s="639"/>
      <c r="T364" s="639"/>
      <c r="U364" s="639"/>
      <c r="V364" s="639"/>
      <c r="W364" s="639"/>
    </row>
    <row r="365" spans="1:23" s="278" customFormat="1" ht="26.25" hidden="1">
      <c r="A365" s="514"/>
      <c r="B365" s="524" t="s">
        <v>576</v>
      </c>
      <c r="C365" s="457"/>
      <c r="D365" s="457" t="s">
        <v>454</v>
      </c>
      <c r="E365" s="457" t="s">
        <v>455</v>
      </c>
      <c r="F365" s="457" t="s">
        <v>577</v>
      </c>
      <c r="G365" s="884" t="s">
        <v>578</v>
      </c>
      <c r="H365" s="885"/>
      <c r="I365" s="886"/>
      <c r="J365" s="529"/>
      <c r="K365" s="530"/>
      <c r="L365" s="531"/>
      <c r="N365" s="639"/>
      <c r="O365" s="639"/>
      <c r="P365" s="639"/>
      <c r="Q365" s="639"/>
      <c r="R365" s="639"/>
      <c r="S365" s="639"/>
      <c r="T365" s="639"/>
      <c r="U365" s="639"/>
      <c r="V365" s="639"/>
      <c r="W365" s="639"/>
    </row>
    <row r="366" spans="1:23" s="277" customFormat="1" ht="39" customHeight="1" hidden="1">
      <c r="A366" s="507"/>
      <c r="B366" s="524" t="s">
        <v>579</v>
      </c>
      <c r="C366" s="457"/>
      <c r="D366" s="457" t="s">
        <v>454</v>
      </c>
      <c r="E366" s="457" t="s">
        <v>455</v>
      </c>
      <c r="F366" s="457" t="s">
        <v>580</v>
      </c>
      <c r="G366" s="884" t="s">
        <v>581</v>
      </c>
      <c r="H366" s="885"/>
      <c r="I366" s="886"/>
      <c r="J366" s="532"/>
      <c r="K366" s="533"/>
      <c r="L366" s="534"/>
      <c r="N366" s="533"/>
      <c r="O366" s="533"/>
      <c r="P366" s="533"/>
      <c r="Q366" s="533"/>
      <c r="R366" s="533"/>
      <c r="S366" s="533"/>
      <c r="T366" s="533"/>
      <c r="U366" s="533"/>
      <c r="V366" s="533"/>
      <c r="W366" s="533"/>
    </row>
    <row r="367" spans="1:23" s="277" customFormat="1" ht="26.25">
      <c r="A367" s="507"/>
      <c r="B367" s="578" t="s">
        <v>560</v>
      </c>
      <c r="C367" s="457"/>
      <c r="D367" s="452" t="s">
        <v>454</v>
      </c>
      <c r="E367" s="452" t="s">
        <v>455</v>
      </c>
      <c r="F367" s="452" t="s">
        <v>204</v>
      </c>
      <c r="G367" s="196" t="s">
        <v>210</v>
      </c>
      <c r="H367" s="452"/>
      <c r="I367" s="303">
        <f>I368</f>
        <v>12052.685999999998</v>
      </c>
      <c r="J367" s="536"/>
      <c r="K367" s="537">
        <v>85</v>
      </c>
      <c r="L367" s="468">
        <v>85</v>
      </c>
      <c r="N367" s="533"/>
      <c r="O367" s="533"/>
      <c r="P367" s="533"/>
      <c r="Q367" s="533"/>
      <c r="R367" s="533"/>
      <c r="S367" s="533"/>
      <c r="T367" s="533"/>
      <c r="U367" s="533"/>
      <c r="V367" s="533"/>
      <c r="W367" s="533"/>
    </row>
    <row r="368" spans="1:23" s="277" customFormat="1" ht="12.75">
      <c r="A368" s="507"/>
      <c r="B368" s="522" t="s">
        <v>194</v>
      </c>
      <c r="C368" s="457"/>
      <c r="D368" s="452"/>
      <c r="E368" s="452"/>
      <c r="F368" s="452" t="s">
        <v>204</v>
      </c>
      <c r="G368" s="196" t="s">
        <v>210</v>
      </c>
      <c r="H368" s="452" t="s">
        <v>455</v>
      </c>
      <c r="I368" s="303">
        <f>85+10469.643+89.096-812.7-21.244+2242.891</f>
        <v>12052.685999999998</v>
      </c>
      <c r="J368" s="536"/>
      <c r="K368" s="537">
        <v>85</v>
      </c>
      <c r="L368" s="468">
        <v>85</v>
      </c>
      <c r="N368" s="533"/>
      <c r="O368" s="533"/>
      <c r="P368" s="533"/>
      <c r="Q368" s="533"/>
      <c r="R368" s="533"/>
      <c r="S368" s="533"/>
      <c r="T368" s="533"/>
      <c r="U368" s="533"/>
      <c r="V368" s="533"/>
      <c r="W368" s="533"/>
    </row>
    <row r="369" spans="1:23" s="277" customFormat="1" ht="12.75">
      <c r="A369" s="507"/>
      <c r="B369" s="522" t="s">
        <v>613</v>
      </c>
      <c r="C369" s="538"/>
      <c r="D369" s="452" t="s">
        <v>211</v>
      </c>
      <c r="E369" s="452" t="s">
        <v>547</v>
      </c>
      <c r="F369" s="471">
        <v>9901073</v>
      </c>
      <c r="G369" s="196" t="s">
        <v>71</v>
      </c>
      <c r="H369" s="452"/>
      <c r="I369" s="296">
        <f>I370</f>
        <v>172</v>
      </c>
      <c r="J369" s="296">
        <f>J370</f>
        <v>172</v>
      </c>
      <c r="K369" s="296">
        <f>K370</f>
        <v>172</v>
      </c>
      <c r="L369" s="296">
        <f>L370</f>
        <v>172</v>
      </c>
      <c r="N369" s="533"/>
      <c r="O369" s="533"/>
      <c r="P369" s="533"/>
      <c r="Q369" s="533"/>
      <c r="R369" s="533"/>
      <c r="S369" s="533"/>
      <c r="T369" s="533"/>
      <c r="U369" s="533"/>
      <c r="V369" s="533"/>
      <c r="W369" s="533"/>
    </row>
    <row r="370" spans="1:23" s="277" customFormat="1" ht="12.75">
      <c r="A370" s="507"/>
      <c r="B370" s="613" t="s">
        <v>213</v>
      </c>
      <c r="C370" s="538"/>
      <c r="D370" s="452" t="s">
        <v>211</v>
      </c>
      <c r="E370" s="452" t="s">
        <v>547</v>
      </c>
      <c r="F370" s="471">
        <v>9901073</v>
      </c>
      <c r="G370" s="196" t="s">
        <v>71</v>
      </c>
      <c r="H370" s="452" t="s">
        <v>545</v>
      </c>
      <c r="I370" s="296">
        <v>172</v>
      </c>
      <c r="J370" s="296">
        <v>172</v>
      </c>
      <c r="K370" s="296">
        <v>172</v>
      </c>
      <c r="L370" s="296">
        <v>172</v>
      </c>
      <c r="N370" s="533"/>
      <c r="O370" s="533"/>
      <c r="P370" s="533"/>
      <c r="Q370" s="533"/>
      <c r="R370" s="533"/>
      <c r="S370" s="533"/>
      <c r="T370" s="533"/>
      <c r="U370" s="533"/>
      <c r="V370" s="533"/>
      <c r="W370" s="533"/>
    </row>
    <row r="371" spans="1:23" s="277" customFormat="1" ht="26.25">
      <c r="A371" s="507"/>
      <c r="B371" s="214" t="s">
        <v>48</v>
      </c>
      <c r="C371" s="538"/>
      <c r="D371" s="452"/>
      <c r="E371" s="452"/>
      <c r="F371" s="451" t="s">
        <v>47</v>
      </c>
      <c r="G371" s="196"/>
      <c r="H371" s="452"/>
      <c r="I371" s="594">
        <f>10885.405+1416.24+4309.106</f>
        <v>16610.751</v>
      </c>
      <c r="J371" s="612"/>
      <c r="K371" s="611"/>
      <c r="L371" s="611"/>
      <c r="N371" s="533"/>
      <c r="O371" s="533"/>
      <c r="P371" s="533"/>
      <c r="Q371" s="533"/>
      <c r="R371" s="533"/>
      <c r="S371" s="533"/>
      <c r="T371" s="533"/>
      <c r="U371" s="533"/>
      <c r="V371" s="533"/>
      <c r="W371" s="533"/>
    </row>
    <row r="372" spans="1:28" s="277" customFormat="1" ht="26.25">
      <c r="A372" s="507"/>
      <c r="B372" s="578" t="s">
        <v>560</v>
      </c>
      <c r="C372" s="538"/>
      <c r="D372" s="452"/>
      <c r="E372" s="452"/>
      <c r="F372" s="452" t="s">
        <v>47</v>
      </c>
      <c r="G372" s="196" t="s">
        <v>210</v>
      </c>
      <c r="H372" s="452"/>
      <c r="I372" s="594">
        <f>10885.405+1416.24+4309.106</f>
        <v>16610.751</v>
      </c>
      <c r="J372" s="612"/>
      <c r="K372" s="611"/>
      <c r="L372" s="611"/>
      <c r="N372" s="641"/>
      <c r="O372" s="642"/>
      <c r="P372" s="642"/>
      <c r="Q372" s="642"/>
      <c r="R372" s="642"/>
      <c r="S372" s="643"/>
      <c r="T372" s="610"/>
      <c r="U372" s="644"/>
      <c r="V372" s="645"/>
      <c r="W372" s="645"/>
      <c r="X372" s="168"/>
      <c r="Y372" s="168"/>
      <c r="Z372" s="168"/>
      <c r="AB372" s="298">
        <f>AB373</f>
        <v>672.105</v>
      </c>
    </row>
    <row r="373" spans="1:28" s="277" customFormat="1" ht="12.75">
      <c r="A373" s="507"/>
      <c r="B373" s="201" t="s">
        <v>463</v>
      </c>
      <c r="C373" s="538"/>
      <c r="D373" s="452"/>
      <c r="E373" s="452"/>
      <c r="F373" s="452" t="s">
        <v>47</v>
      </c>
      <c r="G373" s="196" t="s">
        <v>210</v>
      </c>
      <c r="H373" s="452" t="s">
        <v>464</v>
      </c>
      <c r="I373" s="594">
        <f>10885.405+1416.24+4309.106</f>
        <v>16610.751</v>
      </c>
      <c r="J373" s="612"/>
      <c r="K373" s="611"/>
      <c r="L373" s="611"/>
      <c r="N373" s="646"/>
      <c r="O373" s="642"/>
      <c r="P373" s="642"/>
      <c r="Q373" s="642"/>
      <c r="R373" s="642"/>
      <c r="S373" s="643"/>
      <c r="T373" s="610"/>
      <c r="U373" s="644"/>
      <c r="V373" s="645"/>
      <c r="W373" s="645"/>
      <c r="X373" s="168"/>
      <c r="Y373" s="168"/>
      <c r="Z373" s="168"/>
      <c r="AB373" s="298">
        <v>672.105</v>
      </c>
    </row>
    <row r="374" spans="1:23" s="277" customFormat="1" ht="39">
      <c r="A374" s="507"/>
      <c r="B374" s="578" t="s">
        <v>58</v>
      </c>
      <c r="C374" s="538"/>
      <c r="D374" s="452"/>
      <c r="E374" s="452"/>
      <c r="F374" s="451" t="s">
        <v>50</v>
      </c>
      <c r="G374" s="196"/>
      <c r="H374" s="452"/>
      <c r="I374" s="594">
        <f>I375</f>
        <v>12750.282000000001</v>
      </c>
      <c r="J374" s="612"/>
      <c r="K374" s="611"/>
      <c r="L374" s="611"/>
      <c r="N374" s="533"/>
      <c r="O374" s="533"/>
      <c r="P374" s="533"/>
      <c r="Q374" s="533"/>
      <c r="R374" s="533"/>
      <c r="S374" s="533"/>
      <c r="T374" s="533"/>
      <c r="U374" s="533"/>
      <c r="V374" s="533"/>
      <c r="W374" s="533"/>
    </row>
    <row r="375" spans="1:23" s="277" customFormat="1" ht="26.25">
      <c r="A375" s="507"/>
      <c r="B375" s="578" t="s">
        <v>560</v>
      </c>
      <c r="C375" s="538"/>
      <c r="D375" s="452"/>
      <c r="E375" s="452"/>
      <c r="F375" s="452" t="s">
        <v>50</v>
      </c>
      <c r="G375" s="196" t="s">
        <v>210</v>
      </c>
      <c r="H375" s="452"/>
      <c r="I375" s="594">
        <f>I376</f>
        <v>12750.282000000001</v>
      </c>
      <c r="J375" s="612"/>
      <c r="K375" s="611"/>
      <c r="L375" s="611"/>
      <c r="N375" s="533"/>
      <c r="O375" s="533"/>
      <c r="P375" s="533"/>
      <c r="Q375" s="533"/>
      <c r="R375" s="533"/>
      <c r="S375" s="533"/>
      <c r="T375" s="533"/>
      <c r="U375" s="533"/>
      <c r="V375" s="533"/>
      <c r="W375" s="533"/>
    </row>
    <row r="376" spans="1:23" s="277" customFormat="1" ht="12.75">
      <c r="A376" s="507"/>
      <c r="B376" s="201" t="s">
        <v>463</v>
      </c>
      <c r="C376" s="538"/>
      <c r="D376" s="452"/>
      <c r="E376" s="452"/>
      <c r="F376" s="452" t="s">
        <v>50</v>
      </c>
      <c r="G376" s="196" t="s">
        <v>210</v>
      </c>
      <c r="H376" s="452" t="s">
        <v>464</v>
      </c>
      <c r="I376" s="594">
        <f>12993.173+2000-2242.891</f>
        <v>12750.282000000001</v>
      </c>
      <c r="J376" s="612"/>
      <c r="K376" s="611"/>
      <c r="L376" s="611"/>
      <c r="N376" s="533"/>
      <c r="O376" s="533"/>
      <c r="P376" s="533"/>
      <c r="Q376" s="533"/>
      <c r="R376" s="533"/>
      <c r="S376" s="533"/>
      <c r="T376" s="533"/>
      <c r="U376" s="533"/>
      <c r="V376" s="533"/>
      <c r="W376" s="533"/>
    </row>
    <row r="377" spans="1:23" s="277" customFormat="1" ht="26.25">
      <c r="A377" s="507"/>
      <c r="B377" s="540" t="s">
        <v>190</v>
      </c>
      <c r="C377" s="457"/>
      <c r="D377" s="452"/>
      <c r="E377" s="452"/>
      <c r="F377" s="451" t="s">
        <v>191</v>
      </c>
      <c r="G377" s="196"/>
      <c r="H377" s="452"/>
      <c r="I377" s="485">
        <f>I378</f>
        <v>3280</v>
      </c>
      <c r="J377" s="541"/>
      <c r="K377" s="485">
        <f>K378</f>
        <v>0</v>
      </c>
      <c r="L377" s="485">
        <f>L378</f>
        <v>0</v>
      </c>
      <c r="N377" s="533"/>
      <c r="O377" s="533"/>
      <c r="P377" s="533"/>
      <c r="Q377" s="533"/>
      <c r="R377" s="533"/>
      <c r="S377" s="533"/>
      <c r="T377" s="533"/>
      <c r="U377" s="533"/>
      <c r="V377" s="533"/>
      <c r="W377" s="533"/>
    </row>
    <row r="378" spans="1:23" s="277" customFormat="1" ht="26.25">
      <c r="A378" s="507"/>
      <c r="B378" s="578" t="s">
        <v>560</v>
      </c>
      <c r="C378" s="452"/>
      <c r="D378" s="452" t="s">
        <v>454</v>
      </c>
      <c r="E378" s="452" t="s">
        <v>299</v>
      </c>
      <c r="F378" s="452" t="s">
        <v>191</v>
      </c>
      <c r="G378" s="452" t="s">
        <v>210</v>
      </c>
      <c r="H378" s="452"/>
      <c r="I378" s="297">
        <f>I379</f>
        <v>3280</v>
      </c>
      <c r="J378" s="542"/>
      <c r="K378" s="543"/>
      <c r="L378" s="544"/>
      <c r="N378" s="533"/>
      <c r="O378" s="533"/>
      <c r="P378" s="533"/>
      <c r="Q378" s="533"/>
      <c r="R378" s="533"/>
      <c r="S378" s="533"/>
      <c r="T378" s="533"/>
      <c r="U378" s="533"/>
      <c r="V378" s="533"/>
      <c r="W378" s="533"/>
    </row>
    <row r="379" spans="1:23" s="277" customFormat="1" ht="12.75">
      <c r="A379" s="507"/>
      <c r="B379" s="522" t="s">
        <v>89</v>
      </c>
      <c r="C379" s="452"/>
      <c r="D379" s="452"/>
      <c r="E379" s="452"/>
      <c r="F379" s="452" t="s">
        <v>191</v>
      </c>
      <c r="G379" s="452" t="s">
        <v>210</v>
      </c>
      <c r="H379" s="452" t="s">
        <v>299</v>
      </c>
      <c r="I379" s="297">
        <f>420+3621.201-89.096-672.105</f>
        <v>3280</v>
      </c>
      <c r="J379" s="542"/>
      <c r="K379" s="543"/>
      <c r="L379" s="544"/>
      <c r="N379" s="533"/>
      <c r="O379" s="533"/>
      <c r="P379" s="533"/>
      <c r="Q379" s="533"/>
      <c r="R379" s="533"/>
      <c r="S379" s="533"/>
      <c r="T379" s="533"/>
      <c r="U379" s="533"/>
      <c r="V379" s="533"/>
      <c r="W379" s="533"/>
    </row>
    <row r="380" spans="1:23" s="277" customFormat="1" ht="27" customHeight="1" hidden="1">
      <c r="A380" s="507"/>
      <c r="B380" s="615" t="s">
        <v>227</v>
      </c>
      <c r="C380" s="614"/>
      <c r="D380" s="614" t="s">
        <v>454</v>
      </c>
      <c r="E380" s="614" t="s">
        <v>299</v>
      </c>
      <c r="F380" s="618" t="s">
        <v>228</v>
      </c>
      <c r="G380" s="619"/>
      <c r="H380" s="614"/>
      <c r="I380" s="620"/>
      <c r="J380" s="464"/>
      <c r="K380" s="465">
        <f>K382</f>
        <v>10000</v>
      </c>
      <c r="L380" s="465">
        <f>L382</f>
        <v>10000</v>
      </c>
      <c r="N380" s="533"/>
      <c r="O380" s="533"/>
      <c r="P380" s="533"/>
      <c r="Q380" s="533"/>
      <c r="R380" s="533"/>
      <c r="S380" s="533"/>
      <c r="T380" s="533"/>
      <c r="U380" s="533"/>
      <c r="V380" s="533"/>
      <c r="W380" s="533"/>
    </row>
    <row r="381" spans="1:23" s="277" customFormat="1" ht="24.75" customHeight="1" hidden="1">
      <c r="A381" s="507"/>
      <c r="B381" s="616" t="s">
        <v>225</v>
      </c>
      <c r="C381" s="614"/>
      <c r="D381" s="614"/>
      <c r="E381" s="614"/>
      <c r="F381" s="614" t="s">
        <v>228</v>
      </c>
      <c r="G381" s="614" t="s">
        <v>223</v>
      </c>
      <c r="H381" s="614"/>
      <c r="I381" s="621"/>
      <c r="J381" s="463"/>
      <c r="K381" s="546">
        <v>10000</v>
      </c>
      <c r="L381" s="546">
        <v>10000</v>
      </c>
      <c r="N381" s="533"/>
      <c r="O381" s="533"/>
      <c r="P381" s="533"/>
      <c r="Q381" s="533"/>
      <c r="R381" s="533"/>
      <c r="S381" s="533"/>
      <c r="T381" s="533"/>
      <c r="U381" s="533"/>
      <c r="V381" s="533"/>
      <c r="W381" s="533"/>
    </row>
    <row r="382" spans="1:23" s="277" customFormat="1" ht="17.25" customHeight="1" hidden="1">
      <c r="A382" s="507"/>
      <c r="B382" s="622" t="s">
        <v>89</v>
      </c>
      <c r="C382" s="614"/>
      <c r="D382" s="614" t="s">
        <v>454</v>
      </c>
      <c r="E382" s="614" t="s">
        <v>299</v>
      </c>
      <c r="F382" s="614" t="s">
        <v>228</v>
      </c>
      <c r="G382" s="614" t="s">
        <v>223</v>
      </c>
      <c r="H382" s="614" t="s">
        <v>299</v>
      </c>
      <c r="I382" s="621"/>
      <c r="J382" s="463"/>
      <c r="K382" s="546">
        <v>10000</v>
      </c>
      <c r="L382" s="546">
        <v>10000</v>
      </c>
      <c r="N382" s="581"/>
      <c r="O382" s="533"/>
      <c r="P382" s="533"/>
      <c r="Q382" s="533"/>
      <c r="R382" s="533"/>
      <c r="S382" s="533"/>
      <c r="T382" s="533"/>
      <c r="U382" s="533"/>
      <c r="V382" s="533"/>
      <c r="W382" s="533"/>
    </row>
    <row r="383" spans="1:23" s="277" customFormat="1" ht="39" customHeight="1" hidden="1">
      <c r="A383" s="507"/>
      <c r="B383" s="512" t="s">
        <v>624</v>
      </c>
      <c r="C383" s="452"/>
      <c r="D383" s="451" t="s">
        <v>454</v>
      </c>
      <c r="E383" s="451" t="s">
        <v>455</v>
      </c>
      <c r="F383" s="451" t="s">
        <v>139</v>
      </c>
      <c r="G383" s="463"/>
      <c r="H383" s="451"/>
      <c r="I383" s="456">
        <f>I384</f>
        <v>85</v>
      </c>
      <c r="J383" s="456"/>
      <c r="K383" s="456">
        <f>K384</f>
        <v>85</v>
      </c>
      <c r="L383" s="456">
        <f>L384</f>
        <v>85</v>
      </c>
      <c r="N383" s="533"/>
      <c r="O383" s="533"/>
      <c r="P383" s="533"/>
      <c r="Q383" s="533"/>
      <c r="R383" s="533"/>
      <c r="S383" s="533"/>
      <c r="T383" s="533"/>
      <c r="U383" s="533"/>
      <c r="V383" s="533"/>
      <c r="W383" s="533"/>
    </row>
    <row r="384" spans="1:23" s="277" customFormat="1" ht="43.5" customHeight="1" hidden="1">
      <c r="A384" s="507"/>
      <c r="B384" s="510" t="s">
        <v>203</v>
      </c>
      <c r="C384" s="452"/>
      <c r="D384" s="452" t="s">
        <v>454</v>
      </c>
      <c r="E384" s="452" t="s">
        <v>455</v>
      </c>
      <c r="F384" s="452" t="s">
        <v>204</v>
      </c>
      <c r="G384" s="463"/>
      <c r="H384" s="452"/>
      <c r="I384" s="464">
        <f>I387</f>
        <v>85</v>
      </c>
      <c r="J384" s="464"/>
      <c r="K384" s="464">
        <f>K387</f>
        <v>85</v>
      </c>
      <c r="L384" s="464">
        <f>L387</f>
        <v>85</v>
      </c>
      <c r="N384" s="533"/>
      <c r="O384" s="533"/>
      <c r="P384" s="533"/>
      <c r="Q384" s="533"/>
      <c r="R384" s="533"/>
      <c r="S384" s="533"/>
      <c r="T384" s="533"/>
      <c r="U384" s="533"/>
      <c r="V384" s="533"/>
      <c r="W384" s="533"/>
    </row>
    <row r="385" spans="1:23" s="277" customFormat="1" ht="60.75" customHeight="1" hidden="1">
      <c r="A385" s="507"/>
      <c r="B385" s="524" t="s">
        <v>576</v>
      </c>
      <c r="C385" s="457"/>
      <c r="D385" s="457" t="s">
        <v>454</v>
      </c>
      <c r="E385" s="457" t="s">
        <v>455</v>
      </c>
      <c r="F385" s="457" t="s">
        <v>577</v>
      </c>
      <c r="G385" s="884" t="s">
        <v>578</v>
      </c>
      <c r="H385" s="885"/>
      <c r="I385" s="886"/>
      <c r="J385" s="529"/>
      <c r="K385" s="530"/>
      <c r="L385" s="531"/>
      <c r="N385" s="533"/>
      <c r="O385" s="533"/>
      <c r="P385" s="533"/>
      <c r="Q385" s="533"/>
      <c r="R385" s="533"/>
      <c r="S385" s="533"/>
      <c r="T385" s="533"/>
      <c r="U385" s="533"/>
      <c r="V385" s="533"/>
      <c r="W385" s="533"/>
    </row>
    <row r="386" spans="1:23" s="277" customFormat="1" ht="48" customHeight="1" hidden="1">
      <c r="A386" s="507"/>
      <c r="B386" s="524" t="s">
        <v>579</v>
      </c>
      <c r="C386" s="457"/>
      <c r="D386" s="457" t="s">
        <v>454</v>
      </c>
      <c r="E386" s="457" t="s">
        <v>455</v>
      </c>
      <c r="F386" s="457" t="s">
        <v>580</v>
      </c>
      <c r="G386" s="884" t="s">
        <v>581</v>
      </c>
      <c r="H386" s="885"/>
      <c r="I386" s="886"/>
      <c r="J386" s="532"/>
      <c r="K386" s="533"/>
      <c r="L386" s="534"/>
      <c r="N386" s="533"/>
      <c r="O386" s="533"/>
      <c r="P386" s="533"/>
      <c r="Q386" s="533"/>
      <c r="R386" s="533"/>
      <c r="S386" s="533"/>
      <c r="T386" s="533"/>
      <c r="U386" s="533"/>
      <c r="V386" s="533"/>
      <c r="W386" s="533"/>
    </row>
    <row r="387" spans="1:23" s="277" customFormat="1" ht="16.5" customHeight="1" hidden="1">
      <c r="A387" s="507"/>
      <c r="B387" s="535" t="s">
        <v>587</v>
      </c>
      <c r="C387" s="457"/>
      <c r="D387" s="452" t="s">
        <v>454</v>
      </c>
      <c r="E387" s="452" t="s">
        <v>455</v>
      </c>
      <c r="F387" s="452" t="s">
        <v>204</v>
      </c>
      <c r="G387" s="196" t="s">
        <v>210</v>
      </c>
      <c r="H387" s="452" t="s">
        <v>455</v>
      </c>
      <c r="I387" s="468">
        <v>85</v>
      </c>
      <c r="J387" s="536"/>
      <c r="K387" s="537">
        <v>85</v>
      </c>
      <c r="L387" s="468">
        <v>85</v>
      </c>
      <c r="N387" s="533"/>
      <c r="O387" s="533"/>
      <c r="P387" s="533"/>
      <c r="Q387" s="533"/>
      <c r="R387" s="533"/>
      <c r="S387" s="533"/>
      <c r="T387" s="533"/>
      <c r="U387" s="533"/>
      <c r="V387" s="533"/>
      <c r="W387" s="533"/>
    </row>
    <row r="388" spans="1:23" s="277" customFormat="1" ht="16.5" customHeight="1">
      <c r="A388" s="507"/>
      <c r="B388" s="628" t="s">
        <v>14</v>
      </c>
      <c r="C388" s="457"/>
      <c r="D388" s="452"/>
      <c r="E388" s="452"/>
      <c r="F388" s="207" t="s">
        <v>13</v>
      </c>
      <c r="G388" s="196"/>
      <c r="H388" s="452"/>
      <c r="I388" s="468">
        <f>I389</f>
        <v>672.105</v>
      </c>
      <c r="J388" s="536"/>
      <c r="K388" s="537"/>
      <c r="L388" s="468"/>
      <c r="N388" s="533"/>
      <c r="O388" s="533"/>
      <c r="P388" s="533"/>
      <c r="Q388" s="533"/>
      <c r="R388" s="533"/>
      <c r="S388" s="533"/>
      <c r="T388" s="533"/>
      <c r="U388" s="533"/>
      <c r="V388" s="533"/>
      <c r="W388" s="533"/>
    </row>
    <row r="389" spans="1:23" s="277" customFormat="1" ht="16.5" customHeight="1">
      <c r="A389" s="507"/>
      <c r="B389" s="629" t="s">
        <v>609</v>
      </c>
      <c r="C389" s="457"/>
      <c r="D389" s="452"/>
      <c r="E389" s="452"/>
      <c r="F389" s="202" t="s">
        <v>13</v>
      </c>
      <c r="G389" s="452" t="s">
        <v>607</v>
      </c>
      <c r="H389" s="452"/>
      <c r="I389" s="468">
        <f>I390</f>
        <v>672.105</v>
      </c>
      <c r="J389" s="536"/>
      <c r="K389" s="537"/>
      <c r="L389" s="468"/>
      <c r="N389" s="533"/>
      <c r="O389" s="533"/>
      <c r="P389" s="533"/>
      <c r="Q389" s="533"/>
      <c r="R389" s="533"/>
      <c r="S389" s="533"/>
      <c r="T389" s="533"/>
      <c r="U389" s="533"/>
      <c r="V389" s="533"/>
      <c r="W389" s="533"/>
    </row>
    <row r="390" spans="1:23" s="277" customFormat="1" ht="16.5" customHeight="1">
      <c r="A390" s="507"/>
      <c r="B390" s="522" t="s">
        <v>89</v>
      </c>
      <c r="C390" s="457"/>
      <c r="D390" s="452"/>
      <c r="E390" s="452"/>
      <c r="F390" s="202" t="s">
        <v>13</v>
      </c>
      <c r="G390" s="452" t="s">
        <v>607</v>
      </c>
      <c r="H390" s="452" t="s">
        <v>299</v>
      </c>
      <c r="I390" s="298">
        <v>672.105</v>
      </c>
      <c r="J390" s="536"/>
      <c r="K390" s="537"/>
      <c r="L390" s="468"/>
      <c r="N390" s="533"/>
      <c r="O390" s="533"/>
      <c r="P390" s="533"/>
      <c r="Q390" s="533"/>
      <c r="R390" s="533"/>
      <c r="S390" s="533"/>
      <c r="T390" s="533"/>
      <c r="U390" s="533"/>
      <c r="V390" s="533"/>
      <c r="W390" s="533"/>
    </row>
    <row r="391" spans="1:23" s="277" customFormat="1" ht="26.25">
      <c r="A391" s="507"/>
      <c r="B391" s="547" t="s">
        <v>159</v>
      </c>
      <c r="C391" s="548"/>
      <c r="D391" s="501"/>
      <c r="E391" s="501"/>
      <c r="F391" s="549" t="s">
        <v>160</v>
      </c>
      <c r="G391" s="501"/>
      <c r="H391" s="501"/>
      <c r="I391" s="625">
        <f>I392+I394</f>
        <v>599.166</v>
      </c>
      <c r="J391" s="502"/>
      <c r="K391" s="503">
        <f>K392+K394</f>
        <v>605.883</v>
      </c>
      <c r="L391" s="503">
        <f>L392+L394</f>
        <v>605.883</v>
      </c>
      <c r="N391" s="533"/>
      <c r="O391" s="533"/>
      <c r="P391" s="533"/>
      <c r="Q391" s="533"/>
      <c r="R391" s="533"/>
      <c r="S391" s="533"/>
      <c r="T391" s="533"/>
      <c r="U391" s="533"/>
      <c r="V391" s="533"/>
      <c r="W391" s="533"/>
    </row>
    <row r="392" spans="1:23" s="277" customFormat="1" ht="12.75">
      <c r="A392" s="507"/>
      <c r="B392" s="522" t="s">
        <v>559</v>
      </c>
      <c r="C392" s="548"/>
      <c r="D392" s="501"/>
      <c r="E392" s="501"/>
      <c r="F392" s="454" t="s">
        <v>160</v>
      </c>
      <c r="G392" s="452" t="s">
        <v>585</v>
      </c>
      <c r="H392" s="501"/>
      <c r="I392" s="296">
        <v>555.32</v>
      </c>
      <c r="J392" s="502"/>
      <c r="K392" s="296">
        <v>555.32</v>
      </c>
      <c r="L392" s="296">
        <v>555.32</v>
      </c>
      <c r="N392" s="533"/>
      <c r="O392" s="533"/>
      <c r="P392" s="533"/>
      <c r="Q392" s="533"/>
      <c r="R392" s="533"/>
      <c r="S392" s="533"/>
      <c r="T392" s="533"/>
      <c r="U392" s="533"/>
      <c r="V392" s="533"/>
      <c r="W392" s="533"/>
    </row>
    <row r="393" spans="1:23" s="277" customFormat="1" ht="12.75">
      <c r="A393" s="507"/>
      <c r="B393" s="522" t="s">
        <v>157</v>
      </c>
      <c r="C393" s="548"/>
      <c r="D393" s="501"/>
      <c r="E393" s="501"/>
      <c r="F393" s="454" t="s">
        <v>160</v>
      </c>
      <c r="G393" s="452" t="s">
        <v>585</v>
      </c>
      <c r="H393" s="452" t="s">
        <v>158</v>
      </c>
      <c r="I393" s="296">
        <v>555.32</v>
      </c>
      <c r="J393" s="502"/>
      <c r="K393" s="296">
        <v>555.32</v>
      </c>
      <c r="L393" s="296">
        <v>555.32</v>
      </c>
      <c r="N393" s="533"/>
      <c r="O393" s="533"/>
      <c r="P393" s="533"/>
      <c r="Q393" s="533"/>
      <c r="R393" s="533"/>
      <c r="S393" s="533"/>
      <c r="T393" s="533"/>
      <c r="U393" s="533"/>
      <c r="V393" s="533"/>
      <c r="W393" s="533"/>
    </row>
    <row r="394" spans="1:23" s="277" customFormat="1" ht="26.25">
      <c r="A394" s="507"/>
      <c r="B394" s="578" t="s">
        <v>560</v>
      </c>
      <c r="C394" s="548"/>
      <c r="D394" s="501"/>
      <c r="E394" s="501"/>
      <c r="F394" s="454" t="s">
        <v>160</v>
      </c>
      <c r="G394" s="452" t="s">
        <v>210</v>
      </c>
      <c r="H394" s="452"/>
      <c r="I394" s="626">
        <f>I395</f>
        <v>43.846000000000004</v>
      </c>
      <c r="J394" s="502"/>
      <c r="K394" s="502">
        <v>50.563</v>
      </c>
      <c r="L394" s="502">
        <v>50.563</v>
      </c>
      <c r="N394" s="533"/>
      <c r="O394" s="533"/>
      <c r="P394" s="533"/>
      <c r="Q394" s="533"/>
      <c r="R394" s="533"/>
      <c r="S394" s="533"/>
      <c r="T394" s="533"/>
      <c r="U394" s="533"/>
      <c r="V394" s="533"/>
      <c r="W394" s="533"/>
    </row>
    <row r="395" spans="1:23" s="277" customFormat="1" ht="12.75">
      <c r="A395" s="507"/>
      <c r="B395" s="550" t="s">
        <v>157</v>
      </c>
      <c r="C395" s="548"/>
      <c r="D395" s="501"/>
      <c r="E395" s="501"/>
      <c r="F395" s="454" t="s">
        <v>160</v>
      </c>
      <c r="G395" s="452" t="s">
        <v>210</v>
      </c>
      <c r="H395" s="452" t="s">
        <v>158</v>
      </c>
      <c r="I395" s="270">
        <f>50.563+11.117-17.834</f>
        <v>43.846000000000004</v>
      </c>
      <c r="J395" s="502"/>
      <c r="K395" s="502">
        <v>50.563</v>
      </c>
      <c r="L395" s="502">
        <v>50.563</v>
      </c>
      <c r="N395" s="533"/>
      <c r="O395" s="533"/>
      <c r="P395" s="533"/>
      <c r="Q395" s="533"/>
      <c r="R395" s="533"/>
      <c r="S395" s="533"/>
      <c r="T395" s="533"/>
      <c r="U395" s="533"/>
      <c r="V395" s="533"/>
      <c r="W395" s="533"/>
    </row>
    <row r="396" spans="2:23" s="277" customFormat="1" ht="12.75">
      <c r="B396" s="551"/>
      <c r="C396" s="552"/>
      <c r="D396" s="430"/>
      <c r="E396" s="430"/>
      <c r="F396" s="430"/>
      <c r="G396" s="430"/>
      <c r="H396" s="430"/>
      <c r="I396" s="431"/>
      <c r="J396" s="431"/>
      <c r="K396" s="431"/>
      <c r="L396" s="431"/>
      <c r="N396" s="533"/>
      <c r="O396" s="533"/>
      <c r="P396" s="533"/>
      <c r="Q396" s="533"/>
      <c r="R396" s="533"/>
      <c r="S396" s="533"/>
      <c r="T396" s="533"/>
      <c r="U396" s="533"/>
      <c r="V396" s="533"/>
      <c r="W396" s="533"/>
    </row>
    <row r="397" spans="2:23" s="277" customFormat="1" ht="12.75">
      <c r="B397" s="551"/>
      <c r="C397" s="552"/>
      <c r="D397" s="430"/>
      <c r="E397" s="430"/>
      <c r="F397" s="430"/>
      <c r="G397" s="430"/>
      <c r="H397" s="430"/>
      <c r="I397" s="431"/>
      <c r="J397" s="431"/>
      <c r="K397" s="431"/>
      <c r="L397" s="431"/>
      <c r="N397" s="533"/>
      <c r="O397" s="533"/>
      <c r="P397" s="533"/>
      <c r="Q397" s="533"/>
      <c r="R397" s="533"/>
      <c r="S397" s="533"/>
      <c r="T397" s="533"/>
      <c r="U397" s="533"/>
      <c r="V397" s="533"/>
      <c r="W397" s="533"/>
    </row>
  </sheetData>
  <sheetProtection/>
  <mergeCells count="16">
    <mergeCell ref="A23:I23"/>
    <mergeCell ref="D11:I11"/>
    <mergeCell ref="D7:I7"/>
    <mergeCell ref="D8:I8"/>
    <mergeCell ref="D9:I9"/>
    <mergeCell ref="D10:I10"/>
    <mergeCell ref="B18:I18"/>
    <mergeCell ref="A20:I20"/>
    <mergeCell ref="A21:I21"/>
    <mergeCell ref="A22:I22"/>
    <mergeCell ref="G386:I386"/>
    <mergeCell ref="G133:I133"/>
    <mergeCell ref="G134:I134"/>
    <mergeCell ref="G365:I365"/>
    <mergeCell ref="G366:I366"/>
    <mergeCell ref="G385:I385"/>
  </mergeCells>
  <printOptions/>
  <pageMargins left="0.5905511811023623" right="0.5905511811023623" top="0.31496062992125984" bottom="0.31496062992125984" header="0.31496062992125984" footer="0.31496062992125984"/>
  <pageSetup firstPageNumber="55" useFirstPageNumber="1" fitToHeight="6" fitToWidth="1" horizontalDpi="600" verticalDpi="600" orientation="portrait" scale="77" r:id="rId1"/>
  <rowBreaks count="1" manualBreakCount="1">
    <brk id="21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9"/>
  <sheetViews>
    <sheetView tabSelected="1" zoomScaleSheetLayoutView="50" workbookViewId="0" topLeftCell="A1">
      <selection activeCell="N7" sqref="N7"/>
    </sheetView>
  </sheetViews>
  <sheetFormatPr defaultColWidth="9.140625" defaultRowHeight="12.75"/>
  <cols>
    <col min="1" max="1" width="8.8515625" style="168" customWidth="1"/>
    <col min="2" max="2" width="60.28125" style="246" customWidth="1"/>
    <col min="3" max="3" width="10.00390625" style="247" hidden="1" customWidth="1"/>
    <col min="4" max="4" width="9.28125" style="248" hidden="1" customWidth="1"/>
    <col min="5" max="5" width="10.421875" style="248" hidden="1" customWidth="1"/>
    <col min="6" max="6" width="11.57421875" style="430" customWidth="1"/>
    <col min="7" max="7" width="10.28125" style="430" customWidth="1"/>
    <col min="8" max="8" width="10.421875" style="430" customWidth="1"/>
    <col min="9" max="9" width="22.140625" style="431" customWidth="1"/>
    <col min="10" max="10" width="14.7109375" style="263" hidden="1" customWidth="1"/>
    <col min="11" max="11" width="15.8515625" style="263" hidden="1" customWidth="1"/>
    <col min="12" max="12" width="18.7109375" style="263" hidden="1" customWidth="1"/>
    <col min="13" max="13" width="9.140625" style="168" customWidth="1"/>
    <col min="14" max="23" width="9.140625" style="630" customWidth="1"/>
    <col min="24" max="16384" width="9.140625" style="168" customWidth="1"/>
  </cols>
  <sheetData>
    <row r="1" ht="15">
      <c r="I1" s="604" t="s">
        <v>590</v>
      </c>
    </row>
    <row r="2" ht="15">
      <c r="I2" s="604" t="s">
        <v>62</v>
      </c>
    </row>
    <row r="3" ht="15">
      <c r="I3" s="604" t="s">
        <v>475</v>
      </c>
    </row>
    <row r="4" ht="15">
      <c r="I4" s="604" t="s">
        <v>63</v>
      </c>
    </row>
    <row r="5" ht="15">
      <c r="I5" s="124" t="s">
        <v>243</v>
      </c>
    </row>
    <row r="7" spans="4:17" ht="15">
      <c r="D7" s="691" t="s">
        <v>591</v>
      </c>
      <c r="E7" s="691"/>
      <c r="F7" s="691"/>
      <c r="G7" s="691"/>
      <c r="H7" s="691"/>
      <c r="I7" s="691"/>
      <c r="L7" s="146" t="s">
        <v>518</v>
      </c>
      <c r="M7" s="163"/>
      <c r="N7" s="631"/>
      <c r="O7" s="631"/>
      <c r="P7" s="631"/>
      <c r="Q7" s="631"/>
    </row>
    <row r="8" spans="4:17" ht="15">
      <c r="D8" s="691" t="s">
        <v>95</v>
      </c>
      <c r="E8" s="691"/>
      <c r="F8" s="691"/>
      <c r="G8" s="691"/>
      <c r="H8" s="691"/>
      <c r="I8" s="691"/>
      <c r="L8" s="146" t="s">
        <v>95</v>
      </c>
      <c r="M8" s="167"/>
      <c r="O8" s="631"/>
      <c r="P8" s="631"/>
      <c r="Q8" s="631"/>
    </row>
    <row r="9" spans="4:17" ht="15">
      <c r="D9" s="691" t="s">
        <v>475</v>
      </c>
      <c r="E9" s="691"/>
      <c r="F9" s="691"/>
      <c r="G9" s="691"/>
      <c r="H9" s="691"/>
      <c r="I9" s="691"/>
      <c r="L9" s="146" t="s">
        <v>475</v>
      </c>
      <c r="M9" s="163"/>
      <c r="N9" s="631"/>
      <c r="O9" s="631"/>
      <c r="P9" s="631"/>
      <c r="Q9" s="631"/>
    </row>
    <row r="10" spans="4:17" ht="15">
      <c r="D10" s="691" t="s">
        <v>476</v>
      </c>
      <c r="E10" s="691"/>
      <c r="F10" s="691"/>
      <c r="G10" s="691"/>
      <c r="H10" s="691"/>
      <c r="I10" s="691"/>
      <c r="L10" s="146" t="s">
        <v>476</v>
      </c>
      <c r="M10" s="163"/>
      <c r="N10" s="631"/>
      <c r="O10" s="631"/>
      <c r="P10" s="631"/>
      <c r="Q10" s="631"/>
    </row>
    <row r="11" spans="4:17" ht="15">
      <c r="D11" s="689" t="s">
        <v>399</v>
      </c>
      <c r="E11" s="689"/>
      <c r="F11" s="689"/>
      <c r="G11" s="689"/>
      <c r="H11" s="689"/>
      <c r="I11" s="689"/>
      <c r="L11" s="486" t="s">
        <v>103</v>
      </c>
      <c r="M11" s="166"/>
      <c r="N11" s="632"/>
      <c r="P11" s="633"/>
      <c r="Q11" s="633"/>
    </row>
    <row r="12" spans="12:17" ht="15">
      <c r="L12" s="248"/>
      <c r="M12" s="166"/>
      <c r="N12" s="634"/>
      <c r="O12" s="634"/>
      <c r="P12" s="634"/>
      <c r="Q12" s="634"/>
    </row>
    <row r="13" spans="5:17" ht="15">
      <c r="E13" s="124"/>
      <c r="F13" s="124"/>
      <c r="G13" s="124"/>
      <c r="H13" s="124"/>
      <c r="I13" s="432" t="s">
        <v>479</v>
      </c>
      <c r="L13" s="248"/>
      <c r="M13" s="166"/>
      <c r="N13" s="634"/>
      <c r="O13" s="634"/>
      <c r="P13" s="634"/>
      <c r="Q13" s="634"/>
    </row>
    <row r="14" spans="5:16" ht="15">
      <c r="E14" s="124"/>
      <c r="F14" s="124"/>
      <c r="G14" s="124"/>
      <c r="H14" s="124"/>
      <c r="I14" s="433"/>
      <c r="L14" s="248"/>
      <c r="M14" s="166"/>
      <c r="O14" s="634"/>
      <c r="P14" s="634"/>
    </row>
    <row r="15" spans="5:17" ht="15">
      <c r="E15" s="124"/>
      <c r="F15" s="124"/>
      <c r="G15" s="124"/>
      <c r="H15" s="124"/>
      <c r="I15" s="432" t="s">
        <v>92</v>
      </c>
      <c r="L15" s="248"/>
      <c r="M15" s="166"/>
      <c r="N15" s="634"/>
      <c r="O15" s="634"/>
      <c r="P15" s="634"/>
      <c r="Q15" s="634"/>
    </row>
    <row r="16" spans="2:16" ht="15">
      <c r="B16" s="388"/>
      <c r="C16" s="389"/>
      <c r="D16" s="390"/>
      <c r="E16" s="390"/>
      <c r="F16" s="434"/>
      <c r="G16" s="434"/>
      <c r="H16" s="434"/>
      <c r="I16" s="435">
        <v>69983.1</v>
      </c>
      <c r="J16" s="392" t="s">
        <v>414</v>
      </c>
      <c r="K16" s="393">
        <v>72195.9</v>
      </c>
      <c r="L16" s="394">
        <v>73707.5</v>
      </c>
      <c r="M16" s="166"/>
      <c r="N16" s="634"/>
      <c r="O16" s="634"/>
      <c r="P16" s="634"/>
    </row>
    <row r="17" spans="2:12" ht="12.75">
      <c r="B17" s="388"/>
      <c r="C17" s="389"/>
      <c r="D17" s="390"/>
      <c r="E17" s="390"/>
      <c r="F17" s="434"/>
      <c r="G17" s="436" t="s">
        <v>416</v>
      </c>
      <c r="H17" s="434"/>
      <c r="I17" s="437">
        <f>I16-I25</f>
        <v>0</v>
      </c>
      <c r="J17" s="392" t="s">
        <v>415</v>
      </c>
      <c r="K17" s="393">
        <v>1804.9</v>
      </c>
      <c r="L17" s="397">
        <v>3685.4</v>
      </c>
    </row>
    <row r="18" spans="2:12" ht="15">
      <c r="B18" s="870"/>
      <c r="C18" s="870"/>
      <c r="D18" s="870"/>
      <c r="E18" s="870"/>
      <c r="F18" s="870"/>
      <c r="G18" s="870"/>
      <c r="H18" s="870"/>
      <c r="I18" s="870"/>
      <c r="J18" s="398" t="s">
        <v>416</v>
      </c>
      <c r="K18" s="401">
        <f>K16-K17-K25</f>
        <v>-0.00018000000272877514</v>
      </c>
      <c r="L18" s="402">
        <f>L16-L17-L25</f>
        <v>0.0004174000059720129</v>
      </c>
    </row>
    <row r="19" spans="1:12" ht="15" customHeight="1">
      <c r="A19" s="504"/>
      <c r="B19" s="513"/>
      <c r="C19" s="513"/>
      <c r="D19" s="513"/>
      <c r="E19" s="513"/>
      <c r="F19" s="513"/>
      <c r="G19" s="579"/>
      <c r="H19" s="513"/>
      <c r="I19" s="513"/>
      <c r="J19" s="513"/>
      <c r="K19" s="513"/>
      <c r="L19" s="513"/>
    </row>
    <row r="20" spans="1:12" ht="17.25" customHeight="1">
      <c r="A20" s="890" t="s">
        <v>592</v>
      </c>
      <c r="B20" s="890"/>
      <c r="C20" s="890"/>
      <c r="D20" s="890"/>
      <c r="E20" s="890"/>
      <c r="F20" s="890"/>
      <c r="G20" s="890"/>
      <c r="H20" s="890"/>
      <c r="I20" s="890"/>
      <c r="J20" s="169"/>
      <c r="K20" s="168"/>
      <c r="L20" s="168"/>
    </row>
    <row r="21" spans="1:12" ht="15" customHeight="1">
      <c r="A21" s="890" t="s">
        <v>593</v>
      </c>
      <c r="B21" s="890"/>
      <c r="C21" s="890"/>
      <c r="D21" s="890"/>
      <c r="E21" s="890"/>
      <c r="F21" s="890"/>
      <c r="G21" s="890"/>
      <c r="H21" s="890"/>
      <c r="I21" s="890"/>
      <c r="J21" s="169"/>
      <c r="K21" s="168"/>
      <c r="L21" s="168"/>
    </row>
    <row r="22" spans="1:12" ht="15.75" customHeight="1">
      <c r="A22" s="890" t="s">
        <v>594</v>
      </c>
      <c r="B22" s="890"/>
      <c r="C22" s="890"/>
      <c r="D22" s="890"/>
      <c r="E22" s="890"/>
      <c r="F22" s="890"/>
      <c r="G22" s="890"/>
      <c r="H22" s="890"/>
      <c r="I22" s="890"/>
      <c r="J22" s="169"/>
      <c r="K22" s="168"/>
      <c r="L22" s="168"/>
    </row>
    <row r="23" spans="2:12" ht="15">
      <c r="B23" s="171"/>
      <c r="C23" s="172"/>
      <c r="D23" s="173"/>
      <c r="E23" s="173"/>
      <c r="F23" s="438"/>
      <c r="G23" s="438"/>
      <c r="H23" s="438"/>
      <c r="I23" s="439" t="s">
        <v>110</v>
      </c>
      <c r="J23" s="264"/>
      <c r="K23" s="264"/>
      <c r="L23" s="264"/>
    </row>
    <row r="24" spans="2:12" ht="66" hidden="1">
      <c r="B24" s="175" t="s">
        <v>452</v>
      </c>
      <c r="C24" s="176" t="s">
        <v>111</v>
      </c>
      <c r="D24" s="176" t="s">
        <v>112</v>
      </c>
      <c r="E24" s="176" t="s">
        <v>360</v>
      </c>
      <c r="F24" s="440" t="s">
        <v>113</v>
      </c>
      <c r="G24" s="440" t="s">
        <v>114</v>
      </c>
      <c r="H24" s="440" t="s">
        <v>510</v>
      </c>
      <c r="I24" s="441" t="s">
        <v>115</v>
      </c>
      <c r="J24" s="265"/>
      <c r="K24" s="280" t="s">
        <v>614</v>
      </c>
      <c r="L24" s="280" t="s">
        <v>615</v>
      </c>
    </row>
    <row r="25" spans="2:23" s="180" customFormat="1" ht="15" hidden="1">
      <c r="B25" s="178" t="s">
        <v>116</v>
      </c>
      <c r="C25" s="179" t="s">
        <v>460</v>
      </c>
      <c r="D25" s="179" t="s">
        <v>460</v>
      </c>
      <c r="E25" s="179" t="s">
        <v>460</v>
      </c>
      <c r="F25" s="442" t="s">
        <v>460</v>
      </c>
      <c r="G25" s="442" t="s">
        <v>460</v>
      </c>
      <c r="H25" s="442" t="s">
        <v>460</v>
      </c>
      <c r="I25" s="443">
        <f>I26+I69+I74+I88+I110+I149+I157+I171+I178</f>
        <v>69983.1</v>
      </c>
      <c r="J25" s="266"/>
      <c r="K25" s="320">
        <f>K26+K69+K74+K88+K110+K149+K157+K171+K178</f>
        <v>70391.00018</v>
      </c>
      <c r="L25" s="320">
        <f>L26+L69+L74+L88+L110+L149+L157+L171+L178</f>
        <v>70022.0995826</v>
      </c>
      <c r="N25" s="635"/>
      <c r="O25" s="635"/>
      <c r="P25" s="635"/>
      <c r="Q25" s="635"/>
      <c r="R25" s="635"/>
      <c r="S25" s="635"/>
      <c r="T25" s="635"/>
      <c r="U25" s="635"/>
      <c r="V25" s="635"/>
      <c r="W25" s="635"/>
    </row>
    <row r="26" spans="2:23" s="180" customFormat="1" ht="13.5" hidden="1">
      <c r="B26" s="182" t="s">
        <v>297</v>
      </c>
      <c r="C26" s="220" t="s">
        <v>478</v>
      </c>
      <c r="D26" s="183" t="s">
        <v>471</v>
      </c>
      <c r="E26" s="183"/>
      <c r="F26" s="345"/>
      <c r="G26" s="345"/>
      <c r="H26" s="345"/>
      <c r="I26" s="346">
        <f>I30+I35+I53+I60+I65</f>
        <v>16206.808</v>
      </c>
      <c r="J26" s="267"/>
      <c r="K26" s="319">
        <f>K30+K35+K53+K60+K65</f>
        <v>16980.08218</v>
      </c>
      <c r="L26" s="319">
        <f>L30+L35+L53+L60+L65</f>
        <v>17936.364582600003</v>
      </c>
      <c r="N26" s="635"/>
      <c r="O26" s="635"/>
      <c r="P26" s="635"/>
      <c r="Q26" s="635"/>
      <c r="R26" s="635"/>
      <c r="S26" s="635"/>
      <c r="T26" s="635"/>
      <c r="U26" s="635"/>
      <c r="V26" s="635"/>
      <c r="W26" s="635"/>
    </row>
    <row r="27" spans="2:23" s="180" customFormat="1" ht="26.25" hidden="1">
      <c r="B27" s="185" t="s">
        <v>117</v>
      </c>
      <c r="C27" s="186"/>
      <c r="D27" s="187" t="s">
        <v>471</v>
      </c>
      <c r="E27" s="187" t="s">
        <v>118</v>
      </c>
      <c r="F27" s="188"/>
      <c r="G27" s="444"/>
      <c r="H27" s="187" t="s">
        <v>118</v>
      </c>
      <c r="I27" s="445"/>
      <c r="J27" s="268"/>
      <c r="K27" s="268"/>
      <c r="L27" s="268"/>
      <c r="N27" s="635"/>
      <c r="O27" s="635"/>
      <c r="P27" s="635"/>
      <c r="Q27" s="635"/>
      <c r="R27" s="635"/>
      <c r="S27" s="635"/>
      <c r="T27" s="635"/>
      <c r="U27" s="635"/>
      <c r="V27" s="635"/>
      <c r="W27" s="635"/>
    </row>
    <row r="28" spans="2:23" s="180" customFormat="1" ht="39" hidden="1">
      <c r="B28" s="185" t="s">
        <v>119</v>
      </c>
      <c r="C28" s="186"/>
      <c r="D28" s="189" t="s">
        <v>471</v>
      </c>
      <c r="E28" s="189" t="s">
        <v>118</v>
      </c>
      <c r="F28" s="188">
        <v>9100000</v>
      </c>
      <c r="G28" s="444"/>
      <c r="H28" s="187" t="s">
        <v>118</v>
      </c>
      <c r="I28" s="445"/>
      <c r="J28" s="268"/>
      <c r="K28" s="268"/>
      <c r="L28" s="268"/>
      <c r="N28" s="635"/>
      <c r="O28" s="635"/>
      <c r="P28" s="635"/>
      <c r="Q28" s="635"/>
      <c r="R28" s="635"/>
      <c r="S28" s="635"/>
      <c r="T28" s="635"/>
      <c r="U28" s="635"/>
      <c r="V28" s="635"/>
      <c r="W28" s="635"/>
    </row>
    <row r="29" spans="2:23" s="180" customFormat="1" ht="25.5" customHeight="1" hidden="1">
      <c r="B29" s="191" t="s">
        <v>120</v>
      </c>
      <c r="C29" s="186"/>
      <c r="D29" s="192" t="s">
        <v>471</v>
      </c>
      <c r="E29" s="192" t="s">
        <v>118</v>
      </c>
      <c r="F29" s="197">
        <v>9100003</v>
      </c>
      <c r="G29" s="444"/>
      <c r="H29" s="196" t="s">
        <v>118</v>
      </c>
      <c r="I29" s="445"/>
      <c r="J29" s="268"/>
      <c r="K29" s="268"/>
      <c r="L29" s="268"/>
      <c r="N29" s="635"/>
      <c r="O29" s="635"/>
      <c r="P29" s="635"/>
      <c r="Q29" s="635"/>
      <c r="R29" s="635"/>
      <c r="S29" s="635"/>
      <c r="T29" s="635"/>
      <c r="U29" s="635"/>
      <c r="V29" s="635"/>
      <c r="W29" s="635"/>
    </row>
    <row r="30" spans="2:23" s="180" customFormat="1" ht="39" hidden="1">
      <c r="B30" s="185" t="s">
        <v>72</v>
      </c>
      <c r="C30" s="186"/>
      <c r="D30" s="187" t="s">
        <v>471</v>
      </c>
      <c r="E30" s="187" t="s">
        <v>121</v>
      </c>
      <c r="F30" s="197"/>
      <c r="G30" s="444"/>
      <c r="H30" s="187" t="s">
        <v>121</v>
      </c>
      <c r="I30" s="446">
        <f>I31</f>
        <v>2155.786</v>
      </c>
      <c r="J30" s="268"/>
      <c r="K30" s="317">
        <f>K31</f>
        <v>2285.1331600000003</v>
      </c>
      <c r="L30" s="317">
        <f>L31</f>
        <v>2445.0924812000003</v>
      </c>
      <c r="N30" s="635"/>
      <c r="O30" s="635"/>
      <c r="P30" s="635"/>
      <c r="Q30" s="635"/>
      <c r="R30" s="635"/>
      <c r="S30" s="635"/>
      <c r="T30" s="635"/>
      <c r="U30" s="635"/>
      <c r="V30" s="635"/>
      <c r="W30" s="635"/>
    </row>
    <row r="31" spans="2:23" s="180" customFormat="1" ht="39" hidden="1">
      <c r="B31" s="194" t="s">
        <v>119</v>
      </c>
      <c r="C31" s="186"/>
      <c r="D31" s="189" t="s">
        <v>471</v>
      </c>
      <c r="E31" s="187" t="s">
        <v>121</v>
      </c>
      <c r="F31" s="188">
        <v>9100000</v>
      </c>
      <c r="G31" s="444"/>
      <c r="H31" s="187" t="s">
        <v>121</v>
      </c>
      <c r="I31" s="446">
        <f>I32</f>
        <v>2155.786</v>
      </c>
      <c r="J31" s="317"/>
      <c r="K31" s="317">
        <f>K32</f>
        <v>2285.1331600000003</v>
      </c>
      <c r="L31" s="317">
        <f>L32</f>
        <v>2445.0924812000003</v>
      </c>
      <c r="N31" s="635"/>
      <c r="O31" s="635"/>
      <c r="P31" s="635"/>
      <c r="Q31" s="635"/>
      <c r="R31" s="635"/>
      <c r="S31" s="635"/>
      <c r="T31" s="635"/>
      <c r="U31" s="635"/>
      <c r="V31" s="635"/>
      <c r="W31" s="635"/>
    </row>
    <row r="32" spans="2:23" s="180" customFormat="1" ht="21.75" customHeight="1" hidden="1">
      <c r="B32" s="195" t="s">
        <v>122</v>
      </c>
      <c r="C32" s="186"/>
      <c r="D32" s="192" t="s">
        <v>471</v>
      </c>
      <c r="E32" s="196" t="s">
        <v>121</v>
      </c>
      <c r="F32" s="188">
        <v>9100004</v>
      </c>
      <c r="G32" s="444"/>
      <c r="H32" s="196" t="s">
        <v>121</v>
      </c>
      <c r="I32" s="446">
        <f>I33+I34</f>
        <v>2155.786</v>
      </c>
      <c r="J32" s="268"/>
      <c r="K32" s="317">
        <f>K33+K34</f>
        <v>2285.1331600000003</v>
      </c>
      <c r="L32" s="317">
        <f>L33+L34</f>
        <v>2445.0924812000003</v>
      </c>
      <c r="N32" s="635"/>
      <c r="O32" s="635"/>
      <c r="P32" s="635"/>
      <c r="Q32" s="635"/>
      <c r="R32" s="635"/>
      <c r="S32" s="635"/>
      <c r="T32" s="635"/>
      <c r="U32" s="635"/>
      <c r="V32" s="635"/>
      <c r="W32" s="635"/>
    </row>
    <row r="33" spans="2:23" s="180" customFormat="1" ht="15.75" customHeight="1" hidden="1">
      <c r="B33" s="252" t="s">
        <v>586</v>
      </c>
      <c r="C33" s="186"/>
      <c r="D33" s="192" t="s">
        <v>471</v>
      </c>
      <c r="E33" s="196" t="s">
        <v>121</v>
      </c>
      <c r="F33" s="197">
        <v>9100004</v>
      </c>
      <c r="G33" s="447">
        <v>120</v>
      </c>
      <c r="H33" s="196" t="s">
        <v>121</v>
      </c>
      <c r="I33" s="448">
        <v>1300.211</v>
      </c>
      <c r="J33" s="317"/>
      <c r="K33" s="301">
        <f>I33*106%</f>
        <v>1378.22366</v>
      </c>
      <c r="L33" s="301">
        <f>K33*107%</f>
        <v>1474.6993162</v>
      </c>
      <c r="N33" s="635"/>
      <c r="O33" s="635"/>
      <c r="P33" s="635"/>
      <c r="Q33" s="635"/>
      <c r="R33" s="635"/>
      <c r="S33" s="635"/>
      <c r="T33" s="635"/>
      <c r="U33" s="635"/>
      <c r="V33" s="635"/>
      <c r="W33" s="635"/>
    </row>
    <row r="34" spans="2:23" s="180" customFormat="1" ht="18" customHeight="1" hidden="1">
      <c r="B34" s="252" t="s">
        <v>587</v>
      </c>
      <c r="C34" s="186"/>
      <c r="D34" s="192" t="s">
        <v>471</v>
      </c>
      <c r="E34" s="196" t="s">
        <v>121</v>
      </c>
      <c r="F34" s="197">
        <v>9100004</v>
      </c>
      <c r="G34" s="447">
        <v>240</v>
      </c>
      <c r="H34" s="196" t="s">
        <v>121</v>
      </c>
      <c r="I34" s="276">
        <v>855.575</v>
      </c>
      <c r="J34" s="268"/>
      <c r="K34" s="270">
        <f>I34*106%</f>
        <v>906.9095000000001</v>
      </c>
      <c r="L34" s="270">
        <f>K34*107%</f>
        <v>970.3931650000002</v>
      </c>
      <c r="N34" s="635"/>
      <c r="O34" s="635"/>
      <c r="P34" s="635"/>
      <c r="Q34" s="635"/>
      <c r="R34" s="635"/>
      <c r="S34" s="635"/>
      <c r="T34" s="635"/>
      <c r="U34" s="635"/>
      <c r="V34" s="635"/>
      <c r="W34" s="635"/>
    </row>
    <row r="35" spans="2:12" ht="39" hidden="1">
      <c r="B35" s="198" t="s">
        <v>123</v>
      </c>
      <c r="C35" s="199" t="s">
        <v>356</v>
      </c>
      <c r="D35" s="200" t="s">
        <v>471</v>
      </c>
      <c r="E35" s="200" t="s">
        <v>124</v>
      </c>
      <c r="F35" s="440" t="s">
        <v>460</v>
      </c>
      <c r="G35" s="440" t="s">
        <v>460</v>
      </c>
      <c r="H35" s="440" t="s">
        <v>124</v>
      </c>
      <c r="I35" s="324">
        <f>I36</f>
        <v>11843.717</v>
      </c>
      <c r="J35" s="269"/>
      <c r="K35" s="313">
        <f>K36</f>
        <v>12487.644020000002</v>
      </c>
      <c r="L35" s="313">
        <f>L36</f>
        <v>13283.967101400003</v>
      </c>
    </row>
    <row r="36" spans="2:12" ht="42.75" customHeight="1" hidden="1">
      <c r="B36" s="198" t="s">
        <v>119</v>
      </c>
      <c r="C36" s="200" t="s">
        <v>356</v>
      </c>
      <c r="D36" s="200" t="s">
        <v>471</v>
      </c>
      <c r="E36" s="200" t="s">
        <v>124</v>
      </c>
      <c r="F36" s="440">
        <v>9100000</v>
      </c>
      <c r="G36" s="440" t="s">
        <v>460</v>
      </c>
      <c r="H36" s="440" t="s">
        <v>124</v>
      </c>
      <c r="I36" s="324">
        <f>I37+I40+I42+I44+I47+I50</f>
        <v>11843.717</v>
      </c>
      <c r="J36" s="269"/>
      <c r="K36" s="313">
        <f>K37+K40+K42+K44+K47+K50</f>
        <v>12487.644020000002</v>
      </c>
      <c r="L36" s="313">
        <f>L37+L40+L42+L44+L47+L50</f>
        <v>13283.967101400003</v>
      </c>
    </row>
    <row r="37" spans="2:12" ht="21" customHeight="1" hidden="1">
      <c r="B37" s="201" t="s">
        <v>122</v>
      </c>
      <c r="C37" s="199" t="s">
        <v>356</v>
      </c>
      <c r="D37" s="199" t="s">
        <v>471</v>
      </c>
      <c r="E37" s="199" t="s">
        <v>124</v>
      </c>
      <c r="F37" s="440">
        <v>9100004</v>
      </c>
      <c r="G37" s="449" t="s">
        <v>460</v>
      </c>
      <c r="H37" s="449" t="s">
        <v>124</v>
      </c>
      <c r="I37" s="450">
        <f>I38+I39</f>
        <v>9577.506</v>
      </c>
      <c r="J37" s="270"/>
      <c r="K37" s="259">
        <f>K38+K39</f>
        <v>10152.15636</v>
      </c>
      <c r="L37" s="259">
        <f>L38+L39</f>
        <v>10862.807305200002</v>
      </c>
    </row>
    <row r="38" spans="2:12" ht="21" customHeight="1" hidden="1">
      <c r="B38" s="252" t="s">
        <v>586</v>
      </c>
      <c r="C38" s="199"/>
      <c r="D38" s="199" t="s">
        <v>471</v>
      </c>
      <c r="E38" s="199" t="s">
        <v>124</v>
      </c>
      <c r="F38" s="449">
        <v>9100004</v>
      </c>
      <c r="G38" s="449">
        <v>120</v>
      </c>
      <c r="H38" s="449" t="s">
        <v>124</v>
      </c>
      <c r="I38" s="325">
        <v>7361.933</v>
      </c>
      <c r="J38" s="301"/>
      <c r="K38" s="301">
        <f>I38*106%</f>
        <v>7803.64898</v>
      </c>
      <c r="L38" s="301">
        <f>K38*107%</f>
        <v>8349.904408600001</v>
      </c>
    </row>
    <row r="39" spans="2:12" ht="21" customHeight="1" hidden="1">
      <c r="B39" s="252" t="s">
        <v>587</v>
      </c>
      <c r="C39" s="199"/>
      <c r="D39" s="199" t="s">
        <v>471</v>
      </c>
      <c r="E39" s="199" t="s">
        <v>124</v>
      </c>
      <c r="F39" s="449">
        <v>9100004</v>
      </c>
      <c r="G39" s="449">
        <v>240</v>
      </c>
      <c r="H39" s="449" t="s">
        <v>124</v>
      </c>
      <c r="I39" s="325">
        <v>2215.573</v>
      </c>
      <c r="J39" s="301"/>
      <c r="K39" s="301">
        <f>I39*106%</f>
        <v>2348.50738</v>
      </c>
      <c r="L39" s="301">
        <f>K39*107%</f>
        <v>2512.9028966</v>
      </c>
    </row>
    <row r="40" spans="2:12" ht="26.25" hidden="1">
      <c r="B40" s="201" t="s">
        <v>125</v>
      </c>
      <c r="C40" s="199" t="s">
        <v>356</v>
      </c>
      <c r="D40" s="199" t="s">
        <v>471</v>
      </c>
      <c r="E40" s="199" t="s">
        <v>124</v>
      </c>
      <c r="F40" s="451" t="s">
        <v>126</v>
      </c>
      <c r="G40" s="452"/>
      <c r="H40" s="449" t="s">
        <v>124</v>
      </c>
      <c r="I40" s="448">
        <f>I41</f>
        <v>1154.611</v>
      </c>
      <c r="J40" s="281"/>
      <c r="K40" s="281">
        <f>K41</f>
        <v>1223.88766</v>
      </c>
      <c r="L40" s="281">
        <f>L41</f>
        <v>1309.5597962000002</v>
      </c>
    </row>
    <row r="41" spans="2:12" ht="12.75" hidden="1">
      <c r="B41" s="252" t="s">
        <v>586</v>
      </c>
      <c r="C41" s="199"/>
      <c r="D41" s="199" t="s">
        <v>471</v>
      </c>
      <c r="E41" s="199" t="s">
        <v>124</v>
      </c>
      <c r="F41" s="452" t="s">
        <v>126</v>
      </c>
      <c r="G41" s="449">
        <v>120</v>
      </c>
      <c r="H41" s="449" t="s">
        <v>124</v>
      </c>
      <c r="I41" s="448">
        <v>1154.611</v>
      </c>
      <c r="J41" s="281"/>
      <c r="K41" s="301">
        <f>I41*106%</f>
        <v>1223.88766</v>
      </c>
      <c r="L41" s="301">
        <f>K41*107%</f>
        <v>1309.5597962000002</v>
      </c>
    </row>
    <row r="42" spans="2:12" ht="26.25" hidden="1">
      <c r="B42" s="223" t="s">
        <v>568</v>
      </c>
      <c r="C42" s="199"/>
      <c r="D42" s="199" t="s">
        <v>471</v>
      </c>
      <c r="E42" s="199" t="s">
        <v>124</v>
      </c>
      <c r="F42" s="451" t="s">
        <v>127</v>
      </c>
      <c r="G42" s="452"/>
      <c r="H42" s="449" t="s">
        <v>124</v>
      </c>
      <c r="I42" s="322">
        <f>I43</f>
        <v>171.8</v>
      </c>
      <c r="J42" s="269"/>
      <c r="K42" s="269">
        <f>K43</f>
        <v>171.8</v>
      </c>
      <c r="L42" s="269">
        <f>L43</f>
        <v>171.8</v>
      </c>
    </row>
    <row r="43" spans="2:12" ht="12.75" hidden="1">
      <c r="B43" s="252" t="s">
        <v>605</v>
      </c>
      <c r="C43" s="199"/>
      <c r="D43" s="199" t="s">
        <v>471</v>
      </c>
      <c r="E43" s="199" t="s">
        <v>124</v>
      </c>
      <c r="F43" s="452" t="s">
        <v>127</v>
      </c>
      <c r="G43" s="452" t="s">
        <v>602</v>
      </c>
      <c r="H43" s="449" t="s">
        <v>124</v>
      </c>
      <c r="I43" s="296">
        <v>171.8</v>
      </c>
      <c r="J43" s="270"/>
      <c r="K43" s="270">
        <v>171.8</v>
      </c>
      <c r="L43" s="270">
        <v>171.8</v>
      </c>
    </row>
    <row r="44" spans="2:12" ht="45.75" customHeight="1" hidden="1">
      <c r="B44" s="203" t="s">
        <v>569</v>
      </c>
      <c r="C44" s="199"/>
      <c r="D44" s="202" t="s">
        <v>471</v>
      </c>
      <c r="E44" s="202" t="s">
        <v>124</v>
      </c>
      <c r="F44" s="451" t="s">
        <v>128</v>
      </c>
      <c r="G44" s="452"/>
      <c r="H44" s="452" t="s">
        <v>124</v>
      </c>
      <c r="I44" s="322">
        <f>I46</f>
        <v>263</v>
      </c>
      <c r="J44" s="269"/>
      <c r="K44" s="269">
        <f>K46</f>
        <v>263</v>
      </c>
      <c r="L44" s="269">
        <f>L46</f>
        <v>263</v>
      </c>
    </row>
    <row r="45" spans="2:12" ht="46.5" customHeight="1" hidden="1">
      <c r="B45" s="249" t="s">
        <v>570</v>
      </c>
      <c r="C45" s="202"/>
      <c r="D45" s="202" t="s">
        <v>471</v>
      </c>
      <c r="E45" s="202" t="s">
        <v>124</v>
      </c>
      <c r="F45" s="452" t="s">
        <v>129</v>
      </c>
      <c r="G45" s="452"/>
      <c r="H45" s="452" t="s">
        <v>124</v>
      </c>
      <c r="I45" s="276"/>
      <c r="J45" s="271"/>
      <c r="K45" s="271"/>
      <c r="L45" s="271"/>
    </row>
    <row r="46" spans="2:12" ht="15" customHeight="1" hidden="1">
      <c r="B46" s="252" t="s">
        <v>86</v>
      </c>
      <c r="C46" s="202"/>
      <c r="D46" s="202" t="s">
        <v>471</v>
      </c>
      <c r="E46" s="202" t="s">
        <v>124</v>
      </c>
      <c r="F46" s="452" t="s">
        <v>128</v>
      </c>
      <c r="G46" s="452" t="s">
        <v>601</v>
      </c>
      <c r="H46" s="452" t="s">
        <v>124</v>
      </c>
      <c r="I46" s="276">
        <v>263</v>
      </c>
      <c r="J46" s="271"/>
      <c r="K46" s="271">
        <v>263</v>
      </c>
      <c r="L46" s="271">
        <v>263</v>
      </c>
    </row>
    <row r="47" spans="2:12" ht="67.5" customHeight="1" hidden="1">
      <c r="B47" s="204" t="s">
        <v>571</v>
      </c>
      <c r="C47" s="202"/>
      <c r="D47" s="202" t="s">
        <v>471</v>
      </c>
      <c r="E47" s="202" t="s">
        <v>124</v>
      </c>
      <c r="F47" s="451" t="s">
        <v>130</v>
      </c>
      <c r="G47" s="452"/>
      <c r="H47" s="452" t="s">
        <v>124</v>
      </c>
      <c r="I47" s="445">
        <f>I48</f>
        <v>130.1</v>
      </c>
      <c r="J47" s="268"/>
      <c r="K47" s="268">
        <f>K48</f>
        <v>130.1</v>
      </c>
      <c r="L47" s="268">
        <f>L48</f>
        <v>130.1</v>
      </c>
    </row>
    <row r="48" spans="2:12" ht="15" customHeight="1" hidden="1">
      <c r="B48" s="252" t="s">
        <v>86</v>
      </c>
      <c r="C48" s="202"/>
      <c r="D48" s="202" t="s">
        <v>471</v>
      </c>
      <c r="E48" s="202" t="s">
        <v>124</v>
      </c>
      <c r="F48" s="452" t="s">
        <v>130</v>
      </c>
      <c r="G48" s="452" t="s">
        <v>601</v>
      </c>
      <c r="H48" s="452" t="s">
        <v>124</v>
      </c>
      <c r="I48" s="276">
        <v>130.1</v>
      </c>
      <c r="J48" s="271"/>
      <c r="K48" s="271">
        <v>130.1</v>
      </c>
      <c r="L48" s="271">
        <v>130.1</v>
      </c>
    </row>
    <row r="49" spans="2:12" ht="60" customHeight="1" hidden="1">
      <c r="B49" s="205" t="s">
        <v>131</v>
      </c>
      <c r="C49" s="199"/>
      <c r="D49" s="199" t="s">
        <v>471</v>
      </c>
      <c r="E49" s="199" t="s">
        <v>124</v>
      </c>
      <c r="F49" s="452" t="s">
        <v>132</v>
      </c>
      <c r="G49" s="452"/>
      <c r="H49" s="449" t="s">
        <v>124</v>
      </c>
      <c r="I49" s="276"/>
      <c r="J49" s="271"/>
      <c r="K49" s="271"/>
      <c r="L49" s="271"/>
    </row>
    <row r="50" spans="2:12" ht="52.5" hidden="1">
      <c r="B50" s="206" t="s">
        <v>133</v>
      </c>
      <c r="C50" s="199"/>
      <c r="D50" s="199" t="s">
        <v>471</v>
      </c>
      <c r="E50" s="199" t="s">
        <v>124</v>
      </c>
      <c r="F50" s="451" t="s">
        <v>134</v>
      </c>
      <c r="G50" s="452"/>
      <c r="H50" s="449" t="s">
        <v>124</v>
      </c>
      <c r="I50" s="445">
        <f>I51+I52</f>
        <v>546.7</v>
      </c>
      <c r="J50" s="268"/>
      <c r="K50" s="268">
        <f>K51+K52</f>
        <v>546.7</v>
      </c>
      <c r="L50" s="268">
        <f>L51+L52</f>
        <v>546.7</v>
      </c>
    </row>
    <row r="51" spans="2:12" ht="12.75" hidden="1">
      <c r="B51" s="255" t="s">
        <v>586</v>
      </c>
      <c r="C51" s="199"/>
      <c r="D51" s="199" t="s">
        <v>471</v>
      </c>
      <c r="E51" s="199" t="s">
        <v>124</v>
      </c>
      <c r="F51" s="452" t="s">
        <v>134</v>
      </c>
      <c r="G51" s="452" t="s">
        <v>585</v>
      </c>
      <c r="H51" s="449" t="s">
        <v>124</v>
      </c>
      <c r="I51" s="276">
        <f>546.7-45.2</f>
        <v>501.50000000000006</v>
      </c>
      <c r="J51" s="271"/>
      <c r="K51" s="271">
        <f>546.7-45.2</f>
        <v>501.50000000000006</v>
      </c>
      <c r="L51" s="271">
        <f>546.7-45.2</f>
        <v>501.50000000000006</v>
      </c>
    </row>
    <row r="52" spans="2:12" ht="12.75" hidden="1">
      <c r="B52" s="252" t="s">
        <v>587</v>
      </c>
      <c r="C52" s="199"/>
      <c r="D52" s="199"/>
      <c r="E52" s="199"/>
      <c r="F52" s="452"/>
      <c r="G52" s="452" t="s">
        <v>210</v>
      </c>
      <c r="H52" s="449"/>
      <c r="I52" s="276">
        <v>45.2</v>
      </c>
      <c r="J52" s="276"/>
      <c r="K52" s="276">
        <v>45.2</v>
      </c>
      <c r="L52" s="276">
        <v>45.2</v>
      </c>
    </row>
    <row r="53" spans="2:12" ht="42" customHeight="1" hidden="1">
      <c r="B53" s="198" t="s">
        <v>73</v>
      </c>
      <c r="C53" s="202"/>
      <c r="D53" s="200" t="s">
        <v>471</v>
      </c>
      <c r="E53" s="207" t="s">
        <v>264</v>
      </c>
      <c r="F53" s="440" t="s">
        <v>460</v>
      </c>
      <c r="G53" s="440" t="s">
        <v>460</v>
      </c>
      <c r="H53" s="451" t="s">
        <v>264</v>
      </c>
      <c r="I53" s="322">
        <f>I54</f>
        <v>99.305</v>
      </c>
      <c r="J53" s="269"/>
      <c r="K53" s="269">
        <f aca="true" t="shared" si="0" ref="K53:L55">K54</f>
        <v>99.305</v>
      </c>
      <c r="L53" s="269">
        <f t="shared" si="0"/>
        <v>99.305</v>
      </c>
    </row>
    <row r="54" spans="2:12" ht="39" hidden="1">
      <c r="B54" s="198" t="s">
        <v>119</v>
      </c>
      <c r="C54" s="202"/>
      <c r="D54" s="200" t="s">
        <v>471</v>
      </c>
      <c r="E54" s="200" t="s">
        <v>264</v>
      </c>
      <c r="F54" s="451" t="s">
        <v>135</v>
      </c>
      <c r="G54" s="453"/>
      <c r="H54" s="440" t="s">
        <v>264</v>
      </c>
      <c r="I54" s="322">
        <f>I55</f>
        <v>99.305</v>
      </c>
      <c r="J54" s="269"/>
      <c r="K54" s="269">
        <f t="shared" si="0"/>
        <v>99.305</v>
      </c>
      <c r="L54" s="269">
        <f t="shared" si="0"/>
        <v>99.305</v>
      </c>
    </row>
    <row r="55" spans="2:12" ht="45.75" customHeight="1" hidden="1">
      <c r="B55" s="203" t="s">
        <v>572</v>
      </c>
      <c r="C55" s="202"/>
      <c r="D55" s="199" t="s">
        <v>471</v>
      </c>
      <c r="E55" s="199" t="s">
        <v>264</v>
      </c>
      <c r="F55" s="452" t="s">
        <v>136</v>
      </c>
      <c r="G55" s="452"/>
      <c r="H55" s="449" t="s">
        <v>264</v>
      </c>
      <c r="I55" s="276">
        <f>I56</f>
        <v>99.305</v>
      </c>
      <c r="J55" s="271"/>
      <c r="K55" s="271">
        <f t="shared" si="0"/>
        <v>99.305</v>
      </c>
      <c r="L55" s="271">
        <f t="shared" si="0"/>
        <v>99.305</v>
      </c>
    </row>
    <row r="56" spans="2:12" ht="13.5" customHeight="1" hidden="1">
      <c r="B56" s="252" t="s">
        <v>86</v>
      </c>
      <c r="C56" s="202"/>
      <c r="D56" s="199" t="s">
        <v>471</v>
      </c>
      <c r="E56" s="199" t="s">
        <v>264</v>
      </c>
      <c r="F56" s="452" t="s">
        <v>136</v>
      </c>
      <c r="G56" s="452" t="s">
        <v>601</v>
      </c>
      <c r="H56" s="449" t="s">
        <v>264</v>
      </c>
      <c r="I56" s="276">
        <v>99.305</v>
      </c>
      <c r="J56" s="271"/>
      <c r="K56" s="271">
        <v>99.305</v>
      </c>
      <c r="L56" s="271">
        <v>99.305</v>
      </c>
    </row>
    <row r="57" spans="2:12" ht="13.5" hidden="1">
      <c r="B57" s="209" t="s">
        <v>74</v>
      </c>
      <c r="C57" s="210"/>
      <c r="D57" s="211" t="s">
        <v>471</v>
      </c>
      <c r="E57" s="212" t="s">
        <v>137</v>
      </c>
      <c r="F57" s="452"/>
      <c r="G57" s="452"/>
      <c r="H57" s="370" t="s">
        <v>137</v>
      </c>
      <c r="I57" s="276"/>
      <c r="J57" s="271"/>
      <c r="K57" s="271"/>
      <c r="L57" s="271"/>
    </row>
    <row r="58" spans="2:12" ht="39" hidden="1">
      <c r="B58" s="198" t="s">
        <v>624</v>
      </c>
      <c r="C58" s="202"/>
      <c r="D58" s="200" t="s">
        <v>471</v>
      </c>
      <c r="E58" s="207" t="s">
        <v>137</v>
      </c>
      <c r="F58" s="451" t="s">
        <v>139</v>
      </c>
      <c r="G58" s="452"/>
      <c r="H58" s="451" t="s">
        <v>137</v>
      </c>
      <c r="I58" s="276"/>
      <c r="J58" s="271"/>
      <c r="K58" s="271"/>
      <c r="L58" s="271"/>
    </row>
    <row r="59" spans="2:12" ht="26.25" hidden="1">
      <c r="B59" s="213" t="s">
        <v>75</v>
      </c>
      <c r="C59" s="210"/>
      <c r="D59" s="199" t="s">
        <v>471</v>
      </c>
      <c r="E59" s="202" t="s">
        <v>137</v>
      </c>
      <c r="F59" s="452" t="s">
        <v>140</v>
      </c>
      <c r="G59" s="452"/>
      <c r="H59" s="452" t="s">
        <v>137</v>
      </c>
      <c r="I59" s="276"/>
      <c r="J59" s="271"/>
      <c r="K59" s="271"/>
      <c r="L59" s="271"/>
    </row>
    <row r="60" spans="2:12" ht="12.75" hidden="1">
      <c r="B60" s="198" t="s">
        <v>80</v>
      </c>
      <c r="C60" s="202"/>
      <c r="D60" s="200" t="s">
        <v>471</v>
      </c>
      <c r="E60" s="207" t="s">
        <v>141</v>
      </c>
      <c r="F60" s="440" t="s">
        <v>460</v>
      </c>
      <c r="G60" s="440" t="s">
        <v>460</v>
      </c>
      <c r="H60" s="451" t="s">
        <v>141</v>
      </c>
      <c r="I60" s="324">
        <f>I61</f>
        <v>2000</v>
      </c>
      <c r="J60" s="313"/>
      <c r="K60" s="313">
        <f aca="true" t="shared" si="1" ref="K60:L62">K61</f>
        <v>2000</v>
      </c>
      <c r="L60" s="313">
        <f t="shared" si="1"/>
        <v>2000</v>
      </c>
    </row>
    <row r="61" spans="2:23" s="180" customFormat="1" ht="39" hidden="1">
      <c r="B61" s="198" t="s">
        <v>624</v>
      </c>
      <c r="C61" s="202"/>
      <c r="D61" s="200" t="s">
        <v>471</v>
      </c>
      <c r="E61" s="207" t="s">
        <v>141</v>
      </c>
      <c r="F61" s="440">
        <v>9900000</v>
      </c>
      <c r="G61" s="440"/>
      <c r="H61" s="451" t="s">
        <v>141</v>
      </c>
      <c r="I61" s="325">
        <f>I62</f>
        <v>2000</v>
      </c>
      <c r="J61" s="301"/>
      <c r="K61" s="301">
        <f t="shared" si="1"/>
        <v>2000</v>
      </c>
      <c r="L61" s="301">
        <f t="shared" si="1"/>
        <v>2000</v>
      </c>
      <c r="N61" s="635"/>
      <c r="O61" s="635"/>
      <c r="P61" s="635"/>
      <c r="Q61" s="635"/>
      <c r="R61" s="635"/>
      <c r="S61" s="635"/>
      <c r="T61" s="635"/>
      <c r="U61" s="635"/>
      <c r="V61" s="635"/>
      <c r="W61" s="635"/>
    </row>
    <row r="62" spans="2:12" ht="26.25" hidden="1">
      <c r="B62" s="201" t="s">
        <v>142</v>
      </c>
      <c r="C62" s="202"/>
      <c r="D62" s="199" t="s">
        <v>471</v>
      </c>
      <c r="E62" s="202" t="s">
        <v>141</v>
      </c>
      <c r="F62" s="452" t="s">
        <v>143</v>
      </c>
      <c r="G62" s="449" t="s">
        <v>460</v>
      </c>
      <c r="H62" s="452" t="s">
        <v>141</v>
      </c>
      <c r="I62" s="325">
        <f>I63</f>
        <v>2000</v>
      </c>
      <c r="J62" s="301"/>
      <c r="K62" s="301">
        <f t="shared" si="1"/>
        <v>2000</v>
      </c>
      <c r="L62" s="301">
        <f t="shared" si="1"/>
        <v>2000</v>
      </c>
    </row>
    <row r="63" spans="2:12" ht="12.75" hidden="1">
      <c r="B63" s="252" t="s">
        <v>610</v>
      </c>
      <c r="C63" s="202"/>
      <c r="D63" s="199" t="s">
        <v>471</v>
      </c>
      <c r="E63" s="202" t="s">
        <v>141</v>
      </c>
      <c r="F63" s="452" t="s">
        <v>143</v>
      </c>
      <c r="G63" s="449">
        <v>870</v>
      </c>
      <c r="H63" s="452" t="s">
        <v>141</v>
      </c>
      <c r="I63" s="325">
        <v>2000</v>
      </c>
      <c r="J63" s="301"/>
      <c r="K63" s="301">
        <v>2000</v>
      </c>
      <c r="L63" s="301">
        <v>2000</v>
      </c>
    </row>
    <row r="64" spans="2:12" ht="12.75" hidden="1">
      <c r="B64" s="198" t="s">
        <v>83</v>
      </c>
      <c r="C64" s="199"/>
      <c r="D64" s="200" t="s">
        <v>471</v>
      </c>
      <c r="E64" s="207" t="s">
        <v>298</v>
      </c>
      <c r="F64" s="451"/>
      <c r="G64" s="440"/>
      <c r="H64" s="451" t="s">
        <v>298</v>
      </c>
      <c r="I64" s="445">
        <f>I65</f>
        <v>108</v>
      </c>
      <c r="J64" s="268"/>
      <c r="K64" s="268">
        <f>K65</f>
        <v>108</v>
      </c>
      <c r="L64" s="268">
        <f>L65</f>
        <v>108</v>
      </c>
    </row>
    <row r="65" spans="2:12" ht="26.25" hidden="1">
      <c r="B65" s="198" t="s">
        <v>84</v>
      </c>
      <c r="C65" s="207"/>
      <c r="D65" s="207" t="s">
        <v>471</v>
      </c>
      <c r="E65" s="207" t="s">
        <v>298</v>
      </c>
      <c r="F65" s="451" t="s">
        <v>152</v>
      </c>
      <c r="G65" s="451"/>
      <c r="H65" s="451" t="s">
        <v>298</v>
      </c>
      <c r="I65" s="322">
        <f>I66</f>
        <v>108</v>
      </c>
      <c r="J65" s="269"/>
      <c r="K65" s="269">
        <f>K66</f>
        <v>108</v>
      </c>
      <c r="L65" s="269">
        <f>L66</f>
        <v>108</v>
      </c>
    </row>
    <row r="66" spans="2:12" ht="12.75" hidden="1">
      <c r="B66" s="214" t="s">
        <v>153</v>
      </c>
      <c r="C66" s="207"/>
      <c r="D66" s="202" t="s">
        <v>471</v>
      </c>
      <c r="E66" s="202" t="s">
        <v>298</v>
      </c>
      <c r="F66" s="452" t="s">
        <v>154</v>
      </c>
      <c r="G66" s="451"/>
      <c r="H66" s="452" t="s">
        <v>298</v>
      </c>
      <c r="I66" s="296">
        <f>I67+I68</f>
        <v>108</v>
      </c>
      <c r="J66" s="270"/>
      <c r="K66" s="270">
        <f>K67+K68</f>
        <v>108</v>
      </c>
      <c r="L66" s="270">
        <f>L67+L68</f>
        <v>108</v>
      </c>
    </row>
    <row r="67" spans="2:12" ht="12.75" hidden="1">
      <c r="B67" s="252" t="s">
        <v>587</v>
      </c>
      <c r="C67" s="207"/>
      <c r="D67" s="202" t="s">
        <v>471</v>
      </c>
      <c r="E67" s="202" t="s">
        <v>298</v>
      </c>
      <c r="F67" s="452" t="s">
        <v>154</v>
      </c>
      <c r="G67" s="452" t="s">
        <v>210</v>
      </c>
      <c r="H67" s="452" t="s">
        <v>298</v>
      </c>
      <c r="I67" s="296">
        <v>105</v>
      </c>
      <c r="J67" s="296"/>
      <c r="K67" s="296">
        <v>105</v>
      </c>
      <c r="L67" s="296">
        <v>105</v>
      </c>
    </row>
    <row r="68" spans="2:12" ht="12.75" hidden="1">
      <c r="B68" s="252" t="s">
        <v>609</v>
      </c>
      <c r="C68" s="207"/>
      <c r="D68" s="202" t="s">
        <v>471</v>
      </c>
      <c r="E68" s="202" t="s">
        <v>298</v>
      </c>
      <c r="F68" s="452" t="s">
        <v>154</v>
      </c>
      <c r="G68" s="452" t="s">
        <v>607</v>
      </c>
      <c r="H68" s="452" t="s">
        <v>298</v>
      </c>
      <c r="I68" s="296">
        <v>3</v>
      </c>
      <c r="J68" s="296"/>
      <c r="K68" s="296">
        <v>3</v>
      </c>
      <c r="L68" s="296">
        <v>3</v>
      </c>
    </row>
    <row r="69" spans="2:12" ht="13.5" hidden="1">
      <c r="B69" s="216" t="s">
        <v>155</v>
      </c>
      <c r="C69" s="217"/>
      <c r="D69" s="217" t="s">
        <v>156</v>
      </c>
      <c r="E69" s="217"/>
      <c r="F69" s="370"/>
      <c r="G69" s="370"/>
      <c r="H69" s="370"/>
      <c r="I69" s="367">
        <f>I70</f>
        <v>605.883</v>
      </c>
      <c r="J69" s="272"/>
      <c r="K69" s="272">
        <f>K70</f>
        <v>605.883</v>
      </c>
      <c r="L69" s="272">
        <f>L70</f>
        <v>605.883</v>
      </c>
    </row>
    <row r="70" spans="2:12" ht="12.75" hidden="1">
      <c r="B70" s="198" t="s">
        <v>157</v>
      </c>
      <c r="C70" s="207"/>
      <c r="D70" s="207" t="s">
        <v>156</v>
      </c>
      <c r="E70" s="207" t="s">
        <v>158</v>
      </c>
      <c r="F70" s="451"/>
      <c r="G70" s="451"/>
      <c r="H70" s="451" t="s">
        <v>158</v>
      </c>
      <c r="I70" s="296">
        <f>I71</f>
        <v>605.883</v>
      </c>
      <c r="J70" s="270"/>
      <c r="K70" s="270">
        <f>K71</f>
        <v>605.883</v>
      </c>
      <c r="L70" s="270">
        <f>L71</f>
        <v>605.883</v>
      </c>
    </row>
    <row r="71" spans="2:12" ht="26.25" hidden="1">
      <c r="B71" s="203" t="s">
        <v>159</v>
      </c>
      <c r="C71" s="202"/>
      <c r="D71" s="202" t="s">
        <v>156</v>
      </c>
      <c r="E71" s="202" t="s">
        <v>158</v>
      </c>
      <c r="F71" s="454" t="s">
        <v>160</v>
      </c>
      <c r="G71" s="452"/>
      <c r="H71" s="452" t="s">
        <v>158</v>
      </c>
      <c r="I71" s="296">
        <f>I72+I73</f>
        <v>605.883</v>
      </c>
      <c r="J71" s="270"/>
      <c r="K71" s="270">
        <f>K72+K73</f>
        <v>605.883</v>
      </c>
      <c r="L71" s="270">
        <f>L72+L73</f>
        <v>605.883</v>
      </c>
    </row>
    <row r="72" spans="2:12" ht="12.75" hidden="1">
      <c r="B72" s="255" t="s">
        <v>586</v>
      </c>
      <c r="C72" s="202"/>
      <c r="D72" s="202" t="s">
        <v>156</v>
      </c>
      <c r="E72" s="202" t="s">
        <v>158</v>
      </c>
      <c r="F72" s="454" t="s">
        <v>160</v>
      </c>
      <c r="G72" s="452" t="s">
        <v>585</v>
      </c>
      <c r="H72" s="452" t="s">
        <v>158</v>
      </c>
      <c r="I72" s="296">
        <v>555.32</v>
      </c>
      <c r="J72" s="270"/>
      <c r="K72" s="270">
        <v>555.32</v>
      </c>
      <c r="L72" s="270">
        <v>555.32</v>
      </c>
    </row>
    <row r="73" spans="2:12" ht="12.75" hidden="1">
      <c r="B73" s="252" t="s">
        <v>587</v>
      </c>
      <c r="C73" s="202"/>
      <c r="D73" s="202" t="s">
        <v>156</v>
      </c>
      <c r="E73" s="202" t="s">
        <v>158</v>
      </c>
      <c r="F73" s="454" t="s">
        <v>160</v>
      </c>
      <c r="G73" s="452" t="s">
        <v>210</v>
      </c>
      <c r="H73" s="452" t="s">
        <v>158</v>
      </c>
      <c r="I73" s="296">
        <v>50.563</v>
      </c>
      <c r="J73" s="270"/>
      <c r="K73" s="270">
        <v>50.563</v>
      </c>
      <c r="L73" s="270">
        <v>50.563</v>
      </c>
    </row>
    <row r="74" spans="2:12" ht="32.25" customHeight="1" hidden="1">
      <c r="B74" s="182" t="s">
        <v>474</v>
      </c>
      <c r="C74" s="220"/>
      <c r="D74" s="220" t="s">
        <v>251</v>
      </c>
      <c r="E74" s="220"/>
      <c r="F74" s="344"/>
      <c r="G74" s="344"/>
      <c r="H74" s="344"/>
      <c r="I74" s="362">
        <f>I75</f>
        <v>1397</v>
      </c>
      <c r="J74" s="315"/>
      <c r="K74" s="315">
        <f>K75</f>
        <v>1182</v>
      </c>
      <c r="L74" s="315">
        <f>L75</f>
        <v>1022</v>
      </c>
    </row>
    <row r="75" spans="2:12" ht="26.25" hidden="1">
      <c r="B75" s="198" t="s">
        <v>161</v>
      </c>
      <c r="C75" s="202"/>
      <c r="D75" s="207" t="s">
        <v>251</v>
      </c>
      <c r="E75" s="207" t="s">
        <v>252</v>
      </c>
      <c r="F75" s="452"/>
      <c r="G75" s="452"/>
      <c r="H75" s="451" t="s">
        <v>252</v>
      </c>
      <c r="I75" s="325">
        <f>I76</f>
        <v>1397</v>
      </c>
      <c r="J75" s="301"/>
      <c r="K75" s="301">
        <f>K76</f>
        <v>1182</v>
      </c>
      <c r="L75" s="301">
        <f>L76</f>
        <v>1022</v>
      </c>
    </row>
    <row r="76" spans="2:12" ht="39" customHeight="1" hidden="1">
      <c r="B76" s="198" t="s">
        <v>565</v>
      </c>
      <c r="C76" s="207"/>
      <c r="D76" s="207" t="s">
        <v>251</v>
      </c>
      <c r="E76" s="207" t="s">
        <v>252</v>
      </c>
      <c r="F76" s="451" t="s">
        <v>162</v>
      </c>
      <c r="G76" s="455"/>
      <c r="H76" s="451" t="s">
        <v>252</v>
      </c>
      <c r="I76" s="456">
        <f>I77+I82</f>
        <v>1397</v>
      </c>
      <c r="J76" s="285"/>
      <c r="K76" s="285">
        <f>K77+K82</f>
        <v>1182</v>
      </c>
      <c r="L76" s="285">
        <f>L77+L82</f>
        <v>1022</v>
      </c>
    </row>
    <row r="77" spans="2:12" ht="66" hidden="1">
      <c r="B77" s="221" t="s">
        <v>214</v>
      </c>
      <c r="C77" s="202"/>
      <c r="D77" s="202" t="s">
        <v>251</v>
      </c>
      <c r="E77" s="202" t="s">
        <v>252</v>
      </c>
      <c r="F77" s="451" t="s">
        <v>82</v>
      </c>
      <c r="G77" s="449"/>
      <c r="H77" s="452" t="s">
        <v>252</v>
      </c>
      <c r="I77" s="296">
        <f>I78+I80</f>
        <v>711</v>
      </c>
      <c r="J77" s="270"/>
      <c r="K77" s="270">
        <f>K78+K80</f>
        <v>496</v>
      </c>
      <c r="L77" s="270">
        <f>L78+L80</f>
        <v>336</v>
      </c>
    </row>
    <row r="78" spans="2:12" ht="66" hidden="1">
      <c r="B78" s="201" t="s">
        <v>215</v>
      </c>
      <c r="C78" s="202"/>
      <c r="D78" s="202" t="s">
        <v>251</v>
      </c>
      <c r="E78" s="202" t="s">
        <v>252</v>
      </c>
      <c r="F78" s="451" t="s">
        <v>163</v>
      </c>
      <c r="G78" s="449"/>
      <c r="H78" s="452" t="s">
        <v>252</v>
      </c>
      <c r="I78" s="296">
        <f>I79</f>
        <v>426</v>
      </c>
      <c r="J78" s="270"/>
      <c r="K78" s="270">
        <f>K79</f>
        <v>296</v>
      </c>
      <c r="L78" s="270">
        <f>L79</f>
        <v>136</v>
      </c>
    </row>
    <row r="79" spans="2:12" ht="12.75" hidden="1">
      <c r="B79" s="252" t="s">
        <v>587</v>
      </c>
      <c r="C79" s="202"/>
      <c r="D79" s="202" t="s">
        <v>251</v>
      </c>
      <c r="E79" s="202" t="s">
        <v>252</v>
      </c>
      <c r="F79" s="452" t="s">
        <v>163</v>
      </c>
      <c r="G79" s="449">
        <v>240</v>
      </c>
      <c r="H79" s="452" t="s">
        <v>252</v>
      </c>
      <c r="I79" s="296">
        <v>426</v>
      </c>
      <c r="J79" s="270"/>
      <c r="K79" s="270">
        <v>296</v>
      </c>
      <c r="L79" s="270">
        <v>136</v>
      </c>
    </row>
    <row r="80" spans="2:12" ht="52.5" hidden="1">
      <c r="B80" s="201" t="s">
        <v>216</v>
      </c>
      <c r="C80" s="202"/>
      <c r="D80" s="202" t="s">
        <v>251</v>
      </c>
      <c r="E80" s="202" t="s">
        <v>252</v>
      </c>
      <c r="F80" s="451" t="s">
        <v>164</v>
      </c>
      <c r="G80" s="449"/>
      <c r="H80" s="452" t="s">
        <v>252</v>
      </c>
      <c r="I80" s="296">
        <f>I81</f>
        <v>285</v>
      </c>
      <c r="J80" s="270"/>
      <c r="K80" s="270">
        <f>K81</f>
        <v>200</v>
      </c>
      <c r="L80" s="270">
        <f>L81</f>
        <v>200</v>
      </c>
    </row>
    <row r="81" spans="2:12" ht="12.75" hidden="1">
      <c r="B81" s="252" t="s">
        <v>587</v>
      </c>
      <c r="C81" s="202"/>
      <c r="D81" s="202" t="s">
        <v>251</v>
      </c>
      <c r="E81" s="202" t="s">
        <v>252</v>
      </c>
      <c r="F81" s="452" t="s">
        <v>163</v>
      </c>
      <c r="G81" s="449">
        <v>240</v>
      </c>
      <c r="H81" s="452" t="s">
        <v>252</v>
      </c>
      <c r="I81" s="296">
        <v>285</v>
      </c>
      <c r="J81" s="270"/>
      <c r="K81" s="270">
        <v>200</v>
      </c>
      <c r="L81" s="270">
        <v>200</v>
      </c>
    </row>
    <row r="82" spans="2:12" ht="66" hidden="1">
      <c r="B82" s="221" t="s">
        <v>217</v>
      </c>
      <c r="C82" s="207"/>
      <c r="D82" s="202" t="s">
        <v>251</v>
      </c>
      <c r="E82" s="202" t="s">
        <v>252</v>
      </c>
      <c r="F82" s="451" t="s">
        <v>165</v>
      </c>
      <c r="G82" s="451"/>
      <c r="H82" s="452" t="s">
        <v>252</v>
      </c>
      <c r="I82" s="322">
        <f>I83</f>
        <v>686</v>
      </c>
      <c r="J82" s="269"/>
      <c r="K82" s="269">
        <f>K83</f>
        <v>686</v>
      </c>
      <c r="L82" s="269">
        <f>L83</f>
        <v>686</v>
      </c>
    </row>
    <row r="83" spans="2:12" ht="66" hidden="1">
      <c r="B83" s="201" t="s">
        <v>218</v>
      </c>
      <c r="C83" s="207"/>
      <c r="D83" s="202" t="s">
        <v>251</v>
      </c>
      <c r="E83" s="202" t="s">
        <v>252</v>
      </c>
      <c r="F83" s="452" t="s">
        <v>166</v>
      </c>
      <c r="G83" s="451"/>
      <c r="H83" s="452" t="s">
        <v>252</v>
      </c>
      <c r="I83" s="296">
        <f>I85</f>
        <v>686</v>
      </c>
      <c r="J83" s="270"/>
      <c r="K83" s="270">
        <f>K85</f>
        <v>686</v>
      </c>
      <c r="L83" s="270">
        <f>L85</f>
        <v>686</v>
      </c>
    </row>
    <row r="84" spans="2:12" ht="40.5" customHeight="1" hidden="1">
      <c r="B84" s="249" t="s">
        <v>573</v>
      </c>
      <c r="C84" s="250"/>
      <c r="D84" s="238" t="s">
        <v>251</v>
      </c>
      <c r="E84" s="238" t="s">
        <v>252</v>
      </c>
      <c r="F84" s="457" t="s">
        <v>574</v>
      </c>
      <c r="G84" s="458"/>
      <c r="H84" s="457" t="s">
        <v>252</v>
      </c>
      <c r="I84" s="459"/>
      <c r="J84" s="273"/>
      <c r="K84" s="273"/>
      <c r="L84" s="273"/>
    </row>
    <row r="85" spans="2:12" ht="17.25" customHeight="1" hidden="1">
      <c r="B85" s="252" t="s">
        <v>587</v>
      </c>
      <c r="C85" s="250"/>
      <c r="D85" s="202" t="s">
        <v>251</v>
      </c>
      <c r="E85" s="202" t="s">
        <v>252</v>
      </c>
      <c r="F85" s="452" t="s">
        <v>166</v>
      </c>
      <c r="G85" s="196" t="s">
        <v>210</v>
      </c>
      <c r="H85" s="452" t="s">
        <v>252</v>
      </c>
      <c r="I85" s="296">
        <v>686</v>
      </c>
      <c r="J85" s="273"/>
      <c r="K85" s="270">
        <v>686</v>
      </c>
      <c r="L85" s="270">
        <v>686</v>
      </c>
    </row>
    <row r="86" spans="2:12" ht="44.25" customHeight="1" hidden="1">
      <c r="B86" s="198" t="s">
        <v>582</v>
      </c>
      <c r="C86" s="202"/>
      <c r="D86" s="207" t="s">
        <v>251</v>
      </c>
      <c r="E86" s="207" t="s">
        <v>252</v>
      </c>
      <c r="F86" s="451" t="s">
        <v>167</v>
      </c>
      <c r="G86" s="455"/>
      <c r="H86" s="451" t="s">
        <v>252</v>
      </c>
      <c r="I86" s="455"/>
      <c r="J86" s="284"/>
      <c r="K86" s="168"/>
      <c r="L86" s="300"/>
    </row>
    <row r="87" spans="2:12" ht="39" hidden="1">
      <c r="B87" s="201" t="s">
        <v>168</v>
      </c>
      <c r="C87" s="202"/>
      <c r="D87" s="202" t="s">
        <v>251</v>
      </c>
      <c r="E87" s="202" t="s">
        <v>252</v>
      </c>
      <c r="F87" s="452" t="s">
        <v>169</v>
      </c>
      <c r="G87" s="449"/>
      <c r="H87" s="452" t="s">
        <v>252</v>
      </c>
      <c r="I87" s="296"/>
      <c r="J87" s="270"/>
      <c r="K87" s="270"/>
      <c r="L87" s="270"/>
    </row>
    <row r="88" spans="2:23" s="180" customFormat="1" ht="13.5" hidden="1">
      <c r="B88" s="182" t="s">
        <v>465</v>
      </c>
      <c r="C88" s="220"/>
      <c r="D88" s="220" t="s">
        <v>466</v>
      </c>
      <c r="E88" s="220" t="s">
        <v>356</v>
      </c>
      <c r="F88" s="344" t="s">
        <v>356</v>
      </c>
      <c r="G88" s="344" t="s">
        <v>356</v>
      </c>
      <c r="H88" s="344" t="s">
        <v>356</v>
      </c>
      <c r="I88" s="460">
        <f>I89+I98</f>
        <v>18097.09</v>
      </c>
      <c r="J88" s="274"/>
      <c r="K88" s="314">
        <f>K89+K98</f>
        <v>11814.485</v>
      </c>
      <c r="L88" s="314">
        <f>L89+L98</f>
        <v>14413.347</v>
      </c>
      <c r="N88" s="635"/>
      <c r="O88" s="635"/>
      <c r="P88" s="635"/>
      <c r="Q88" s="635"/>
      <c r="R88" s="635"/>
      <c r="S88" s="635"/>
      <c r="T88" s="635"/>
      <c r="U88" s="635"/>
      <c r="V88" s="635"/>
      <c r="W88" s="635"/>
    </row>
    <row r="89" spans="2:23" s="180" customFormat="1" ht="12.75" hidden="1">
      <c r="B89" s="222" t="s">
        <v>170</v>
      </c>
      <c r="C89" s="189"/>
      <c r="D89" s="189" t="s">
        <v>466</v>
      </c>
      <c r="E89" s="189" t="s">
        <v>171</v>
      </c>
      <c r="F89" s="187"/>
      <c r="G89" s="187"/>
      <c r="H89" s="187" t="s">
        <v>171</v>
      </c>
      <c r="I89" s="324">
        <f>I90</f>
        <v>17447.29</v>
      </c>
      <c r="J89" s="270"/>
      <c r="K89" s="313">
        <f>K90</f>
        <v>11444.685000000001</v>
      </c>
      <c r="L89" s="313">
        <f>L90</f>
        <v>14038.547</v>
      </c>
      <c r="N89" s="635"/>
      <c r="O89" s="635"/>
      <c r="P89" s="635"/>
      <c r="Q89" s="635"/>
      <c r="R89" s="635"/>
      <c r="S89" s="635"/>
      <c r="T89" s="635"/>
      <c r="U89" s="635"/>
      <c r="V89" s="635"/>
      <c r="W89" s="635"/>
    </row>
    <row r="90" spans="2:23" s="180" customFormat="1" ht="38.25" customHeight="1" hidden="1">
      <c r="B90" s="198" t="s">
        <v>566</v>
      </c>
      <c r="C90" s="189"/>
      <c r="D90" s="189" t="s">
        <v>466</v>
      </c>
      <c r="E90" s="189" t="s">
        <v>171</v>
      </c>
      <c r="F90" s="187" t="s">
        <v>209</v>
      </c>
      <c r="G90" s="455"/>
      <c r="H90" s="187" t="s">
        <v>171</v>
      </c>
      <c r="I90" s="456">
        <f>I91+I95</f>
        <v>17447.29</v>
      </c>
      <c r="J90" s="312"/>
      <c r="K90" s="285">
        <f>K91+K95</f>
        <v>11444.685000000001</v>
      </c>
      <c r="L90" s="285">
        <f>L91+L95</f>
        <v>14038.547</v>
      </c>
      <c r="N90" s="635"/>
      <c r="O90" s="635"/>
      <c r="P90" s="635"/>
      <c r="Q90" s="635"/>
      <c r="R90" s="635"/>
      <c r="S90" s="635"/>
      <c r="T90" s="635"/>
      <c r="U90" s="635"/>
      <c r="V90" s="635"/>
      <c r="W90" s="635"/>
    </row>
    <row r="91" spans="2:23" s="180" customFormat="1" ht="66" hidden="1">
      <c r="B91" s="221" t="s">
        <v>219</v>
      </c>
      <c r="C91" s="192"/>
      <c r="D91" s="192" t="s">
        <v>466</v>
      </c>
      <c r="E91" s="192" t="s">
        <v>171</v>
      </c>
      <c r="F91" s="187" t="s">
        <v>172</v>
      </c>
      <c r="G91" s="187"/>
      <c r="H91" s="196" t="s">
        <v>171</v>
      </c>
      <c r="I91" s="324">
        <f>I92</f>
        <v>16806.29</v>
      </c>
      <c r="J91" s="269"/>
      <c r="K91" s="269">
        <f>K92</f>
        <v>10777.685000000001</v>
      </c>
      <c r="L91" s="313">
        <f>L92</f>
        <v>13305.547</v>
      </c>
      <c r="N91" s="635"/>
      <c r="O91" s="635"/>
      <c r="P91" s="635"/>
      <c r="Q91" s="635"/>
      <c r="R91" s="635"/>
      <c r="S91" s="635"/>
      <c r="T91" s="635"/>
      <c r="U91" s="635"/>
      <c r="V91" s="635"/>
      <c r="W91" s="635"/>
    </row>
    <row r="92" spans="2:23" s="180" customFormat="1" ht="66" hidden="1">
      <c r="B92" s="223" t="s">
        <v>173</v>
      </c>
      <c r="C92" s="192"/>
      <c r="D92" s="192" t="s">
        <v>466</v>
      </c>
      <c r="E92" s="192" t="s">
        <v>171</v>
      </c>
      <c r="F92" s="196" t="s">
        <v>174</v>
      </c>
      <c r="G92" s="196"/>
      <c r="H92" s="196" t="s">
        <v>171</v>
      </c>
      <c r="I92" s="325">
        <f>I93</f>
        <v>16806.29</v>
      </c>
      <c r="J92" s="270"/>
      <c r="K92" s="301">
        <f>K93</f>
        <v>10777.685000000001</v>
      </c>
      <c r="L92" s="301">
        <f>L93</f>
        <v>13305.547</v>
      </c>
      <c r="N92" s="635"/>
      <c r="O92" s="635"/>
      <c r="P92" s="635"/>
      <c r="Q92" s="635"/>
      <c r="R92" s="635"/>
      <c r="S92" s="635"/>
      <c r="T92" s="635"/>
      <c r="U92" s="635"/>
      <c r="V92" s="635"/>
      <c r="W92" s="635"/>
    </row>
    <row r="93" spans="2:23" s="180" customFormat="1" ht="12.75" hidden="1">
      <c r="B93" s="252" t="s">
        <v>587</v>
      </c>
      <c r="C93" s="192"/>
      <c r="D93" s="192" t="s">
        <v>466</v>
      </c>
      <c r="E93" s="192" t="s">
        <v>171</v>
      </c>
      <c r="F93" s="196" t="s">
        <v>174</v>
      </c>
      <c r="G93" s="196" t="s">
        <v>210</v>
      </c>
      <c r="H93" s="196" t="s">
        <v>171</v>
      </c>
      <c r="I93" s="325">
        <f>7156.753+13430-3780.463</f>
        <v>16806.29</v>
      </c>
      <c r="J93" s="270"/>
      <c r="K93" s="326">
        <f>22480.2-11702.515</f>
        <v>10777.685000000001</v>
      </c>
      <c r="L93" s="326">
        <v>13305.547</v>
      </c>
      <c r="N93" s="635"/>
      <c r="O93" s="635"/>
      <c r="P93" s="635"/>
      <c r="Q93" s="635"/>
      <c r="R93" s="635"/>
      <c r="S93" s="635"/>
      <c r="T93" s="635"/>
      <c r="U93" s="635"/>
      <c r="V93" s="635"/>
      <c r="W93" s="635"/>
    </row>
    <row r="94" spans="2:23" s="180" customFormat="1" ht="52.5" hidden="1">
      <c r="B94" s="223" t="s">
        <v>175</v>
      </c>
      <c r="C94" s="189"/>
      <c r="D94" s="192" t="s">
        <v>466</v>
      </c>
      <c r="E94" s="192" t="s">
        <v>171</v>
      </c>
      <c r="F94" s="196" t="s">
        <v>176</v>
      </c>
      <c r="G94" s="187"/>
      <c r="H94" s="196" t="s">
        <v>171</v>
      </c>
      <c r="I94" s="296"/>
      <c r="J94" s="270"/>
      <c r="K94" s="270"/>
      <c r="L94" s="270"/>
      <c r="N94" s="635"/>
      <c r="O94" s="635"/>
      <c r="P94" s="635"/>
      <c r="Q94" s="635"/>
      <c r="R94" s="635"/>
      <c r="S94" s="635"/>
      <c r="T94" s="635"/>
      <c r="U94" s="635"/>
      <c r="V94" s="635"/>
      <c r="W94" s="635"/>
    </row>
    <row r="95" spans="2:23" s="180" customFormat="1" ht="66" hidden="1">
      <c r="B95" s="221" t="s">
        <v>220</v>
      </c>
      <c r="C95" s="189"/>
      <c r="D95" s="192" t="s">
        <v>466</v>
      </c>
      <c r="E95" s="192" t="s">
        <v>171</v>
      </c>
      <c r="F95" s="187" t="s">
        <v>85</v>
      </c>
      <c r="G95" s="449"/>
      <c r="H95" s="196" t="s">
        <v>171</v>
      </c>
      <c r="I95" s="322">
        <f>I96</f>
        <v>641</v>
      </c>
      <c r="J95" s="269"/>
      <c r="K95" s="269">
        <f>K96</f>
        <v>667</v>
      </c>
      <c r="L95" s="269">
        <f>L96</f>
        <v>733</v>
      </c>
      <c r="N95" s="635"/>
      <c r="O95" s="635"/>
      <c r="P95" s="635"/>
      <c r="Q95" s="635"/>
      <c r="R95" s="635"/>
      <c r="S95" s="635"/>
      <c r="T95" s="635"/>
      <c r="U95" s="635"/>
      <c r="V95" s="635"/>
      <c r="W95" s="635"/>
    </row>
    <row r="96" spans="2:23" s="180" customFormat="1" ht="66" hidden="1">
      <c r="B96" s="201" t="s">
        <v>221</v>
      </c>
      <c r="C96" s="189"/>
      <c r="D96" s="192" t="s">
        <v>466</v>
      </c>
      <c r="E96" s="192" t="s">
        <v>171</v>
      </c>
      <c r="F96" s="196" t="s">
        <v>177</v>
      </c>
      <c r="G96" s="449"/>
      <c r="H96" s="196" t="s">
        <v>171</v>
      </c>
      <c r="I96" s="296">
        <f>I97</f>
        <v>641</v>
      </c>
      <c r="J96" s="270"/>
      <c r="K96" s="270">
        <f>K97</f>
        <v>667</v>
      </c>
      <c r="L96" s="270">
        <f>L97</f>
        <v>733</v>
      </c>
      <c r="N96" s="635"/>
      <c r="O96" s="635"/>
      <c r="P96" s="635"/>
      <c r="Q96" s="635"/>
      <c r="R96" s="635"/>
      <c r="S96" s="635"/>
      <c r="T96" s="635"/>
      <c r="U96" s="635"/>
      <c r="V96" s="635"/>
      <c r="W96" s="635"/>
    </row>
    <row r="97" spans="2:23" s="180" customFormat="1" ht="12.75" hidden="1">
      <c r="B97" s="252" t="s">
        <v>587</v>
      </c>
      <c r="C97" s="189"/>
      <c r="D97" s="192" t="s">
        <v>466</v>
      </c>
      <c r="E97" s="192" t="s">
        <v>171</v>
      </c>
      <c r="F97" s="196" t="s">
        <v>177</v>
      </c>
      <c r="G97" s="449">
        <v>240</v>
      </c>
      <c r="H97" s="196" t="s">
        <v>171</v>
      </c>
      <c r="I97" s="296">
        <v>641</v>
      </c>
      <c r="J97" s="270"/>
      <c r="K97" s="270">
        <v>667</v>
      </c>
      <c r="L97" s="270">
        <v>733</v>
      </c>
      <c r="N97" s="635"/>
      <c r="O97" s="635"/>
      <c r="P97" s="635"/>
      <c r="Q97" s="635"/>
      <c r="R97" s="635"/>
      <c r="S97" s="635"/>
      <c r="T97" s="635"/>
      <c r="U97" s="635"/>
      <c r="V97" s="635"/>
      <c r="W97" s="635"/>
    </row>
    <row r="98" spans="2:23" s="180" customFormat="1" ht="12.75" hidden="1">
      <c r="B98" s="185" t="s">
        <v>467</v>
      </c>
      <c r="C98" s="189"/>
      <c r="D98" s="207" t="s">
        <v>466</v>
      </c>
      <c r="E98" s="207" t="s">
        <v>468</v>
      </c>
      <c r="F98" s="196"/>
      <c r="G98" s="449"/>
      <c r="H98" s="451" t="s">
        <v>468</v>
      </c>
      <c r="I98" s="461">
        <f>I99+I103</f>
        <v>649.8</v>
      </c>
      <c r="J98" s="311"/>
      <c r="K98" s="311">
        <f>K99+K103</f>
        <v>369.8</v>
      </c>
      <c r="L98" s="311">
        <f>L99+L103</f>
        <v>374.8</v>
      </c>
      <c r="N98" s="635"/>
      <c r="O98" s="635"/>
      <c r="P98" s="635"/>
      <c r="Q98" s="635"/>
      <c r="R98" s="635"/>
      <c r="S98" s="635"/>
      <c r="T98" s="635"/>
      <c r="U98" s="635"/>
      <c r="V98" s="635"/>
      <c r="W98" s="635"/>
    </row>
    <row r="99" spans="2:23" s="180" customFormat="1" ht="51.75" customHeight="1" hidden="1">
      <c r="B99" s="198" t="s">
        <v>11</v>
      </c>
      <c r="C99" s="202"/>
      <c r="D99" s="207" t="s">
        <v>466</v>
      </c>
      <c r="E99" s="207" t="s">
        <v>468</v>
      </c>
      <c r="F99" s="451" t="s">
        <v>178</v>
      </c>
      <c r="G99" s="455"/>
      <c r="H99" s="451" t="s">
        <v>468</v>
      </c>
      <c r="I99" s="456">
        <f>I101</f>
        <v>300</v>
      </c>
      <c r="J99" s="285"/>
      <c r="K99" s="285">
        <f>K101</f>
        <v>305</v>
      </c>
      <c r="L99" s="285">
        <f>L101</f>
        <v>310</v>
      </c>
      <c r="N99" s="635"/>
      <c r="O99" s="635"/>
      <c r="P99" s="635"/>
      <c r="Q99" s="635"/>
      <c r="R99" s="635"/>
      <c r="S99" s="635"/>
      <c r="T99" s="635"/>
      <c r="U99" s="635"/>
      <c r="V99" s="635"/>
      <c r="W99" s="635"/>
    </row>
    <row r="100" spans="2:23" s="180" customFormat="1" ht="78" customHeight="1" hidden="1">
      <c r="B100" s="191" t="s">
        <v>222</v>
      </c>
      <c r="C100" s="224"/>
      <c r="D100" s="192" t="s">
        <v>466</v>
      </c>
      <c r="E100" s="192" t="s">
        <v>468</v>
      </c>
      <c r="F100" s="196" t="s">
        <v>179</v>
      </c>
      <c r="G100" s="452"/>
      <c r="H100" s="196" t="s">
        <v>468</v>
      </c>
      <c r="I100" s="322"/>
      <c r="J100" s="269"/>
      <c r="K100" s="269"/>
      <c r="L100" s="269"/>
      <c r="N100" s="635"/>
      <c r="O100" s="635"/>
      <c r="P100" s="635"/>
      <c r="Q100" s="635"/>
      <c r="R100" s="635"/>
      <c r="S100" s="635"/>
      <c r="T100" s="635"/>
      <c r="U100" s="635"/>
      <c r="V100" s="635"/>
      <c r="W100" s="635"/>
    </row>
    <row r="101" spans="2:23" s="180" customFormat="1" ht="69" hidden="1">
      <c r="B101" s="310" t="s">
        <v>24</v>
      </c>
      <c r="C101" s="202"/>
      <c r="D101" s="192" t="s">
        <v>466</v>
      </c>
      <c r="E101" s="192" t="s">
        <v>468</v>
      </c>
      <c r="F101" s="196" t="s">
        <v>575</v>
      </c>
      <c r="G101" s="452"/>
      <c r="H101" s="196" t="s">
        <v>468</v>
      </c>
      <c r="I101" s="322">
        <f>I102</f>
        <v>300</v>
      </c>
      <c r="J101" s="269"/>
      <c r="K101" s="269">
        <f>K102</f>
        <v>305</v>
      </c>
      <c r="L101" s="269">
        <f>L102</f>
        <v>310</v>
      </c>
      <c r="N101" s="635"/>
      <c r="O101" s="635"/>
      <c r="P101" s="635"/>
      <c r="Q101" s="635"/>
      <c r="R101" s="635"/>
      <c r="S101" s="635"/>
      <c r="T101" s="635"/>
      <c r="U101" s="635"/>
      <c r="V101" s="635"/>
      <c r="W101" s="635"/>
    </row>
    <row r="102" spans="2:23" s="180" customFormat="1" ht="12.75" hidden="1">
      <c r="B102" s="252" t="s">
        <v>587</v>
      </c>
      <c r="C102" s="202"/>
      <c r="D102" s="192" t="s">
        <v>466</v>
      </c>
      <c r="E102" s="192" t="s">
        <v>468</v>
      </c>
      <c r="F102" s="196" t="s">
        <v>575</v>
      </c>
      <c r="G102" s="452" t="s">
        <v>210</v>
      </c>
      <c r="H102" s="196" t="s">
        <v>468</v>
      </c>
      <c r="I102" s="296">
        <v>300</v>
      </c>
      <c r="J102" s="269"/>
      <c r="K102" s="270">
        <v>305</v>
      </c>
      <c r="L102" s="270">
        <v>310</v>
      </c>
      <c r="N102" s="635"/>
      <c r="O102" s="635"/>
      <c r="P102" s="635"/>
      <c r="Q102" s="635"/>
      <c r="R102" s="635"/>
      <c r="S102" s="635"/>
      <c r="T102" s="635"/>
      <c r="U102" s="635"/>
      <c r="V102" s="635"/>
      <c r="W102" s="635"/>
    </row>
    <row r="103" spans="2:23" s="180" customFormat="1" ht="39" hidden="1">
      <c r="B103" s="198" t="s">
        <v>624</v>
      </c>
      <c r="C103" s="202"/>
      <c r="D103" s="207" t="s">
        <v>466</v>
      </c>
      <c r="E103" s="207" t="s">
        <v>468</v>
      </c>
      <c r="F103" s="451" t="s">
        <v>139</v>
      </c>
      <c r="G103" s="451"/>
      <c r="H103" s="451" t="s">
        <v>468</v>
      </c>
      <c r="I103" s="322">
        <f>I104+I106+I108</f>
        <v>349.8</v>
      </c>
      <c r="J103" s="269"/>
      <c r="K103" s="269">
        <f>K104+K106+K108</f>
        <v>64.8</v>
      </c>
      <c r="L103" s="269">
        <f>L104+L106+L108</f>
        <v>64.8</v>
      </c>
      <c r="N103" s="635"/>
      <c r="O103" s="635"/>
      <c r="P103" s="635"/>
      <c r="Q103" s="635"/>
      <c r="R103" s="635"/>
      <c r="S103" s="635"/>
      <c r="T103" s="635"/>
      <c r="U103" s="635"/>
      <c r="V103" s="635"/>
      <c r="W103" s="635"/>
    </row>
    <row r="104" spans="2:23" s="180" customFormat="1" ht="12.75" hidden="1">
      <c r="B104" s="201" t="s">
        <v>180</v>
      </c>
      <c r="C104" s="202"/>
      <c r="D104" s="202" t="s">
        <v>466</v>
      </c>
      <c r="E104" s="202" t="s">
        <v>468</v>
      </c>
      <c r="F104" s="451" t="s">
        <v>181</v>
      </c>
      <c r="G104" s="451"/>
      <c r="H104" s="452" t="s">
        <v>468</v>
      </c>
      <c r="I104" s="322">
        <f>I105</f>
        <v>195</v>
      </c>
      <c r="J104" s="269"/>
      <c r="K104" s="269">
        <f>K105</f>
        <v>0</v>
      </c>
      <c r="L104" s="269">
        <f>L105</f>
        <v>0</v>
      </c>
      <c r="N104" s="635"/>
      <c r="O104" s="635"/>
      <c r="P104" s="635"/>
      <c r="Q104" s="635"/>
      <c r="R104" s="635"/>
      <c r="S104" s="635"/>
      <c r="T104" s="635"/>
      <c r="U104" s="635"/>
      <c r="V104" s="635"/>
      <c r="W104" s="635"/>
    </row>
    <row r="105" spans="2:23" s="180" customFormat="1" ht="12.75" hidden="1">
      <c r="B105" s="252" t="s">
        <v>587</v>
      </c>
      <c r="C105" s="202"/>
      <c r="D105" s="202" t="s">
        <v>466</v>
      </c>
      <c r="E105" s="202" t="s">
        <v>468</v>
      </c>
      <c r="F105" s="452" t="s">
        <v>181</v>
      </c>
      <c r="G105" s="452" t="s">
        <v>210</v>
      </c>
      <c r="H105" s="452" t="s">
        <v>468</v>
      </c>
      <c r="I105" s="296">
        <v>195</v>
      </c>
      <c r="J105" s="270"/>
      <c r="K105" s="270"/>
      <c r="L105" s="270"/>
      <c r="N105" s="635"/>
      <c r="O105" s="635"/>
      <c r="P105" s="635"/>
      <c r="Q105" s="635"/>
      <c r="R105" s="635"/>
      <c r="S105" s="635"/>
      <c r="T105" s="635"/>
      <c r="U105" s="635"/>
      <c r="V105" s="635"/>
      <c r="W105" s="635"/>
    </row>
    <row r="106" spans="2:23" s="180" customFormat="1" ht="12.75" hidden="1">
      <c r="B106" s="201" t="s">
        <v>182</v>
      </c>
      <c r="C106" s="202"/>
      <c r="D106" s="202" t="s">
        <v>466</v>
      </c>
      <c r="E106" s="202" t="s">
        <v>468</v>
      </c>
      <c r="F106" s="451" t="s">
        <v>183</v>
      </c>
      <c r="G106" s="452"/>
      <c r="H106" s="452" t="s">
        <v>468</v>
      </c>
      <c r="I106" s="322">
        <f>I107</f>
        <v>64.8</v>
      </c>
      <c r="J106" s="269"/>
      <c r="K106" s="269">
        <f>K107</f>
        <v>64.8</v>
      </c>
      <c r="L106" s="269">
        <f>L107</f>
        <v>64.8</v>
      </c>
      <c r="N106" s="635"/>
      <c r="O106" s="635"/>
      <c r="P106" s="635"/>
      <c r="Q106" s="635"/>
      <c r="R106" s="635"/>
      <c r="S106" s="635"/>
      <c r="T106" s="635"/>
      <c r="U106" s="635"/>
      <c r="V106" s="635"/>
      <c r="W106" s="635"/>
    </row>
    <row r="107" spans="2:23" s="180" customFormat="1" ht="12.75" hidden="1">
      <c r="B107" s="252" t="s">
        <v>587</v>
      </c>
      <c r="C107" s="202"/>
      <c r="D107" s="202" t="s">
        <v>466</v>
      </c>
      <c r="E107" s="202" t="s">
        <v>468</v>
      </c>
      <c r="F107" s="452" t="s">
        <v>183</v>
      </c>
      <c r="G107" s="452" t="s">
        <v>210</v>
      </c>
      <c r="H107" s="452" t="s">
        <v>468</v>
      </c>
      <c r="I107" s="296">
        <v>64.8</v>
      </c>
      <c r="J107" s="270"/>
      <c r="K107" s="270">
        <v>64.8</v>
      </c>
      <c r="L107" s="270">
        <v>64.8</v>
      </c>
      <c r="N107" s="635"/>
      <c r="O107" s="635"/>
      <c r="P107" s="635"/>
      <c r="Q107" s="635"/>
      <c r="R107" s="635"/>
      <c r="S107" s="635"/>
      <c r="T107" s="635"/>
      <c r="U107" s="635"/>
      <c r="V107" s="635"/>
      <c r="W107" s="635"/>
    </row>
    <row r="108" spans="2:23" s="180" customFormat="1" ht="26.25" hidden="1">
      <c r="B108" s="201" t="s">
        <v>88</v>
      </c>
      <c r="C108" s="202"/>
      <c r="D108" s="202" t="s">
        <v>466</v>
      </c>
      <c r="E108" s="202" t="s">
        <v>468</v>
      </c>
      <c r="F108" s="451" t="s">
        <v>184</v>
      </c>
      <c r="G108" s="452"/>
      <c r="H108" s="452" t="s">
        <v>468</v>
      </c>
      <c r="I108" s="322">
        <f>I109</f>
        <v>90</v>
      </c>
      <c r="J108" s="269"/>
      <c r="K108" s="269">
        <f>K109</f>
        <v>0</v>
      </c>
      <c r="L108" s="269">
        <f>L109</f>
        <v>0</v>
      </c>
      <c r="N108" s="635"/>
      <c r="O108" s="635"/>
      <c r="P108" s="635"/>
      <c r="Q108" s="635"/>
      <c r="R108" s="635"/>
      <c r="S108" s="635"/>
      <c r="T108" s="635"/>
      <c r="U108" s="635"/>
      <c r="V108" s="635"/>
      <c r="W108" s="635"/>
    </row>
    <row r="109" spans="2:23" s="180" customFormat="1" ht="12.75" hidden="1">
      <c r="B109" s="252" t="s">
        <v>587</v>
      </c>
      <c r="C109" s="202"/>
      <c r="D109" s="202" t="s">
        <v>466</v>
      </c>
      <c r="E109" s="202" t="s">
        <v>468</v>
      </c>
      <c r="F109" s="452" t="s">
        <v>184</v>
      </c>
      <c r="G109" s="452" t="s">
        <v>210</v>
      </c>
      <c r="H109" s="452" t="s">
        <v>468</v>
      </c>
      <c r="I109" s="296">
        <v>90</v>
      </c>
      <c r="J109" s="269"/>
      <c r="K109" s="269"/>
      <c r="L109" s="269"/>
      <c r="N109" s="635"/>
      <c r="O109" s="635"/>
      <c r="P109" s="635"/>
      <c r="Q109" s="635"/>
      <c r="R109" s="635"/>
      <c r="S109" s="635"/>
      <c r="T109" s="635"/>
      <c r="U109" s="635"/>
      <c r="V109" s="635"/>
      <c r="W109" s="635"/>
    </row>
    <row r="110" spans="2:23" s="180" customFormat="1" ht="13.5" hidden="1">
      <c r="B110" s="216" t="s">
        <v>453</v>
      </c>
      <c r="C110" s="217"/>
      <c r="D110" s="217" t="s">
        <v>454</v>
      </c>
      <c r="E110" s="225"/>
      <c r="F110" s="373"/>
      <c r="G110" s="373"/>
      <c r="H110" s="373"/>
      <c r="I110" s="462">
        <f>I111+I122+I135+I144</f>
        <v>22021.318999999996</v>
      </c>
      <c r="J110" s="272"/>
      <c r="K110" s="260">
        <f>K111+K122+K135+K144</f>
        <v>27710.55</v>
      </c>
      <c r="L110" s="260">
        <f>L111+L122+L135+L144</f>
        <v>26064.505</v>
      </c>
      <c r="N110" s="635"/>
      <c r="O110" s="635"/>
      <c r="P110" s="635"/>
      <c r="Q110" s="635"/>
      <c r="R110" s="635"/>
      <c r="S110" s="635"/>
      <c r="T110" s="635"/>
      <c r="U110" s="635"/>
      <c r="V110" s="635"/>
      <c r="W110" s="635"/>
    </row>
    <row r="111" spans="2:12" ht="12.75" hidden="1">
      <c r="B111" s="198" t="s">
        <v>89</v>
      </c>
      <c r="C111" s="207"/>
      <c r="D111" s="207" t="s">
        <v>454</v>
      </c>
      <c r="E111" s="207" t="s">
        <v>299</v>
      </c>
      <c r="F111" s="452"/>
      <c r="G111" s="452"/>
      <c r="H111" s="451" t="s">
        <v>299</v>
      </c>
      <c r="I111" s="325">
        <f>I112+I117</f>
        <v>9048</v>
      </c>
      <c r="J111" s="301"/>
      <c r="K111" s="301">
        <f>K112+K117</f>
        <v>10000</v>
      </c>
      <c r="L111" s="301">
        <f>L112+L117</f>
        <v>10000</v>
      </c>
    </row>
    <row r="112" spans="2:12" ht="53.25" customHeight="1" hidden="1">
      <c r="B112" s="226" t="s">
        <v>6</v>
      </c>
      <c r="C112" s="207"/>
      <c r="D112" s="200" t="s">
        <v>454</v>
      </c>
      <c r="E112" s="207" t="s">
        <v>299</v>
      </c>
      <c r="F112" s="451" t="s">
        <v>185</v>
      </c>
      <c r="G112" s="455"/>
      <c r="H112" s="451" t="s">
        <v>299</v>
      </c>
      <c r="I112" s="455"/>
      <c r="J112" s="284"/>
      <c r="K112" s="168"/>
      <c r="L112" s="288"/>
    </row>
    <row r="113" spans="2:12" ht="66" hidden="1">
      <c r="B113" s="227" t="s">
        <v>229</v>
      </c>
      <c r="C113" s="202"/>
      <c r="D113" s="199" t="s">
        <v>454</v>
      </c>
      <c r="E113" s="202" t="s">
        <v>299</v>
      </c>
      <c r="F113" s="452" t="s">
        <v>78</v>
      </c>
      <c r="G113" s="452"/>
      <c r="H113" s="452" t="s">
        <v>299</v>
      </c>
      <c r="I113" s="445"/>
      <c r="J113" s="268"/>
      <c r="K113" s="268"/>
      <c r="L113" s="268"/>
    </row>
    <row r="114" spans="2:12" ht="81" customHeight="1" hidden="1">
      <c r="B114" s="228" t="s">
        <v>230</v>
      </c>
      <c r="C114" s="202"/>
      <c r="D114" s="199" t="s">
        <v>454</v>
      </c>
      <c r="E114" s="202" t="s">
        <v>299</v>
      </c>
      <c r="F114" s="452" t="s">
        <v>186</v>
      </c>
      <c r="G114" s="452"/>
      <c r="H114" s="452" t="s">
        <v>299</v>
      </c>
      <c r="I114" s="445"/>
      <c r="J114" s="268"/>
      <c r="K114" s="268"/>
      <c r="L114" s="268"/>
    </row>
    <row r="115" spans="2:12" ht="81" customHeight="1" hidden="1">
      <c r="B115" s="227" t="s">
        <v>231</v>
      </c>
      <c r="C115" s="202"/>
      <c r="D115" s="199" t="s">
        <v>454</v>
      </c>
      <c r="E115" s="202" t="s">
        <v>299</v>
      </c>
      <c r="F115" s="452" t="s">
        <v>187</v>
      </c>
      <c r="G115" s="452"/>
      <c r="H115" s="452" t="s">
        <v>299</v>
      </c>
      <c r="I115" s="322"/>
      <c r="J115" s="269"/>
      <c r="K115" s="269"/>
      <c r="L115" s="269"/>
    </row>
    <row r="116" spans="2:12" ht="66" hidden="1">
      <c r="B116" s="228" t="s">
        <v>188</v>
      </c>
      <c r="C116" s="202"/>
      <c r="D116" s="199" t="s">
        <v>454</v>
      </c>
      <c r="E116" s="202" t="s">
        <v>299</v>
      </c>
      <c r="F116" s="452" t="s">
        <v>189</v>
      </c>
      <c r="G116" s="452"/>
      <c r="H116" s="452" t="s">
        <v>299</v>
      </c>
      <c r="I116" s="322"/>
      <c r="J116" s="269"/>
      <c r="K116" s="269"/>
      <c r="L116" s="269"/>
    </row>
    <row r="117" spans="2:12" ht="39" customHeight="1" hidden="1">
      <c r="B117" s="198" t="s">
        <v>624</v>
      </c>
      <c r="C117" s="202"/>
      <c r="D117" s="207" t="s">
        <v>454</v>
      </c>
      <c r="E117" s="207" t="s">
        <v>299</v>
      </c>
      <c r="F117" s="451" t="s">
        <v>139</v>
      </c>
      <c r="G117" s="463"/>
      <c r="H117" s="451" t="s">
        <v>299</v>
      </c>
      <c r="I117" s="464">
        <f>I118+I120</f>
        <v>9048</v>
      </c>
      <c r="J117" s="308"/>
      <c r="K117" s="287">
        <f>K118+K120</f>
        <v>10000</v>
      </c>
      <c r="L117" s="287">
        <f>L118+L120</f>
        <v>10000</v>
      </c>
    </row>
    <row r="118" spans="2:12" ht="26.25" hidden="1">
      <c r="B118" s="230" t="s">
        <v>190</v>
      </c>
      <c r="C118" s="202"/>
      <c r="D118" s="202" t="s">
        <v>454</v>
      </c>
      <c r="E118" s="202" t="s">
        <v>299</v>
      </c>
      <c r="F118" s="452" t="s">
        <v>191</v>
      </c>
      <c r="G118" s="463"/>
      <c r="H118" s="452" t="s">
        <v>299</v>
      </c>
      <c r="I118" s="464">
        <f>I119</f>
        <v>420</v>
      </c>
      <c r="J118" s="308"/>
      <c r="K118" s="287">
        <f>K119</f>
        <v>0</v>
      </c>
      <c r="L118" s="287">
        <f>L119</f>
        <v>0</v>
      </c>
    </row>
    <row r="119" spans="2:12" ht="12.75" hidden="1">
      <c r="B119" s="252" t="s">
        <v>587</v>
      </c>
      <c r="C119" s="202"/>
      <c r="D119" s="202" t="s">
        <v>454</v>
      </c>
      <c r="E119" s="202" t="s">
        <v>299</v>
      </c>
      <c r="F119" s="452" t="s">
        <v>191</v>
      </c>
      <c r="G119" s="452" t="s">
        <v>210</v>
      </c>
      <c r="H119" s="452" t="s">
        <v>299</v>
      </c>
      <c r="I119" s="465">
        <v>420</v>
      </c>
      <c r="J119" s="309"/>
      <c r="K119" s="299"/>
      <c r="L119" s="286"/>
    </row>
    <row r="120" spans="2:12" ht="18.75" customHeight="1" hidden="1">
      <c r="B120" s="230" t="s">
        <v>192</v>
      </c>
      <c r="C120" s="202"/>
      <c r="D120" s="202" t="s">
        <v>454</v>
      </c>
      <c r="E120" s="202" t="s">
        <v>299</v>
      </c>
      <c r="F120" s="452" t="s">
        <v>193</v>
      </c>
      <c r="G120" s="463"/>
      <c r="H120" s="452" t="s">
        <v>299</v>
      </c>
      <c r="I120" s="465">
        <f>I121</f>
        <v>8628</v>
      </c>
      <c r="J120" s="287"/>
      <c r="K120" s="297">
        <f>K121</f>
        <v>10000</v>
      </c>
      <c r="L120" s="297">
        <f>L121</f>
        <v>10000</v>
      </c>
    </row>
    <row r="121" spans="2:12" ht="25.5" customHeight="1" hidden="1">
      <c r="B121" s="283" t="s">
        <v>617</v>
      </c>
      <c r="C121" s="202"/>
      <c r="D121" s="202" t="s">
        <v>454</v>
      </c>
      <c r="E121" s="202" t="s">
        <v>299</v>
      </c>
      <c r="F121" s="452" t="s">
        <v>193</v>
      </c>
      <c r="G121" s="452" t="s">
        <v>616</v>
      </c>
      <c r="H121" s="452" t="s">
        <v>299</v>
      </c>
      <c r="I121" s="466">
        <v>8628</v>
      </c>
      <c r="J121" s="293"/>
      <c r="K121" s="305">
        <v>10000</v>
      </c>
      <c r="L121" s="306">
        <v>10000</v>
      </c>
    </row>
    <row r="122" spans="2:12" ht="12.75" hidden="1">
      <c r="B122" s="198" t="s">
        <v>194</v>
      </c>
      <c r="C122" s="207"/>
      <c r="D122" s="207" t="s">
        <v>454</v>
      </c>
      <c r="E122" s="207" t="s">
        <v>455</v>
      </c>
      <c r="F122" s="452"/>
      <c r="G122" s="452"/>
      <c r="H122" s="451" t="s">
        <v>455</v>
      </c>
      <c r="I122" s="324">
        <f>I123+I130</f>
        <v>1214.55</v>
      </c>
      <c r="J122" s="269"/>
      <c r="K122" s="258">
        <f>K123+K130</f>
        <v>4085</v>
      </c>
      <c r="L122" s="269">
        <f>L123+L130</f>
        <v>85</v>
      </c>
    </row>
    <row r="123" spans="2:12" ht="57.75" customHeight="1" hidden="1">
      <c r="B123" s="231" t="s">
        <v>629</v>
      </c>
      <c r="C123" s="207"/>
      <c r="D123" s="200" t="s">
        <v>454</v>
      </c>
      <c r="E123" s="207" t="s">
        <v>455</v>
      </c>
      <c r="F123" s="451" t="s">
        <v>195</v>
      </c>
      <c r="G123" s="455"/>
      <c r="H123" s="451" t="s">
        <v>455</v>
      </c>
      <c r="I123" s="467">
        <f>I124</f>
        <v>1129.55</v>
      </c>
      <c r="J123" s="285"/>
      <c r="K123" s="307">
        <f>K124</f>
        <v>4000</v>
      </c>
      <c r="L123" s="307">
        <f>L124</f>
        <v>0</v>
      </c>
    </row>
    <row r="124" spans="2:12" ht="66" hidden="1">
      <c r="B124" s="230" t="s">
        <v>232</v>
      </c>
      <c r="C124" s="202"/>
      <c r="D124" s="199" t="s">
        <v>454</v>
      </c>
      <c r="E124" s="202" t="s">
        <v>455</v>
      </c>
      <c r="F124" s="452" t="s">
        <v>196</v>
      </c>
      <c r="G124" s="452"/>
      <c r="H124" s="452" t="s">
        <v>455</v>
      </c>
      <c r="I124" s="323">
        <f>I125</f>
        <v>1129.55</v>
      </c>
      <c r="J124" s="258"/>
      <c r="K124" s="258">
        <f>K125</f>
        <v>4000</v>
      </c>
      <c r="L124" s="269">
        <f>L125</f>
        <v>0</v>
      </c>
    </row>
    <row r="125" spans="2:12" ht="26.25" hidden="1">
      <c r="B125" s="230" t="s">
        <v>633</v>
      </c>
      <c r="C125" s="202"/>
      <c r="D125" s="199" t="s">
        <v>454</v>
      </c>
      <c r="E125" s="202" t="s">
        <v>455</v>
      </c>
      <c r="F125" s="452" t="s">
        <v>196</v>
      </c>
      <c r="G125" s="452" t="s">
        <v>632</v>
      </c>
      <c r="H125" s="452" t="s">
        <v>455</v>
      </c>
      <c r="I125" s="450">
        <v>1129.55</v>
      </c>
      <c r="J125" s="258"/>
      <c r="K125" s="259">
        <v>4000</v>
      </c>
      <c r="L125" s="269"/>
    </row>
    <row r="126" spans="2:12" ht="52.5" hidden="1">
      <c r="B126" s="230" t="s">
        <v>631</v>
      </c>
      <c r="C126" s="202"/>
      <c r="D126" s="199" t="s">
        <v>454</v>
      </c>
      <c r="E126" s="202" t="s">
        <v>455</v>
      </c>
      <c r="F126" s="452" t="s">
        <v>197</v>
      </c>
      <c r="G126" s="452"/>
      <c r="H126" s="452" t="s">
        <v>455</v>
      </c>
      <c r="I126" s="322"/>
      <c r="J126" s="269"/>
      <c r="K126" s="269"/>
      <c r="L126" s="269"/>
    </row>
    <row r="127" spans="2:12" ht="42.75" customHeight="1" hidden="1">
      <c r="B127" s="231" t="s">
        <v>583</v>
      </c>
      <c r="C127" s="207"/>
      <c r="D127" s="200" t="s">
        <v>454</v>
      </c>
      <c r="E127" s="207" t="s">
        <v>455</v>
      </c>
      <c r="F127" s="451" t="s">
        <v>198</v>
      </c>
      <c r="G127" s="455"/>
      <c r="H127" s="451" t="s">
        <v>455</v>
      </c>
      <c r="I127" s="455"/>
      <c r="J127" s="292"/>
      <c r="K127" s="168"/>
      <c r="L127" s="288"/>
    </row>
    <row r="128" spans="2:12" ht="72.75" customHeight="1" hidden="1">
      <c r="B128" s="201" t="s">
        <v>199</v>
      </c>
      <c r="C128" s="202"/>
      <c r="D128" s="199" t="s">
        <v>454</v>
      </c>
      <c r="E128" s="202" t="s">
        <v>455</v>
      </c>
      <c r="F128" s="452" t="s">
        <v>200</v>
      </c>
      <c r="G128" s="452"/>
      <c r="H128" s="452" t="s">
        <v>455</v>
      </c>
      <c r="I128" s="322"/>
      <c r="J128" s="269"/>
      <c r="K128" s="269"/>
      <c r="L128" s="269"/>
    </row>
    <row r="129" spans="2:12" ht="57" customHeight="1" hidden="1">
      <c r="B129" s="230" t="s">
        <v>201</v>
      </c>
      <c r="C129" s="207"/>
      <c r="D129" s="199" t="s">
        <v>454</v>
      </c>
      <c r="E129" s="202" t="s">
        <v>455</v>
      </c>
      <c r="F129" s="452" t="s">
        <v>202</v>
      </c>
      <c r="G129" s="452"/>
      <c r="H129" s="452" t="s">
        <v>455</v>
      </c>
      <c r="I129" s="322"/>
      <c r="J129" s="269"/>
      <c r="K129" s="269"/>
      <c r="L129" s="269"/>
    </row>
    <row r="130" spans="2:23" s="232" customFormat="1" ht="39" customHeight="1" hidden="1">
      <c r="B130" s="198" t="s">
        <v>624</v>
      </c>
      <c r="C130" s="202"/>
      <c r="D130" s="207" t="s">
        <v>454</v>
      </c>
      <c r="E130" s="207" t="s">
        <v>455</v>
      </c>
      <c r="F130" s="451" t="s">
        <v>139</v>
      </c>
      <c r="G130" s="463"/>
      <c r="H130" s="451" t="s">
        <v>455</v>
      </c>
      <c r="I130" s="456">
        <f>I131</f>
        <v>85</v>
      </c>
      <c r="J130" s="285"/>
      <c r="K130" s="285">
        <f>K131</f>
        <v>85</v>
      </c>
      <c r="L130" s="285">
        <f>L131</f>
        <v>85</v>
      </c>
      <c r="N130" s="636"/>
      <c r="O130" s="636"/>
      <c r="P130" s="636"/>
      <c r="Q130" s="636"/>
      <c r="R130" s="636"/>
      <c r="S130" s="636"/>
      <c r="T130" s="636"/>
      <c r="U130" s="636"/>
      <c r="V130" s="636"/>
      <c r="W130" s="636"/>
    </row>
    <row r="131" spans="2:23" s="232" customFormat="1" ht="43.5" customHeight="1" hidden="1">
      <c r="B131" s="201" t="s">
        <v>203</v>
      </c>
      <c r="C131" s="202"/>
      <c r="D131" s="202" t="s">
        <v>454</v>
      </c>
      <c r="E131" s="202" t="s">
        <v>455</v>
      </c>
      <c r="F131" s="452" t="s">
        <v>204</v>
      </c>
      <c r="G131" s="463"/>
      <c r="H131" s="452" t="s">
        <v>455</v>
      </c>
      <c r="I131" s="464">
        <f>I134</f>
        <v>85</v>
      </c>
      <c r="J131" s="287"/>
      <c r="K131" s="287">
        <f>K134</f>
        <v>85</v>
      </c>
      <c r="L131" s="287">
        <f>L134</f>
        <v>85</v>
      </c>
      <c r="N131" s="636"/>
      <c r="O131" s="636"/>
      <c r="P131" s="636"/>
      <c r="Q131" s="636"/>
      <c r="R131" s="636"/>
      <c r="S131" s="636"/>
      <c r="T131" s="636"/>
      <c r="U131" s="636"/>
      <c r="V131" s="636"/>
      <c r="W131" s="636"/>
    </row>
    <row r="132" spans="2:23" s="232" customFormat="1" ht="60.75" customHeight="1" hidden="1">
      <c r="B132" s="249" t="s">
        <v>576</v>
      </c>
      <c r="C132" s="238"/>
      <c r="D132" s="238" t="s">
        <v>454</v>
      </c>
      <c r="E132" s="238" t="s">
        <v>455</v>
      </c>
      <c r="F132" s="457" t="s">
        <v>577</v>
      </c>
      <c r="G132" s="887" t="s">
        <v>578</v>
      </c>
      <c r="H132" s="888"/>
      <c r="I132" s="889"/>
      <c r="J132" s="294"/>
      <c r="N132" s="636"/>
      <c r="O132" s="636"/>
      <c r="P132" s="636"/>
      <c r="Q132" s="636"/>
      <c r="R132" s="636"/>
      <c r="S132" s="636"/>
      <c r="T132" s="636"/>
      <c r="U132" s="636"/>
      <c r="V132" s="636"/>
      <c r="W132" s="636"/>
    </row>
    <row r="133" spans="2:23" s="232" customFormat="1" ht="48" customHeight="1" hidden="1">
      <c r="B133" s="249" t="s">
        <v>579</v>
      </c>
      <c r="C133" s="238"/>
      <c r="D133" s="238" t="s">
        <v>454</v>
      </c>
      <c r="E133" s="238" t="s">
        <v>455</v>
      </c>
      <c r="F133" s="457" t="s">
        <v>580</v>
      </c>
      <c r="G133" s="884" t="s">
        <v>581</v>
      </c>
      <c r="H133" s="885"/>
      <c r="I133" s="886"/>
      <c r="J133" s="294"/>
      <c r="N133" s="636"/>
      <c r="O133" s="636"/>
      <c r="P133" s="636"/>
      <c r="Q133" s="636"/>
      <c r="R133" s="636"/>
      <c r="S133" s="636"/>
      <c r="T133" s="636"/>
      <c r="U133" s="636"/>
      <c r="V133" s="636"/>
      <c r="W133" s="636"/>
    </row>
    <row r="134" spans="2:23" s="232" customFormat="1" ht="16.5" customHeight="1" hidden="1">
      <c r="B134" s="252" t="s">
        <v>587</v>
      </c>
      <c r="C134" s="238"/>
      <c r="D134" s="202" t="s">
        <v>454</v>
      </c>
      <c r="E134" s="202" t="s">
        <v>455</v>
      </c>
      <c r="F134" s="452" t="s">
        <v>204</v>
      </c>
      <c r="G134" s="196" t="s">
        <v>210</v>
      </c>
      <c r="H134" s="452" t="s">
        <v>455</v>
      </c>
      <c r="I134" s="468">
        <v>85</v>
      </c>
      <c r="J134" s="302"/>
      <c r="K134" s="304">
        <v>85</v>
      </c>
      <c r="L134" s="303">
        <v>85</v>
      </c>
      <c r="N134" s="636"/>
      <c r="O134" s="636"/>
      <c r="P134" s="636"/>
      <c r="Q134" s="636"/>
      <c r="R134" s="636"/>
      <c r="S134" s="636"/>
      <c r="T134" s="636"/>
      <c r="U134" s="636"/>
      <c r="V134" s="636"/>
      <c r="W134" s="636"/>
    </row>
    <row r="135" spans="2:12" ht="20.25" customHeight="1" hidden="1">
      <c r="B135" s="198" t="s">
        <v>463</v>
      </c>
      <c r="C135" s="202"/>
      <c r="D135" s="207" t="s">
        <v>454</v>
      </c>
      <c r="E135" s="207" t="s">
        <v>464</v>
      </c>
      <c r="F135" s="452"/>
      <c r="G135" s="452"/>
      <c r="H135" s="451" t="s">
        <v>464</v>
      </c>
      <c r="I135" s="469">
        <f>I136+I139</f>
        <v>11758.768999999998</v>
      </c>
      <c r="J135" s="269"/>
      <c r="K135" s="318">
        <f>K136+K139</f>
        <v>13625.55</v>
      </c>
      <c r="L135" s="318">
        <f>L136+L139</f>
        <v>15979.505000000001</v>
      </c>
    </row>
    <row r="136" spans="2:12" ht="54.75" customHeight="1" hidden="1">
      <c r="B136" s="290" t="s">
        <v>627</v>
      </c>
      <c r="C136" s="207"/>
      <c r="D136" s="200" t="s">
        <v>454</v>
      </c>
      <c r="E136" s="207" t="s">
        <v>464</v>
      </c>
      <c r="F136" s="451" t="s">
        <v>205</v>
      </c>
      <c r="G136" s="455"/>
      <c r="H136" s="451" t="s">
        <v>464</v>
      </c>
      <c r="I136" s="456">
        <f>I137</f>
        <v>2275.006</v>
      </c>
      <c r="J136" s="285"/>
      <c r="K136" s="285">
        <f>K137</f>
        <v>6008.35</v>
      </c>
      <c r="L136" s="285">
        <f>L137</f>
        <v>8515.705</v>
      </c>
    </row>
    <row r="137" spans="2:12" ht="69.75" customHeight="1" hidden="1">
      <c r="B137" s="230" t="s">
        <v>233</v>
      </c>
      <c r="C137" s="202"/>
      <c r="D137" s="199" t="s">
        <v>454</v>
      </c>
      <c r="E137" s="202" t="s">
        <v>464</v>
      </c>
      <c r="F137" s="452" t="s">
        <v>206</v>
      </c>
      <c r="G137" s="452"/>
      <c r="H137" s="452" t="s">
        <v>464</v>
      </c>
      <c r="I137" s="324">
        <f>I138</f>
        <v>2275.006</v>
      </c>
      <c r="J137" s="269"/>
      <c r="K137" s="313">
        <f>K138</f>
        <v>6008.35</v>
      </c>
      <c r="L137" s="313">
        <f>L138</f>
        <v>8515.705</v>
      </c>
    </row>
    <row r="138" spans="2:12" ht="12" customHeight="1" hidden="1">
      <c r="B138" s="252" t="s">
        <v>587</v>
      </c>
      <c r="C138" s="202"/>
      <c r="D138" s="199" t="s">
        <v>454</v>
      </c>
      <c r="E138" s="202" t="s">
        <v>464</v>
      </c>
      <c r="F138" s="452" t="s">
        <v>206</v>
      </c>
      <c r="G138" s="452" t="s">
        <v>210</v>
      </c>
      <c r="H138" s="452" t="s">
        <v>464</v>
      </c>
      <c r="I138" s="324">
        <v>2275.006</v>
      </c>
      <c r="J138" s="322"/>
      <c r="K138" s="327">
        <v>6008.35</v>
      </c>
      <c r="L138" s="327">
        <v>8515.705</v>
      </c>
    </row>
    <row r="139" spans="2:12" ht="56.25" customHeight="1" hidden="1">
      <c r="B139" s="231" t="s">
        <v>625</v>
      </c>
      <c r="C139" s="202"/>
      <c r="D139" s="207" t="s">
        <v>454</v>
      </c>
      <c r="E139" s="207" t="s">
        <v>464</v>
      </c>
      <c r="F139" s="451" t="s">
        <v>207</v>
      </c>
      <c r="G139" s="455"/>
      <c r="H139" s="451" t="s">
        <v>464</v>
      </c>
      <c r="I139" s="456">
        <f>I140+I142</f>
        <v>9483.762999999999</v>
      </c>
      <c r="J139" s="284"/>
      <c r="K139" s="285">
        <f>K140+K142</f>
        <v>7617.2</v>
      </c>
      <c r="L139" s="318">
        <f>L140+L142</f>
        <v>7463.8</v>
      </c>
    </row>
    <row r="140" spans="2:12" ht="66" hidden="1">
      <c r="B140" s="201" t="s">
        <v>244</v>
      </c>
      <c r="C140" s="202"/>
      <c r="D140" s="207" t="s">
        <v>454</v>
      </c>
      <c r="E140" s="207" t="s">
        <v>464</v>
      </c>
      <c r="F140" s="452" t="s">
        <v>521</v>
      </c>
      <c r="G140" s="452"/>
      <c r="H140" s="451" t="s">
        <v>464</v>
      </c>
      <c r="I140" s="324">
        <f>I141</f>
        <v>5353.775000000001</v>
      </c>
      <c r="J140" s="269"/>
      <c r="K140" s="269">
        <f>K141</f>
        <v>5406.2</v>
      </c>
      <c r="L140" s="269">
        <f>L141</f>
        <v>5230.3</v>
      </c>
    </row>
    <row r="141" spans="2:12" ht="12.75" hidden="1">
      <c r="B141" s="252" t="s">
        <v>587</v>
      </c>
      <c r="C141" s="202"/>
      <c r="D141" s="202" t="s">
        <v>454</v>
      </c>
      <c r="E141" s="202" t="s">
        <v>464</v>
      </c>
      <c r="F141" s="452" t="s">
        <v>521</v>
      </c>
      <c r="G141" s="452" t="s">
        <v>210</v>
      </c>
      <c r="H141" s="452" t="s">
        <v>464</v>
      </c>
      <c r="I141" s="325">
        <f>5356.1-4835.3+2500.3+2332.675</f>
        <v>5353.775000000001</v>
      </c>
      <c r="J141" s="322"/>
      <c r="K141" s="325">
        <v>5406.2</v>
      </c>
      <c r="L141" s="325">
        <v>5230.3</v>
      </c>
    </row>
    <row r="142" spans="2:12" ht="78.75" customHeight="1" hidden="1">
      <c r="B142" s="201" t="s">
        <v>234</v>
      </c>
      <c r="C142" s="202"/>
      <c r="D142" s="207" t="s">
        <v>454</v>
      </c>
      <c r="E142" s="207" t="s">
        <v>464</v>
      </c>
      <c r="F142" s="452" t="s">
        <v>522</v>
      </c>
      <c r="G142" s="452"/>
      <c r="H142" s="451" t="s">
        <v>464</v>
      </c>
      <c r="I142" s="324">
        <f>I143</f>
        <v>4129.987999999999</v>
      </c>
      <c r="J142" s="313"/>
      <c r="K142" s="313">
        <f>K143</f>
        <v>2211</v>
      </c>
      <c r="L142" s="313">
        <f>L143</f>
        <v>2233.5</v>
      </c>
    </row>
    <row r="143" spans="2:12" ht="18" customHeight="1" hidden="1">
      <c r="B143" s="252" t="s">
        <v>587</v>
      </c>
      <c r="C143" s="202"/>
      <c r="D143" s="202" t="s">
        <v>454</v>
      </c>
      <c r="E143" s="202" t="s">
        <v>464</v>
      </c>
      <c r="F143" s="452" t="s">
        <v>522</v>
      </c>
      <c r="G143" s="452" t="s">
        <v>210</v>
      </c>
      <c r="H143" s="452" t="s">
        <v>464</v>
      </c>
      <c r="I143" s="324">
        <f>2142.2+1447.788+540</f>
        <v>4129.987999999999</v>
      </c>
      <c r="J143" s="324"/>
      <c r="K143" s="324">
        <v>2211</v>
      </c>
      <c r="L143" s="324">
        <v>2233.5</v>
      </c>
    </row>
    <row r="144" spans="2:12" ht="19.5" customHeight="1" hidden="1">
      <c r="B144" s="198" t="s">
        <v>523</v>
      </c>
      <c r="C144" s="202"/>
      <c r="D144" s="207" t="s">
        <v>454</v>
      </c>
      <c r="E144" s="207" t="s">
        <v>524</v>
      </c>
      <c r="F144" s="452"/>
      <c r="G144" s="452"/>
      <c r="H144" s="451" t="s">
        <v>524</v>
      </c>
      <c r="I144" s="322">
        <f>I145</f>
        <v>0</v>
      </c>
      <c r="J144" s="269"/>
      <c r="K144" s="269">
        <f aca="true" t="shared" si="2" ref="K144:L147">K145</f>
        <v>0</v>
      </c>
      <c r="L144" s="269">
        <f t="shared" si="2"/>
        <v>0</v>
      </c>
    </row>
    <row r="145" spans="2:23" s="232" customFormat="1" ht="39" hidden="1">
      <c r="B145" s="198" t="s">
        <v>624</v>
      </c>
      <c r="C145" s="202"/>
      <c r="D145" s="207" t="s">
        <v>454</v>
      </c>
      <c r="E145" s="207" t="s">
        <v>524</v>
      </c>
      <c r="F145" s="452"/>
      <c r="G145" s="452"/>
      <c r="H145" s="451" t="s">
        <v>524</v>
      </c>
      <c r="I145" s="322">
        <f>I146</f>
        <v>0</v>
      </c>
      <c r="J145" s="269"/>
      <c r="K145" s="269">
        <f t="shared" si="2"/>
        <v>0</v>
      </c>
      <c r="L145" s="269">
        <f t="shared" si="2"/>
        <v>0</v>
      </c>
      <c r="N145" s="636"/>
      <c r="O145" s="636"/>
      <c r="P145" s="636"/>
      <c r="Q145" s="636"/>
      <c r="R145" s="636"/>
      <c r="S145" s="636"/>
      <c r="T145" s="636"/>
      <c r="U145" s="636"/>
      <c r="V145" s="636"/>
      <c r="W145" s="636"/>
    </row>
    <row r="146" spans="2:23" s="232" customFormat="1" ht="30.75" customHeight="1" hidden="1">
      <c r="B146" s="198" t="s">
        <v>525</v>
      </c>
      <c r="C146" s="202"/>
      <c r="D146" s="207" t="s">
        <v>454</v>
      </c>
      <c r="E146" s="207" t="s">
        <v>524</v>
      </c>
      <c r="F146" s="452" t="s">
        <v>526</v>
      </c>
      <c r="G146" s="463"/>
      <c r="H146" s="451" t="s">
        <v>524</v>
      </c>
      <c r="I146" s="470">
        <f>I147</f>
        <v>0</v>
      </c>
      <c r="J146" s="275"/>
      <c r="K146" s="275">
        <f t="shared" si="2"/>
        <v>0</v>
      </c>
      <c r="L146" s="275">
        <f t="shared" si="2"/>
        <v>0</v>
      </c>
      <c r="N146" s="636"/>
      <c r="O146" s="636"/>
      <c r="P146" s="636"/>
      <c r="Q146" s="636"/>
      <c r="R146" s="636"/>
      <c r="S146" s="636"/>
      <c r="T146" s="636"/>
      <c r="U146" s="636"/>
      <c r="V146" s="636"/>
      <c r="W146" s="636"/>
    </row>
    <row r="147" spans="2:23" s="232" customFormat="1" ht="26.25" hidden="1">
      <c r="B147" s="214" t="s">
        <v>527</v>
      </c>
      <c r="C147" s="202"/>
      <c r="D147" s="207" t="s">
        <v>454</v>
      </c>
      <c r="E147" s="207" t="s">
        <v>524</v>
      </c>
      <c r="F147" s="452" t="s">
        <v>528</v>
      </c>
      <c r="G147" s="463"/>
      <c r="H147" s="451" t="s">
        <v>524</v>
      </c>
      <c r="I147" s="470">
        <f>I148</f>
        <v>0</v>
      </c>
      <c r="J147" s="275"/>
      <c r="K147" s="275">
        <f t="shared" si="2"/>
        <v>0</v>
      </c>
      <c r="L147" s="275">
        <f t="shared" si="2"/>
        <v>0</v>
      </c>
      <c r="N147" s="636"/>
      <c r="O147" s="636"/>
      <c r="P147" s="636"/>
      <c r="Q147" s="636"/>
      <c r="R147" s="636"/>
      <c r="S147" s="636"/>
      <c r="T147" s="636"/>
      <c r="U147" s="636"/>
      <c r="V147" s="636"/>
      <c r="W147" s="636"/>
    </row>
    <row r="148" spans="2:23" s="232" customFormat="1" ht="12.75" hidden="1">
      <c r="B148" s="214"/>
      <c r="C148" s="202"/>
      <c r="D148" s="207" t="s">
        <v>454</v>
      </c>
      <c r="E148" s="207" t="s">
        <v>524</v>
      </c>
      <c r="F148" s="452" t="s">
        <v>528</v>
      </c>
      <c r="G148" s="463"/>
      <c r="H148" s="451" t="s">
        <v>524</v>
      </c>
      <c r="I148" s="470"/>
      <c r="J148" s="275"/>
      <c r="K148" s="275"/>
      <c r="L148" s="275"/>
      <c r="N148" s="636"/>
      <c r="O148" s="636"/>
      <c r="P148" s="636"/>
      <c r="Q148" s="636"/>
      <c r="R148" s="636"/>
      <c r="S148" s="636"/>
      <c r="T148" s="636"/>
      <c r="U148" s="636"/>
      <c r="V148" s="636"/>
      <c r="W148" s="636"/>
    </row>
    <row r="149" spans="2:12" ht="13.5" hidden="1">
      <c r="B149" s="234" t="s">
        <v>456</v>
      </c>
      <c r="C149" s="217"/>
      <c r="D149" s="217" t="s">
        <v>457</v>
      </c>
      <c r="E149" s="235"/>
      <c r="F149" s="372"/>
      <c r="G149" s="373"/>
      <c r="H149" s="371"/>
      <c r="I149" s="347">
        <f>I150</f>
        <v>160</v>
      </c>
      <c r="J149" s="267"/>
      <c r="K149" s="267">
        <f aca="true" t="shared" si="3" ref="K149:L151">K150</f>
        <v>172</v>
      </c>
      <c r="L149" s="267">
        <f t="shared" si="3"/>
        <v>184</v>
      </c>
    </row>
    <row r="150" spans="2:12" ht="12.75" hidden="1">
      <c r="B150" s="198" t="s">
        <v>458</v>
      </c>
      <c r="C150" s="207"/>
      <c r="D150" s="207" t="s">
        <v>457</v>
      </c>
      <c r="E150" s="207" t="s">
        <v>459</v>
      </c>
      <c r="F150" s="277"/>
      <c r="G150" s="452"/>
      <c r="H150" s="451" t="s">
        <v>459</v>
      </c>
      <c r="I150" s="276">
        <f>I151</f>
        <v>160</v>
      </c>
      <c r="J150" s="276"/>
      <c r="K150" s="276">
        <f t="shared" si="3"/>
        <v>172</v>
      </c>
      <c r="L150" s="276">
        <f t="shared" si="3"/>
        <v>184</v>
      </c>
    </row>
    <row r="151" spans="2:12" ht="53.25" customHeight="1" hidden="1">
      <c r="B151" s="198" t="s">
        <v>618</v>
      </c>
      <c r="C151" s="207"/>
      <c r="D151" s="207" t="s">
        <v>457</v>
      </c>
      <c r="E151" s="207" t="s">
        <v>459</v>
      </c>
      <c r="F151" s="451" t="s">
        <v>81</v>
      </c>
      <c r="G151" s="455"/>
      <c r="H151" s="451" t="s">
        <v>459</v>
      </c>
      <c r="I151" s="456">
        <f>I152</f>
        <v>160</v>
      </c>
      <c r="J151" s="285"/>
      <c r="K151" s="285">
        <f t="shared" si="3"/>
        <v>172</v>
      </c>
      <c r="L151" s="285">
        <f t="shared" si="3"/>
        <v>184</v>
      </c>
    </row>
    <row r="152" spans="2:12" ht="66" hidden="1">
      <c r="B152" s="221" t="s">
        <v>235</v>
      </c>
      <c r="C152" s="207"/>
      <c r="D152" s="207" t="s">
        <v>457</v>
      </c>
      <c r="E152" s="207" t="s">
        <v>459</v>
      </c>
      <c r="F152" s="451" t="s">
        <v>529</v>
      </c>
      <c r="G152" s="452"/>
      <c r="H152" s="451" t="s">
        <v>459</v>
      </c>
      <c r="I152" s="276">
        <f>I155</f>
        <v>160</v>
      </c>
      <c r="J152" s="276"/>
      <c r="K152" s="276">
        <f>K155</f>
        <v>172</v>
      </c>
      <c r="L152" s="276">
        <f>L155</f>
        <v>184</v>
      </c>
    </row>
    <row r="153" spans="2:12" ht="75" customHeight="1" hidden="1">
      <c r="B153" s="223" t="s">
        <v>530</v>
      </c>
      <c r="C153" s="207"/>
      <c r="D153" s="207" t="s">
        <v>457</v>
      </c>
      <c r="E153" s="207" t="s">
        <v>459</v>
      </c>
      <c r="F153" s="452" t="s">
        <v>531</v>
      </c>
      <c r="G153" s="452"/>
      <c r="H153" s="451" t="s">
        <v>459</v>
      </c>
      <c r="I153" s="276"/>
      <c r="J153" s="276"/>
      <c r="K153" s="276"/>
      <c r="L153" s="276"/>
    </row>
    <row r="154" spans="2:12" ht="15.75" customHeight="1" hidden="1">
      <c r="B154" s="252" t="s">
        <v>587</v>
      </c>
      <c r="C154" s="207"/>
      <c r="D154" s="207" t="s">
        <v>457</v>
      </c>
      <c r="E154" s="207" t="s">
        <v>459</v>
      </c>
      <c r="F154" s="452" t="s">
        <v>531</v>
      </c>
      <c r="G154" s="452" t="s">
        <v>210</v>
      </c>
      <c r="H154" s="451" t="s">
        <v>459</v>
      </c>
      <c r="I154" s="276"/>
      <c r="J154" s="276"/>
      <c r="K154" s="276"/>
      <c r="L154" s="276"/>
    </row>
    <row r="155" spans="2:12" ht="77.25" customHeight="1" hidden="1">
      <c r="B155" s="201" t="s">
        <v>236</v>
      </c>
      <c r="C155" s="207"/>
      <c r="D155" s="207" t="s">
        <v>457</v>
      </c>
      <c r="E155" s="207" t="s">
        <v>459</v>
      </c>
      <c r="F155" s="452" t="s">
        <v>532</v>
      </c>
      <c r="G155" s="452"/>
      <c r="H155" s="451" t="s">
        <v>459</v>
      </c>
      <c r="I155" s="276">
        <f>I156</f>
        <v>160</v>
      </c>
      <c r="J155" s="276"/>
      <c r="K155" s="276">
        <f>K156</f>
        <v>172</v>
      </c>
      <c r="L155" s="276">
        <f>L156</f>
        <v>184</v>
      </c>
    </row>
    <row r="156" spans="2:12" ht="16.5" customHeight="1" hidden="1">
      <c r="B156" s="252" t="s">
        <v>587</v>
      </c>
      <c r="C156" s="207"/>
      <c r="D156" s="207" t="s">
        <v>457</v>
      </c>
      <c r="E156" s="207" t="s">
        <v>459</v>
      </c>
      <c r="F156" s="452" t="s">
        <v>532</v>
      </c>
      <c r="G156" s="452" t="s">
        <v>210</v>
      </c>
      <c r="H156" s="451" t="s">
        <v>459</v>
      </c>
      <c r="I156" s="276">
        <v>160</v>
      </c>
      <c r="J156" s="276"/>
      <c r="K156" s="276">
        <v>172</v>
      </c>
      <c r="L156" s="276">
        <v>184</v>
      </c>
    </row>
    <row r="157" spans="2:12" ht="13.5" hidden="1">
      <c r="B157" s="182" t="s">
        <v>533</v>
      </c>
      <c r="C157" s="220"/>
      <c r="D157" s="220" t="s">
        <v>461</v>
      </c>
      <c r="E157" s="220"/>
      <c r="F157" s="344"/>
      <c r="G157" s="344"/>
      <c r="H157" s="344"/>
      <c r="I157" s="347">
        <f>I158+I165</f>
        <v>7152.5</v>
      </c>
      <c r="J157" s="267"/>
      <c r="K157" s="267">
        <f>K158+K165</f>
        <v>7583.5</v>
      </c>
      <c r="L157" s="267">
        <f>L158+L165</f>
        <v>8198.5</v>
      </c>
    </row>
    <row r="158" spans="2:12" ht="12.75" hidden="1">
      <c r="B158" s="198" t="s">
        <v>534</v>
      </c>
      <c r="C158" s="207"/>
      <c r="D158" s="207" t="s">
        <v>461</v>
      </c>
      <c r="E158" s="207" t="s">
        <v>208</v>
      </c>
      <c r="F158" s="451"/>
      <c r="G158" s="451"/>
      <c r="H158" s="451" t="s">
        <v>208</v>
      </c>
      <c r="I158" s="445">
        <f>I159</f>
        <v>5947</v>
      </c>
      <c r="J158" s="268"/>
      <c r="K158" s="268">
        <f aca="true" t="shared" si="4" ref="K158:L160">K159</f>
        <v>6305</v>
      </c>
      <c r="L158" s="268">
        <f t="shared" si="4"/>
        <v>6960</v>
      </c>
    </row>
    <row r="159" spans="2:12" ht="55.5" customHeight="1" hidden="1">
      <c r="B159" s="198" t="s">
        <v>618</v>
      </c>
      <c r="C159" s="207"/>
      <c r="D159" s="207" t="s">
        <v>461</v>
      </c>
      <c r="E159" s="207" t="s">
        <v>208</v>
      </c>
      <c r="F159" s="451" t="s">
        <v>81</v>
      </c>
      <c r="G159" s="455"/>
      <c r="H159" s="451" t="s">
        <v>208</v>
      </c>
      <c r="I159" s="456">
        <f>I160</f>
        <v>5947</v>
      </c>
      <c r="J159" s="285"/>
      <c r="K159" s="285">
        <f t="shared" si="4"/>
        <v>6305</v>
      </c>
      <c r="L159" s="285">
        <f t="shared" si="4"/>
        <v>6960</v>
      </c>
    </row>
    <row r="160" spans="2:12" ht="83.25" customHeight="1" hidden="1">
      <c r="B160" s="221" t="s">
        <v>237</v>
      </c>
      <c r="C160" s="202"/>
      <c r="D160" s="202" t="s">
        <v>461</v>
      </c>
      <c r="E160" s="202" t="s">
        <v>208</v>
      </c>
      <c r="F160" s="452" t="s">
        <v>535</v>
      </c>
      <c r="G160" s="452"/>
      <c r="H160" s="452" t="s">
        <v>208</v>
      </c>
      <c r="I160" s="448">
        <f>I161</f>
        <v>5947</v>
      </c>
      <c r="J160" s="281"/>
      <c r="K160" s="281">
        <f t="shared" si="4"/>
        <v>6305</v>
      </c>
      <c r="L160" s="281">
        <f t="shared" si="4"/>
        <v>6960</v>
      </c>
    </row>
    <row r="161" spans="2:12" ht="66" hidden="1">
      <c r="B161" s="201" t="s">
        <v>238</v>
      </c>
      <c r="C161" s="202"/>
      <c r="D161" s="202" t="s">
        <v>461</v>
      </c>
      <c r="E161" s="202" t="s">
        <v>208</v>
      </c>
      <c r="F161" s="452" t="s">
        <v>536</v>
      </c>
      <c r="G161" s="452"/>
      <c r="H161" s="452" t="s">
        <v>208</v>
      </c>
      <c r="I161" s="448">
        <f>I162+I163+I164</f>
        <v>5947</v>
      </c>
      <c r="J161" s="281"/>
      <c r="K161" s="281">
        <f>K162+K163+K164</f>
        <v>6305</v>
      </c>
      <c r="L161" s="281">
        <f>L162+L163+L164</f>
        <v>6960</v>
      </c>
    </row>
    <row r="162" spans="2:12" ht="12.75" hidden="1">
      <c r="B162" s="252" t="s">
        <v>608</v>
      </c>
      <c r="C162" s="202"/>
      <c r="D162" s="202" t="s">
        <v>461</v>
      </c>
      <c r="E162" s="202" t="s">
        <v>208</v>
      </c>
      <c r="F162" s="452" t="s">
        <v>536</v>
      </c>
      <c r="G162" s="452" t="s">
        <v>606</v>
      </c>
      <c r="H162" s="452" t="s">
        <v>208</v>
      </c>
      <c r="I162" s="261">
        <v>4171.287</v>
      </c>
      <c r="J162" s="262"/>
      <c r="K162" s="281">
        <v>5305.114</v>
      </c>
      <c r="L162" s="281">
        <v>6631.482</v>
      </c>
    </row>
    <row r="163" spans="2:12" ht="12.75" hidden="1">
      <c r="B163" s="252" t="s">
        <v>587</v>
      </c>
      <c r="C163" s="202"/>
      <c r="D163" s="202" t="s">
        <v>461</v>
      </c>
      <c r="E163" s="202" t="s">
        <v>208</v>
      </c>
      <c r="F163" s="452" t="s">
        <v>536</v>
      </c>
      <c r="G163" s="452" t="s">
        <v>210</v>
      </c>
      <c r="H163" s="452" t="s">
        <v>208</v>
      </c>
      <c r="I163" s="448">
        <f>1775.713-0.713</f>
        <v>1775</v>
      </c>
      <c r="J163" s="281"/>
      <c r="K163" s="281">
        <f>999.886-0.886</f>
        <v>999</v>
      </c>
      <c r="L163" s="281">
        <v>328</v>
      </c>
    </row>
    <row r="164" spans="2:12" ht="12.75" hidden="1">
      <c r="B164" s="252" t="s">
        <v>609</v>
      </c>
      <c r="C164" s="202"/>
      <c r="D164" s="202" t="s">
        <v>461</v>
      </c>
      <c r="E164" s="202" t="s">
        <v>208</v>
      </c>
      <c r="F164" s="452" t="s">
        <v>536</v>
      </c>
      <c r="G164" s="452" t="s">
        <v>607</v>
      </c>
      <c r="H164" s="452" t="s">
        <v>208</v>
      </c>
      <c r="I164" s="276">
        <v>0.713</v>
      </c>
      <c r="J164" s="271"/>
      <c r="K164" s="271">
        <v>0.886</v>
      </c>
      <c r="L164" s="271">
        <v>0.518</v>
      </c>
    </row>
    <row r="165" spans="2:12" ht="30.75" customHeight="1" hidden="1">
      <c r="B165" s="198" t="s">
        <v>537</v>
      </c>
      <c r="C165" s="207"/>
      <c r="D165" s="207" t="s">
        <v>461</v>
      </c>
      <c r="E165" s="207" t="s">
        <v>538</v>
      </c>
      <c r="F165" s="452"/>
      <c r="G165" s="452"/>
      <c r="H165" s="451" t="s">
        <v>538</v>
      </c>
      <c r="I165" s="445">
        <f>I166</f>
        <v>1205.5</v>
      </c>
      <c r="J165" s="268"/>
      <c r="K165" s="268">
        <f aca="true" t="shared" si="5" ref="K165:L168">K166</f>
        <v>1278.5</v>
      </c>
      <c r="L165" s="268">
        <f t="shared" si="5"/>
        <v>1238.5</v>
      </c>
    </row>
    <row r="166" spans="2:12" ht="39" customHeight="1" hidden="1">
      <c r="B166" s="198" t="s">
        <v>618</v>
      </c>
      <c r="C166" s="207"/>
      <c r="D166" s="207" t="s">
        <v>461</v>
      </c>
      <c r="E166" s="207" t="s">
        <v>538</v>
      </c>
      <c r="F166" s="451" t="s">
        <v>81</v>
      </c>
      <c r="G166" s="455"/>
      <c r="H166" s="451" t="s">
        <v>538</v>
      </c>
      <c r="I166" s="456">
        <f>I167</f>
        <v>1205.5</v>
      </c>
      <c r="J166" s="285"/>
      <c r="K166" s="285">
        <f t="shared" si="5"/>
        <v>1278.5</v>
      </c>
      <c r="L166" s="285">
        <f t="shared" si="5"/>
        <v>1238.5</v>
      </c>
    </row>
    <row r="167" spans="2:12" ht="85.5" customHeight="1" hidden="1">
      <c r="B167" s="221" t="s">
        <v>239</v>
      </c>
      <c r="C167" s="202"/>
      <c r="D167" s="202" t="s">
        <v>461</v>
      </c>
      <c r="E167" s="202" t="s">
        <v>538</v>
      </c>
      <c r="F167" s="452" t="s">
        <v>539</v>
      </c>
      <c r="G167" s="452"/>
      <c r="H167" s="452" t="s">
        <v>538</v>
      </c>
      <c r="I167" s="448">
        <f>I168</f>
        <v>1205.5</v>
      </c>
      <c r="J167" s="281"/>
      <c r="K167" s="281">
        <f t="shared" si="5"/>
        <v>1278.5</v>
      </c>
      <c r="L167" s="281">
        <f t="shared" si="5"/>
        <v>1238.5</v>
      </c>
    </row>
    <row r="168" spans="2:12" ht="66" hidden="1">
      <c r="B168" s="201" t="s">
        <v>31</v>
      </c>
      <c r="C168" s="202"/>
      <c r="D168" s="202" t="s">
        <v>461</v>
      </c>
      <c r="E168" s="202" t="s">
        <v>538</v>
      </c>
      <c r="F168" s="452" t="s">
        <v>541</v>
      </c>
      <c r="G168" s="452"/>
      <c r="H168" s="452" t="s">
        <v>538</v>
      </c>
      <c r="I168" s="448">
        <f>I169</f>
        <v>1205.5</v>
      </c>
      <c r="J168" s="281"/>
      <c r="K168" s="281">
        <f t="shared" si="5"/>
        <v>1278.5</v>
      </c>
      <c r="L168" s="281">
        <f t="shared" si="5"/>
        <v>1238.5</v>
      </c>
    </row>
    <row r="169" spans="2:12" ht="12.75" hidden="1">
      <c r="B169" s="252" t="s">
        <v>587</v>
      </c>
      <c r="C169" s="202"/>
      <c r="D169" s="202" t="s">
        <v>461</v>
      </c>
      <c r="E169" s="202" t="s">
        <v>538</v>
      </c>
      <c r="F169" s="452" t="s">
        <v>541</v>
      </c>
      <c r="G169" s="452" t="s">
        <v>210</v>
      </c>
      <c r="H169" s="452" t="s">
        <v>538</v>
      </c>
      <c r="I169" s="448">
        <v>1205.5</v>
      </c>
      <c r="J169" s="281"/>
      <c r="K169" s="281">
        <v>1278.5</v>
      </c>
      <c r="L169" s="281">
        <v>1238.5</v>
      </c>
    </row>
    <row r="170" spans="2:23" s="239" customFormat="1" ht="52.5" hidden="1">
      <c r="B170" s="237" t="s">
        <v>542</v>
      </c>
      <c r="C170" s="192"/>
      <c r="D170" s="192" t="s">
        <v>461</v>
      </c>
      <c r="E170" s="202" t="s">
        <v>538</v>
      </c>
      <c r="F170" s="196" t="s">
        <v>543</v>
      </c>
      <c r="G170" s="457"/>
      <c r="H170" s="452" t="s">
        <v>538</v>
      </c>
      <c r="I170" s="276"/>
      <c r="J170" s="271"/>
      <c r="K170" s="271"/>
      <c r="L170" s="271"/>
      <c r="N170" s="637"/>
      <c r="O170" s="637"/>
      <c r="P170" s="637"/>
      <c r="Q170" s="637"/>
      <c r="R170" s="637"/>
      <c r="S170" s="637"/>
      <c r="T170" s="637"/>
      <c r="U170" s="637"/>
      <c r="V170" s="637"/>
      <c r="W170" s="637"/>
    </row>
    <row r="171" spans="2:12" ht="13.5" hidden="1">
      <c r="B171" s="182" t="s">
        <v>544</v>
      </c>
      <c r="C171" s="220"/>
      <c r="D171" s="220" t="s">
        <v>211</v>
      </c>
      <c r="E171" s="220"/>
      <c r="F171" s="344"/>
      <c r="G171" s="344"/>
      <c r="H171" s="344"/>
      <c r="I171" s="367">
        <f>I172+I175</f>
        <v>412.5</v>
      </c>
      <c r="J171" s="272"/>
      <c r="K171" s="272">
        <f>K172+K175</f>
        <v>412.5</v>
      </c>
      <c r="L171" s="272">
        <f>L172+L175</f>
        <v>412.5</v>
      </c>
    </row>
    <row r="172" spans="2:12" ht="12.75" hidden="1">
      <c r="B172" s="222" t="s">
        <v>212</v>
      </c>
      <c r="C172" s="189"/>
      <c r="D172" s="207" t="s">
        <v>211</v>
      </c>
      <c r="E172" s="207" t="s">
        <v>545</v>
      </c>
      <c r="F172" s="187"/>
      <c r="G172" s="187"/>
      <c r="H172" s="451" t="s">
        <v>545</v>
      </c>
      <c r="I172" s="322">
        <f>I173</f>
        <v>240.5</v>
      </c>
      <c r="J172" s="269"/>
      <c r="K172" s="269">
        <f>K173</f>
        <v>240.5</v>
      </c>
      <c r="L172" s="269">
        <f>L173</f>
        <v>240.5</v>
      </c>
    </row>
    <row r="173" spans="2:12" ht="21" customHeight="1" hidden="1">
      <c r="B173" s="223" t="s">
        <v>546</v>
      </c>
      <c r="C173" s="189"/>
      <c r="D173" s="202" t="s">
        <v>211</v>
      </c>
      <c r="E173" s="202" t="s">
        <v>545</v>
      </c>
      <c r="F173" s="471">
        <v>9900308</v>
      </c>
      <c r="G173" s="187"/>
      <c r="H173" s="452" t="s">
        <v>545</v>
      </c>
      <c r="I173" s="296">
        <f>I174</f>
        <v>240.5</v>
      </c>
      <c r="J173" s="270"/>
      <c r="K173" s="270">
        <f>K174</f>
        <v>240.5</v>
      </c>
      <c r="L173" s="270">
        <f>L174</f>
        <v>240.5</v>
      </c>
    </row>
    <row r="174" spans="2:12" ht="21" customHeight="1" hidden="1">
      <c r="B174" s="252" t="s">
        <v>613</v>
      </c>
      <c r="C174" s="189"/>
      <c r="D174" s="202" t="s">
        <v>211</v>
      </c>
      <c r="E174" s="202" t="s">
        <v>545</v>
      </c>
      <c r="F174" s="471">
        <v>9900308</v>
      </c>
      <c r="G174" s="196" t="s">
        <v>71</v>
      </c>
      <c r="H174" s="452" t="s">
        <v>545</v>
      </c>
      <c r="I174" s="296">
        <v>240.5</v>
      </c>
      <c r="J174" s="270"/>
      <c r="K174" s="270">
        <v>240.5</v>
      </c>
      <c r="L174" s="270">
        <v>240.5</v>
      </c>
    </row>
    <row r="175" spans="2:12" ht="12.75" hidden="1">
      <c r="B175" s="226" t="s">
        <v>213</v>
      </c>
      <c r="C175" s="207"/>
      <c r="D175" s="207" t="s">
        <v>211</v>
      </c>
      <c r="E175" s="207" t="s">
        <v>547</v>
      </c>
      <c r="F175" s="451"/>
      <c r="G175" s="452"/>
      <c r="H175" s="451" t="s">
        <v>547</v>
      </c>
      <c r="I175" s="322">
        <f>I176</f>
        <v>172</v>
      </c>
      <c r="J175" s="269"/>
      <c r="K175" s="269">
        <f>K176</f>
        <v>172</v>
      </c>
      <c r="L175" s="269">
        <f>L176</f>
        <v>172</v>
      </c>
    </row>
    <row r="176" spans="2:12" ht="21" customHeight="1" hidden="1">
      <c r="B176" s="241" t="s">
        <v>254</v>
      </c>
      <c r="C176" s="241"/>
      <c r="D176" s="202" t="s">
        <v>211</v>
      </c>
      <c r="E176" s="202" t="s">
        <v>547</v>
      </c>
      <c r="F176" s="471">
        <v>9901073</v>
      </c>
      <c r="G176" s="452"/>
      <c r="H176" s="452" t="s">
        <v>547</v>
      </c>
      <c r="I176" s="296">
        <f>I177</f>
        <v>172</v>
      </c>
      <c r="J176" s="270"/>
      <c r="K176" s="270">
        <f>K177</f>
        <v>172</v>
      </c>
      <c r="L176" s="270">
        <f>L177</f>
        <v>172</v>
      </c>
    </row>
    <row r="177" spans="2:12" ht="21" customHeight="1" hidden="1">
      <c r="B177" s="252" t="s">
        <v>613</v>
      </c>
      <c r="C177" s="241"/>
      <c r="D177" s="202" t="s">
        <v>211</v>
      </c>
      <c r="E177" s="202" t="s">
        <v>547</v>
      </c>
      <c r="F177" s="471">
        <v>9901073</v>
      </c>
      <c r="G177" s="452" t="s">
        <v>71</v>
      </c>
      <c r="H177" s="452" t="s">
        <v>547</v>
      </c>
      <c r="I177" s="296">
        <v>172</v>
      </c>
      <c r="J177" s="270"/>
      <c r="K177" s="270">
        <v>172</v>
      </c>
      <c r="L177" s="270">
        <v>172</v>
      </c>
    </row>
    <row r="178" spans="2:12" ht="13.5" hidden="1">
      <c r="B178" s="182" t="s">
        <v>462</v>
      </c>
      <c r="C178" s="220"/>
      <c r="D178" s="220" t="s">
        <v>469</v>
      </c>
      <c r="E178" s="220"/>
      <c r="F178" s="344"/>
      <c r="G178" s="344"/>
      <c r="H178" s="344"/>
      <c r="I178" s="362">
        <f>I180</f>
        <v>3930</v>
      </c>
      <c r="J178" s="315"/>
      <c r="K178" s="315">
        <f>K180</f>
        <v>3930</v>
      </c>
      <c r="L178" s="315">
        <f>L180</f>
        <v>1185</v>
      </c>
    </row>
    <row r="179" spans="2:12" ht="24" customHeight="1" hidden="1">
      <c r="B179" s="198" t="s">
        <v>249</v>
      </c>
      <c r="C179" s="202"/>
      <c r="D179" s="207" t="s">
        <v>469</v>
      </c>
      <c r="E179" s="207" t="s">
        <v>470</v>
      </c>
      <c r="F179" s="451"/>
      <c r="G179" s="451"/>
      <c r="H179" s="451" t="s">
        <v>470</v>
      </c>
      <c r="I179" s="325">
        <f>I180</f>
        <v>3930</v>
      </c>
      <c r="J179" s="301"/>
      <c r="K179" s="301">
        <f>K180</f>
        <v>3930</v>
      </c>
      <c r="L179" s="301">
        <f>L180</f>
        <v>1185</v>
      </c>
    </row>
    <row r="180" spans="2:12" ht="58.5" customHeight="1" hidden="1">
      <c r="B180" s="222" t="s">
        <v>612</v>
      </c>
      <c r="C180" s="202"/>
      <c r="D180" s="202" t="s">
        <v>469</v>
      </c>
      <c r="E180" s="202" t="s">
        <v>470</v>
      </c>
      <c r="F180" s="452" t="s">
        <v>77</v>
      </c>
      <c r="G180" s="472"/>
      <c r="H180" s="452" t="s">
        <v>470</v>
      </c>
      <c r="I180" s="473">
        <f>I183+I187</f>
        <v>3930</v>
      </c>
      <c r="J180" s="316"/>
      <c r="K180" s="316">
        <f>K183+K187</f>
        <v>3930</v>
      </c>
      <c r="L180" s="316">
        <f>L183+L187</f>
        <v>1185</v>
      </c>
    </row>
    <row r="181" spans="2:12" ht="66" hidden="1">
      <c r="B181" s="221" t="s">
        <v>240</v>
      </c>
      <c r="C181" s="202"/>
      <c r="D181" s="202" t="s">
        <v>469</v>
      </c>
      <c r="E181" s="202" t="s">
        <v>470</v>
      </c>
      <c r="F181" s="452" t="s">
        <v>548</v>
      </c>
      <c r="G181" s="452"/>
      <c r="H181" s="452" t="s">
        <v>470</v>
      </c>
      <c r="I181" s="325"/>
      <c r="J181" s="301"/>
      <c r="K181" s="301"/>
      <c r="L181" s="301"/>
    </row>
    <row r="182" spans="2:12" ht="52.5" hidden="1">
      <c r="B182" s="214" t="s">
        <v>241</v>
      </c>
      <c r="C182" s="202"/>
      <c r="D182" s="202" t="s">
        <v>469</v>
      </c>
      <c r="E182" s="202" t="s">
        <v>470</v>
      </c>
      <c r="F182" s="452" t="s">
        <v>549</v>
      </c>
      <c r="G182" s="452"/>
      <c r="H182" s="452" t="s">
        <v>470</v>
      </c>
      <c r="I182" s="325"/>
      <c r="J182" s="301"/>
      <c r="K182" s="301"/>
      <c r="L182" s="301"/>
    </row>
    <row r="183" spans="2:12" ht="66" hidden="1">
      <c r="B183" s="221" t="s">
        <v>25</v>
      </c>
      <c r="C183" s="202"/>
      <c r="D183" s="202" t="s">
        <v>469</v>
      </c>
      <c r="E183" s="202" t="s">
        <v>470</v>
      </c>
      <c r="F183" s="451" t="s">
        <v>551</v>
      </c>
      <c r="G183" s="452"/>
      <c r="H183" s="452" t="s">
        <v>470</v>
      </c>
      <c r="I183" s="446">
        <f>I184</f>
        <v>3600</v>
      </c>
      <c r="J183" s="317"/>
      <c r="K183" s="317">
        <f>K184</f>
        <v>3600</v>
      </c>
      <c r="L183" s="317">
        <f>L184</f>
        <v>850</v>
      </c>
    </row>
    <row r="184" spans="2:12" ht="80.25" customHeight="1" hidden="1">
      <c r="B184" s="201" t="s">
        <v>26</v>
      </c>
      <c r="C184" s="202"/>
      <c r="D184" s="202" t="s">
        <v>469</v>
      </c>
      <c r="E184" s="202" t="s">
        <v>470</v>
      </c>
      <c r="F184" s="452" t="s">
        <v>553</v>
      </c>
      <c r="G184" s="452"/>
      <c r="H184" s="452" t="s">
        <v>470</v>
      </c>
      <c r="I184" s="325">
        <f>I185</f>
        <v>3600</v>
      </c>
      <c r="J184" s="301"/>
      <c r="K184" s="301">
        <f>K185</f>
        <v>3600</v>
      </c>
      <c r="L184" s="301">
        <f>L185</f>
        <v>850</v>
      </c>
    </row>
    <row r="185" spans="2:12" ht="12.75" hidden="1">
      <c r="B185" s="255" t="s">
        <v>587</v>
      </c>
      <c r="C185" s="202"/>
      <c r="D185" s="202" t="s">
        <v>469</v>
      </c>
      <c r="E185" s="202" t="s">
        <v>470</v>
      </c>
      <c r="F185" s="452" t="s">
        <v>553</v>
      </c>
      <c r="G185" s="452" t="s">
        <v>210</v>
      </c>
      <c r="H185" s="452" t="s">
        <v>470</v>
      </c>
      <c r="I185" s="325">
        <v>3600</v>
      </c>
      <c r="J185" s="301"/>
      <c r="K185" s="301">
        <v>3600</v>
      </c>
      <c r="L185" s="301">
        <v>850</v>
      </c>
    </row>
    <row r="186" spans="2:12" ht="52.5" hidden="1">
      <c r="B186" s="214" t="s">
        <v>554</v>
      </c>
      <c r="C186" s="202"/>
      <c r="D186" s="202" t="s">
        <v>469</v>
      </c>
      <c r="E186" s="202" t="s">
        <v>470</v>
      </c>
      <c r="F186" s="452" t="s">
        <v>555</v>
      </c>
      <c r="G186" s="452"/>
      <c r="H186" s="452" t="s">
        <v>470</v>
      </c>
      <c r="I186" s="296"/>
      <c r="J186" s="270"/>
      <c r="K186" s="270"/>
      <c r="L186" s="270"/>
    </row>
    <row r="187" spans="2:12" ht="66" hidden="1">
      <c r="B187" s="245" t="s">
        <v>27</v>
      </c>
      <c r="C187" s="202"/>
      <c r="D187" s="202" t="s">
        <v>469</v>
      </c>
      <c r="E187" s="202" t="s">
        <v>470</v>
      </c>
      <c r="F187" s="451" t="s">
        <v>556</v>
      </c>
      <c r="G187" s="452"/>
      <c r="H187" s="452" t="s">
        <v>470</v>
      </c>
      <c r="I187" s="322">
        <f>I188</f>
        <v>330</v>
      </c>
      <c r="J187" s="269"/>
      <c r="K187" s="269">
        <f>K188</f>
        <v>330</v>
      </c>
      <c r="L187" s="269">
        <f>L188</f>
        <v>335</v>
      </c>
    </row>
    <row r="188" spans="2:12" ht="92.25" customHeight="1" hidden="1">
      <c r="B188" s="214" t="s">
        <v>28</v>
      </c>
      <c r="C188" s="202"/>
      <c r="D188" s="202" t="s">
        <v>469</v>
      </c>
      <c r="E188" s="202" t="s">
        <v>470</v>
      </c>
      <c r="F188" s="452" t="s">
        <v>564</v>
      </c>
      <c r="G188" s="452"/>
      <c r="H188" s="452" t="s">
        <v>470</v>
      </c>
      <c r="I188" s="296">
        <f>I189</f>
        <v>330</v>
      </c>
      <c r="J188" s="270"/>
      <c r="K188" s="270">
        <f>K189</f>
        <v>330</v>
      </c>
      <c r="L188" s="270">
        <v>335</v>
      </c>
    </row>
    <row r="189" spans="2:12" ht="13.5" customHeight="1" hidden="1">
      <c r="B189" s="255" t="s">
        <v>587</v>
      </c>
      <c r="C189" s="202"/>
      <c r="D189" s="202" t="s">
        <v>469</v>
      </c>
      <c r="E189" s="202" t="s">
        <v>470</v>
      </c>
      <c r="F189" s="452" t="s">
        <v>564</v>
      </c>
      <c r="G189" s="452" t="s">
        <v>210</v>
      </c>
      <c r="H189" s="452" t="s">
        <v>470</v>
      </c>
      <c r="I189" s="296">
        <v>330</v>
      </c>
      <c r="J189" s="270"/>
      <c r="K189" s="270">
        <v>330</v>
      </c>
      <c r="L189" s="270">
        <v>330</v>
      </c>
    </row>
    <row r="190" ht="12.75" hidden="1"/>
    <row r="191" ht="12.75" hidden="1"/>
    <row r="192" ht="12.75" hidden="1"/>
    <row r="193" spans="1:23" s="277" customFormat="1" ht="20.25">
      <c r="A193" s="897" t="s">
        <v>595</v>
      </c>
      <c r="B193" s="897"/>
      <c r="C193" s="897"/>
      <c r="D193" s="897"/>
      <c r="E193" s="897"/>
      <c r="F193" s="897"/>
      <c r="G193" s="897"/>
      <c r="H193" s="671" t="s">
        <v>588</v>
      </c>
      <c r="I193" s="671" t="s">
        <v>589</v>
      </c>
      <c r="J193" s="431"/>
      <c r="K193" s="431"/>
      <c r="L193" s="431"/>
      <c r="N193" s="533"/>
      <c r="O193" s="533"/>
      <c r="P193" s="533"/>
      <c r="Q193" s="533"/>
      <c r="R193" s="533"/>
      <c r="S193" s="533"/>
      <c r="T193" s="533"/>
      <c r="U193" s="533"/>
      <c r="V193" s="533"/>
      <c r="W193" s="533"/>
    </row>
    <row r="194" spans="1:23" s="277" customFormat="1" ht="39.75" customHeight="1">
      <c r="A194" s="898" t="s">
        <v>596</v>
      </c>
      <c r="B194" s="899"/>
      <c r="C194" s="899"/>
      <c r="D194" s="899"/>
      <c r="E194" s="899"/>
      <c r="F194" s="899"/>
      <c r="G194" s="899"/>
      <c r="H194" s="899"/>
      <c r="I194" s="900"/>
      <c r="J194" s="431"/>
      <c r="K194" s="431"/>
      <c r="L194" s="431"/>
      <c r="N194" s="533"/>
      <c r="O194" s="533"/>
      <c r="P194" s="533"/>
      <c r="Q194" s="533"/>
      <c r="R194" s="533"/>
      <c r="S194" s="533"/>
      <c r="T194" s="533"/>
      <c r="U194" s="533"/>
      <c r="V194" s="533"/>
      <c r="W194" s="533"/>
    </row>
    <row r="195" spans="1:9" ht="40.5" customHeight="1">
      <c r="A195" s="891" t="s">
        <v>599</v>
      </c>
      <c r="B195" s="892"/>
      <c r="C195" s="892"/>
      <c r="D195" s="892"/>
      <c r="E195" s="892"/>
      <c r="F195" s="892"/>
      <c r="G195" s="893"/>
      <c r="H195" s="501" t="s">
        <v>597</v>
      </c>
      <c r="I195" s="676">
        <v>1129.55</v>
      </c>
    </row>
    <row r="196" spans="1:9" ht="12.75">
      <c r="A196" s="894" t="s">
        <v>598</v>
      </c>
      <c r="B196" s="895"/>
      <c r="C196" s="895"/>
      <c r="D196" s="895"/>
      <c r="E196" s="895"/>
      <c r="F196" s="895"/>
      <c r="G196" s="895"/>
      <c r="H196" s="896"/>
      <c r="I196" s="678">
        <v>1129.55</v>
      </c>
    </row>
    <row r="197" spans="1:9" ht="32.25" customHeight="1">
      <c r="A197" s="901" t="s">
        <v>624</v>
      </c>
      <c r="B197" s="902"/>
      <c r="C197" s="902"/>
      <c r="D197" s="902"/>
      <c r="E197" s="902"/>
      <c r="F197" s="902"/>
      <c r="G197" s="902"/>
      <c r="H197" s="902"/>
      <c r="I197" s="903"/>
    </row>
    <row r="198" spans="1:9" ht="39" customHeight="1">
      <c r="A198" s="891" t="s">
        <v>600</v>
      </c>
      <c r="B198" s="892"/>
      <c r="C198" s="892"/>
      <c r="D198" s="892"/>
      <c r="E198" s="892"/>
      <c r="F198" s="892"/>
      <c r="G198" s="893"/>
      <c r="H198" s="501" t="s">
        <v>597</v>
      </c>
      <c r="I198" s="677">
        <v>7579</v>
      </c>
    </row>
    <row r="199" spans="1:9" ht="12.75">
      <c r="A199" s="894" t="s">
        <v>598</v>
      </c>
      <c r="B199" s="895"/>
      <c r="C199" s="895"/>
      <c r="D199" s="895"/>
      <c r="E199" s="895"/>
      <c r="F199" s="895"/>
      <c r="G199" s="895"/>
      <c r="H199" s="896"/>
      <c r="I199" s="679">
        <v>7579</v>
      </c>
    </row>
  </sheetData>
  <sheetProtection/>
  <mergeCells count="18">
    <mergeCell ref="B18:I18"/>
    <mergeCell ref="A20:I20"/>
    <mergeCell ref="A21:I21"/>
    <mergeCell ref="G132:I132"/>
    <mergeCell ref="D11:I11"/>
    <mergeCell ref="D7:I7"/>
    <mergeCell ref="D8:I8"/>
    <mergeCell ref="D9:I9"/>
    <mergeCell ref="D10:I10"/>
    <mergeCell ref="A198:G198"/>
    <mergeCell ref="A196:H196"/>
    <mergeCell ref="A199:H199"/>
    <mergeCell ref="A22:I22"/>
    <mergeCell ref="G133:I133"/>
    <mergeCell ref="A193:G193"/>
    <mergeCell ref="A194:I194"/>
    <mergeCell ref="A195:G195"/>
    <mergeCell ref="A197:I197"/>
  </mergeCells>
  <printOptions/>
  <pageMargins left="0.5905511811023623" right="0.5905511811023623" top="0.31496062992125984" bottom="0.31496062992125984" header="0.31496062992125984" footer="0.31496062992125984"/>
  <pageSetup firstPageNumber="55" useFirstPageNumber="1" fitToHeight="6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111</cp:lastModifiedBy>
  <cp:lastPrinted>2014-07-11T11:56:52Z</cp:lastPrinted>
  <dcterms:created xsi:type="dcterms:W3CDTF">2009-12-25T12:48:36Z</dcterms:created>
  <dcterms:modified xsi:type="dcterms:W3CDTF">2014-07-11T13:32:00Z</dcterms:modified>
  <cp:category/>
  <cp:version/>
  <cp:contentType/>
  <cp:contentStatus/>
</cp:coreProperties>
</file>